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Dokumenty\rozpočty\rozpočet 2026\návrh rozpočtu 2026\"/>
    </mc:Choice>
  </mc:AlternateContent>
  <xr:revisionPtr revIDLastSave="0" documentId="13_ncr:1_{4E19A1BF-9249-4C1B-A2CB-B41ABFAB16ED}" xr6:coauthVersionLast="47" xr6:coauthVersionMax="47" xr10:uidLastSave="{00000000-0000-0000-0000-000000000000}"/>
  <bookViews>
    <workbookView xWindow="-108" yWindow="-108" windowWidth="30936" windowHeight="16776" tabRatio="768" xr2:uid="{00000000-000D-0000-FFFF-FFFF00000000}"/>
  </bookViews>
  <sheets>
    <sheet name="rozpočet" sheetId="53" r:id="rId1"/>
    <sheet name="příjmy a výdaje" sheetId="24" r:id="rId2"/>
    <sheet name="příjmy-paragraf" sheetId="23" r:id="rId3"/>
    <sheet name="HV PO" sheetId="17" state="hidden" r:id="rId4"/>
    <sheet name="HV PO pr." sheetId="6" state="hidden" r:id="rId5"/>
    <sheet name="výdaje-paragraf" sheetId="20" r:id="rId6"/>
    <sheet name="opr.a inv. pr." sheetId="13" r:id="rId7"/>
    <sheet name="1014-útulek" sheetId="27" r:id="rId8"/>
    <sheet name="1031-les" sheetId="29" r:id="rId9"/>
    <sheet name="2212-komunikace" sheetId="30" r:id="rId10"/>
    <sheet name="3111-MŠ" sheetId="64" r:id="rId11"/>
    <sheet name="3111-MŠ-I" sheetId="65" r:id="rId12"/>
    <sheet name="3113-ZŠ" sheetId="72" r:id="rId13"/>
    <sheet name="3113-ZŠ-I" sheetId="73" r:id="rId14"/>
    <sheet name="3231-ZUŠ" sheetId="66" r:id="rId15"/>
    <sheet name="3231-ZUŠ-I" sheetId="67" r:id="rId16"/>
    <sheet name="3314-knihovna" sheetId="31" r:id="rId17"/>
    <sheet name="3315-muzeum" sheetId="32" r:id="rId18"/>
    <sheet name="3341-rozhlas" sheetId="33" r:id="rId19"/>
    <sheet name="3399-Kultura-SPOZ" sheetId="47" r:id="rId20"/>
    <sheet name="3421-ROROŠ" sheetId="68" r:id="rId21"/>
    <sheet name="3421-ROROŠ-I" sheetId="69" r:id="rId22"/>
    <sheet name="3429-SRC" sheetId="70" r:id="rId23"/>
    <sheet name="3429-SRC-I" sheetId="71" r:id="rId24"/>
    <sheet name="3612-BS" sheetId="41" r:id="rId25"/>
    <sheet name="List1" sheetId="74" r:id="rId26"/>
    <sheet name="3613-budovy" sheetId="34" r:id="rId27"/>
    <sheet name="3631-osvětlení" sheetId="35" r:id="rId28"/>
    <sheet name="3632-pohřebnictví" sheetId="36" r:id="rId29"/>
    <sheet name="3722-odpady" sheetId="37" r:id="rId30"/>
    <sheet name="3745-zeleň" sheetId="38" r:id="rId31"/>
    <sheet name="4351-DPS" sheetId="39" r:id="rId32"/>
    <sheet name="5512-hasiči" sheetId="40" r:id="rId33"/>
    <sheet name="6112-ZM" sheetId="50" r:id="rId34"/>
    <sheet name="6171-MěÚ" sheetId="43" r:id="rId35"/>
    <sheet name="město-různé" sheetId="51" r:id="rId36"/>
  </sheets>
  <externalReferences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Org" localSheetId="10">[1]Organizace!$B$2:$B$6</definedName>
    <definedName name="Org" localSheetId="11">[1]Organizace!$B$2:$B$6</definedName>
    <definedName name="Org" localSheetId="12">[2]Organizace!$B$2:$B$6</definedName>
    <definedName name="Org" localSheetId="13">[2]Organizace!$B$2:$B$6</definedName>
    <definedName name="Org" localSheetId="14">[3]Organizace!$B$2:$B$6</definedName>
    <definedName name="Org" localSheetId="15">[3]Organizace!$B$2:$B$6</definedName>
    <definedName name="Org" localSheetId="20">[4]Organizace!$B$2:$B$6</definedName>
    <definedName name="Org" localSheetId="21">[4]Organizace!$B$2:$B$6</definedName>
    <definedName name="Org" localSheetId="22">[5]Organizace!$B$2:$B$6</definedName>
    <definedName name="Org" localSheetId="23">[5]Organizace!$B$2:$B$6</definedName>
    <definedName name="Org">[6]Organizace!$B$2:$B$6</definedName>
    <definedName name="Organizace" localSheetId="10">#REF!</definedName>
    <definedName name="Organizace" localSheetId="11">#REF!</definedName>
    <definedName name="Organizace" localSheetId="12">#REF!</definedName>
    <definedName name="Organizace" localSheetId="13">#REF!</definedName>
    <definedName name="Organizace" localSheetId="14">#REF!</definedName>
    <definedName name="Organizace" localSheetId="15">#REF!</definedName>
    <definedName name="Organizace" localSheetId="20">#REF!</definedName>
    <definedName name="Organizace" localSheetId="21">#REF!</definedName>
    <definedName name="Organizace" localSheetId="22">#REF!</definedName>
    <definedName name="Organizace" localSheetId="23">#REF!</definedName>
    <definedName name="Organizace">#REF!</definedName>
    <definedName name="Ředitelé" localSheetId="10">[1]Organizace!$B$8:$B$12</definedName>
    <definedName name="Ředitelé" localSheetId="11">[1]Organizace!$B$8:$B$12</definedName>
    <definedName name="Ředitelé" localSheetId="12">[2]Organizace!$B$8:$B$12</definedName>
    <definedName name="Ředitelé" localSheetId="13">[2]Organizace!$B$8:$B$12</definedName>
    <definedName name="Ředitelé" localSheetId="14">[3]Organizace!$B$8:$B$12</definedName>
    <definedName name="Ředitelé" localSheetId="15">[3]Organizace!$B$8:$B$12</definedName>
    <definedName name="Ředitelé" localSheetId="20">[4]Organizace!$B$8:$B$12</definedName>
    <definedName name="Ředitelé" localSheetId="21">[4]Organizace!$B$8:$B$12</definedName>
    <definedName name="Ředitelé" localSheetId="22">[5]Organizace!$B$8:$B$12</definedName>
    <definedName name="Ředitelé" localSheetId="23">[5]Organizace!$B$8:$B$12</definedName>
    <definedName name="Ředitelé">[6]Organizace!$B$8:$B$12</definedName>
  </definedNames>
  <calcPr calcId="191029"/>
</workbook>
</file>

<file path=xl/calcChain.xml><?xml version="1.0" encoding="utf-8"?>
<calcChain xmlns="http://schemas.openxmlformats.org/spreadsheetml/2006/main">
  <c r="J46" i="24" l="1"/>
  <c r="I46" i="24"/>
  <c r="H46" i="24"/>
  <c r="G46" i="24"/>
  <c r="G47" i="23"/>
  <c r="C38" i="13"/>
  <c r="D8" i="13"/>
  <c r="D87" i="71"/>
  <c r="H86" i="71"/>
  <c r="G86" i="71"/>
  <c r="F86" i="71"/>
  <c r="E86" i="71"/>
  <c r="D85" i="71"/>
  <c r="H84" i="71"/>
  <c r="G84" i="71"/>
  <c r="G83" i="71" s="1"/>
  <c r="F84" i="71"/>
  <c r="E84" i="71"/>
  <c r="E83" i="71" s="1"/>
  <c r="D82" i="71"/>
  <c r="H81" i="71"/>
  <c r="H80" i="71" s="1"/>
  <c r="G81" i="71"/>
  <c r="G80" i="71" s="1"/>
  <c r="F81" i="71"/>
  <c r="F80" i="71" s="1"/>
  <c r="E81" i="71"/>
  <c r="E80" i="71" s="1"/>
  <c r="D79" i="71"/>
  <c r="D78" i="71"/>
  <c r="H77" i="71"/>
  <c r="G77" i="71"/>
  <c r="F77" i="71"/>
  <c r="E77" i="71"/>
  <c r="D76" i="71"/>
  <c r="H75" i="71"/>
  <c r="G75" i="71"/>
  <c r="F75" i="71"/>
  <c r="E75" i="71"/>
  <c r="D74" i="71"/>
  <c r="H73" i="71"/>
  <c r="G73" i="71"/>
  <c r="F73" i="71"/>
  <c r="E73" i="71"/>
  <c r="D71" i="71"/>
  <c r="H70" i="71"/>
  <c r="G70" i="71"/>
  <c r="F70" i="71"/>
  <c r="E70" i="71"/>
  <c r="D69" i="71"/>
  <c r="H68" i="71"/>
  <c r="G68" i="71"/>
  <c r="F68" i="71"/>
  <c r="E68" i="71"/>
  <c r="D67" i="71"/>
  <c r="H66" i="71"/>
  <c r="G66" i="71"/>
  <c r="F66" i="71"/>
  <c r="E66" i="71"/>
  <c r="D65" i="71"/>
  <c r="H64" i="71"/>
  <c r="G64" i="71"/>
  <c r="F64" i="71"/>
  <c r="E64" i="71"/>
  <c r="D62" i="71"/>
  <c r="H61" i="71"/>
  <c r="G61" i="71"/>
  <c r="G60" i="71" s="1"/>
  <c r="F61" i="71"/>
  <c r="F60" i="71" s="1"/>
  <c r="E61" i="71"/>
  <c r="E60" i="71" s="1"/>
  <c r="D61" i="71"/>
  <c r="H60" i="71"/>
  <c r="D59" i="71"/>
  <c r="H58" i="71"/>
  <c r="G58" i="71"/>
  <c r="F58" i="71"/>
  <c r="E58" i="71"/>
  <c r="D57" i="71"/>
  <c r="D56" i="71"/>
  <c r="D55" i="71"/>
  <c r="D54" i="71"/>
  <c r="H53" i="71"/>
  <c r="G53" i="71"/>
  <c r="F53" i="71"/>
  <c r="E53" i="71"/>
  <c r="D52" i="71"/>
  <c r="H51" i="71"/>
  <c r="G51" i="71"/>
  <c r="F51" i="71"/>
  <c r="E51" i="71"/>
  <c r="D50" i="71"/>
  <c r="H49" i="71"/>
  <c r="G49" i="71"/>
  <c r="F49" i="71"/>
  <c r="F46" i="71" s="1"/>
  <c r="E49" i="71"/>
  <c r="D48" i="71"/>
  <c r="H47" i="71"/>
  <c r="G47" i="71"/>
  <c r="F47" i="71"/>
  <c r="D47" i="71" s="1"/>
  <c r="E47" i="71"/>
  <c r="E46" i="71"/>
  <c r="D45" i="71"/>
  <c r="D44" i="71"/>
  <c r="D43" i="71"/>
  <c r="D42" i="71"/>
  <c r="D41" i="71"/>
  <c r="D40" i="71"/>
  <c r="D39" i="71"/>
  <c r="D38" i="71"/>
  <c r="D37" i="71"/>
  <c r="D36" i="71"/>
  <c r="D35" i="71"/>
  <c r="D34" i="71"/>
  <c r="D33" i="71"/>
  <c r="H32" i="71"/>
  <c r="G32" i="71"/>
  <c r="F32" i="71"/>
  <c r="E32" i="71"/>
  <c r="D31" i="71"/>
  <c r="H30" i="71"/>
  <c r="G30" i="71"/>
  <c r="F30" i="71"/>
  <c r="E30" i="71"/>
  <c r="D29" i="71"/>
  <c r="H28" i="71"/>
  <c r="G28" i="71"/>
  <c r="G24" i="71" s="1"/>
  <c r="F28" i="71"/>
  <c r="E28" i="71"/>
  <c r="D27" i="71"/>
  <c r="D26" i="71"/>
  <c r="H25" i="71"/>
  <c r="G25" i="71"/>
  <c r="F25" i="71"/>
  <c r="F24" i="71" s="1"/>
  <c r="E25" i="71"/>
  <c r="D23" i="71"/>
  <c r="H22" i="71"/>
  <c r="G22" i="71"/>
  <c r="F22" i="71"/>
  <c r="E22" i="71"/>
  <c r="D21" i="71"/>
  <c r="D20" i="71"/>
  <c r="D19" i="71"/>
  <c r="D18" i="71"/>
  <c r="H17" i="71"/>
  <c r="G17" i="71"/>
  <c r="F17" i="71"/>
  <c r="F7" i="71" s="1"/>
  <c r="E17" i="71"/>
  <c r="D16" i="71"/>
  <c r="D15" i="71"/>
  <c r="D14" i="71"/>
  <c r="D13" i="71"/>
  <c r="D12" i="71"/>
  <c r="D11" i="71"/>
  <c r="D10" i="71"/>
  <c r="D9" i="71"/>
  <c r="H8" i="71"/>
  <c r="G8" i="71"/>
  <c r="G7" i="71" s="1"/>
  <c r="F8" i="71"/>
  <c r="E8" i="71"/>
  <c r="C67" i="70"/>
  <c r="C65" i="70"/>
  <c r="I63" i="70"/>
  <c r="I62" i="70"/>
  <c r="I61" i="70"/>
  <c r="H60" i="70"/>
  <c r="G60" i="70"/>
  <c r="F60" i="70"/>
  <c r="E60" i="70"/>
  <c r="D60" i="70"/>
  <c r="I59" i="70"/>
  <c r="I58" i="70"/>
  <c r="H57" i="70"/>
  <c r="G57" i="70"/>
  <c r="F57" i="70"/>
  <c r="E57" i="70"/>
  <c r="D57" i="70"/>
  <c r="I54" i="70"/>
  <c r="I53" i="70"/>
  <c r="I52" i="70"/>
  <c r="I51" i="70"/>
  <c r="I50" i="70"/>
  <c r="H49" i="70"/>
  <c r="G49" i="70"/>
  <c r="F49" i="70"/>
  <c r="E49" i="70"/>
  <c r="D49" i="70"/>
  <c r="I48" i="70"/>
  <c r="H47" i="70"/>
  <c r="G47" i="70"/>
  <c r="F47" i="70"/>
  <c r="E47" i="70"/>
  <c r="D47" i="70"/>
  <c r="I46" i="70"/>
  <c r="I45" i="70"/>
  <c r="I44" i="70"/>
  <c r="I43" i="70"/>
  <c r="H42" i="70"/>
  <c r="G42" i="70"/>
  <c r="F42" i="70"/>
  <c r="E42" i="70"/>
  <c r="D42" i="70"/>
  <c r="I41" i="70"/>
  <c r="I40" i="70"/>
  <c r="I39" i="70"/>
  <c r="H38" i="70"/>
  <c r="H37" i="70" s="1"/>
  <c r="G38" i="70"/>
  <c r="G37" i="70" s="1"/>
  <c r="F38" i="70"/>
  <c r="E38" i="70"/>
  <c r="D38" i="70"/>
  <c r="E36" i="70"/>
  <c r="I36" i="70" s="1"/>
  <c r="E35" i="70"/>
  <c r="I35" i="70" s="1"/>
  <c r="H34" i="70"/>
  <c r="G34" i="70"/>
  <c r="F34" i="70"/>
  <c r="D34" i="70"/>
  <c r="E33" i="70"/>
  <c r="E32" i="70" s="1"/>
  <c r="H32" i="70"/>
  <c r="G32" i="70"/>
  <c r="F32" i="70"/>
  <c r="D32" i="70"/>
  <c r="E31" i="70"/>
  <c r="I31" i="70" s="1"/>
  <c r="E30" i="70"/>
  <c r="I30" i="70" s="1"/>
  <c r="E29" i="70"/>
  <c r="I29" i="70" s="1"/>
  <c r="H28" i="70"/>
  <c r="G28" i="70"/>
  <c r="F28" i="70"/>
  <c r="D28" i="70"/>
  <c r="E27" i="70"/>
  <c r="I27" i="70" s="1"/>
  <c r="E26" i="70"/>
  <c r="I26" i="70" s="1"/>
  <c r="E25" i="70"/>
  <c r="I25" i="70" s="1"/>
  <c r="E24" i="70"/>
  <c r="I24" i="70" s="1"/>
  <c r="H23" i="70"/>
  <c r="G23" i="70"/>
  <c r="F23" i="70"/>
  <c r="D23" i="70"/>
  <c r="E22" i="70"/>
  <c r="I22" i="70" s="1"/>
  <c r="H21" i="70"/>
  <c r="G21" i="70"/>
  <c r="F21" i="70"/>
  <c r="D21" i="70"/>
  <c r="E20" i="70"/>
  <c r="I20" i="70" s="1"/>
  <c r="E19" i="70"/>
  <c r="I19" i="70" s="1"/>
  <c r="E18" i="70"/>
  <c r="I18" i="70" s="1"/>
  <c r="E17" i="70"/>
  <c r="I17" i="70" s="1"/>
  <c r="E16" i="70"/>
  <c r="H15" i="70"/>
  <c r="G15" i="70"/>
  <c r="F15" i="70"/>
  <c r="D15" i="70"/>
  <c r="E14" i="70"/>
  <c r="I14" i="70" s="1"/>
  <c r="E13" i="70"/>
  <c r="I13" i="70" s="1"/>
  <c r="E12" i="70"/>
  <c r="I12" i="70" s="1"/>
  <c r="E11" i="70"/>
  <c r="I11" i="70" s="1"/>
  <c r="H10" i="70"/>
  <c r="G10" i="70"/>
  <c r="F10" i="70"/>
  <c r="D10" i="70"/>
  <c r="E9" i="70"/>
  <c r="I9" i="70" s="1"/>
  <c r="E8" i="70"/>
  <c r="I8" i="70" s="1"/>
  <c r="E7" i="70"/>
  <c r="I7" i="70" s="1"/>
  <c r="H6" i="70"/>
  <c r="G6" i="70"/>
  <c r="F6" i="70"/>
  <c r="D6" i="70"/>
  <c r="F5" i="70"/>
  <c r="D4" i="70"/>
  <c r="B2" i="70"/>
  <c r="G1" i="70"/>
  <c r="G46" i="71" l="1"/>
  <c r="G6" i="71" s="1"/>
  <c r="D53" i="71"/>
  <c r="H24" i="71"/>
  <c r="D30" i="71"/>
  <c r="E72" i="71"/>
  <c r="F83" i="71"/>
  <c r="I32" i="70"/>
  <c r="D37" i="70"/>
  <c r="I49" i="70"/>
  <c r="D5" i="70"/>
  <c r="I42" i="70"/>
  <c r="D77" i="71"/>
  <c r="G5" i="70"/>
  <c r="D64" i="71"/>
  <c r="H63" i="71"/>
  <c r="F63" i="71"/>
  <c r="F6" i="71" s="1"/>
  <c r="D25" i="71"/>
  <c r="D49" i="71"/>
  <c r="D81" i="71"/>
  <c r="E37" i="70"/>
  <c r="D22" i="71"/>
  <c r="H5" i="70"/>
  <c r="H55" i="70"/>
  <c r="F37" i="70"/>
  <c r="F55" i="70" s="1"/>
  <c r="I60" i="70"/>
  <c r="H7" i="71"/>
  <c r="D68" i="71"/>
  <c r="D75" i="71"/>
  <c r="H72" i="71"/>
  <c r="D84" i="71"/>
  <c r="I38" i="70"/>
  <c r="I57" i="70"/>
  <c r="E7" i="71"/>
  <c r="D7" i="71" s="1"/>
  <c r="E24" i="71"/>
  <c r="D24" i="71" s="1"/>
  <c r="D58" i="71"/>
  <c r="F72" i="71"/>
  <c r="D60" i="71"/>
  <c r="D70" i="71"/>
  <c r="H46" i="71"/>
  <c r="D51" i="71"/>
  <c r="D73" i="71"/>
  <c r="G72" i="71"/>
  <c r="D86" i="71"/>
  <c r="D32" i="71"/>
  <c r="D66" i="71"/>
  <c r="E6" i="70"/>
  <c r="I6" i="70" s="1"/>
  <c r="E23" i="70"/>
  <c r="I23" i="70" s="1"/>
  <c r="E15" i="70"/>
  <c r="I15" i="70" s="1"/>
  <c r="E21" i="70"/>
  <c r="I21" i="70" s="1"/>
  <c r="I33" i="70"/>
  <c r="E28" i="70"/>
  <c r="I28" i="70" s="1"/>
  <c r="I16" i="70"/>
  <c r="D72" i="71"/>
  <c r="D80" i="71"/>
  <c r="D8" i="71"/>
  <c r="D28" i="71"/>
  <c r="E63" i="71"/>
  <c r="G63" i="71"/>
  <c r="H83" i="71"/>
  <c r="D17" i="71"/>
  <c r="G55" i="70"/>
  <c r="D55" i="70"/>
  <c r="I37" i="70"/>
  <c r="I47" i="70"/>
  <c r="E10" i="70"/>
  <c r="E34" i="70"/>
  <c r="I34" i="70" s="1"/>
  <c r="D46" i="71" l="1"/>
  <c r="H6" i="71"/>
  <c r="D83" i="71"/>
  <c r="D63" i="71"/>
  <c r="D6" i="71" s="1"/>
  <c r="E6" i="71"/>
  <c r="E5" i="70"/>
  <c r="I10" i="70"/>
  <c r="I5" i="70" l="1"/>
  <c r="E55" i="70"/>
  <c r="I55" i="70" s="1"/>
  <c r="D87" i="69" l="1"/>
  <c r="H86" i="69"/>
  <c r="G86" i="69"/>
  <c r="F86" i="69"/>
  <c r="E86" i="69"/>
  <c r="D86" i="69" s="1"/>
  <c r="D85" i="69"/>
  <c r="H84" i="69"/>
  <c r="G84" i="69"/>
  <c r="G83" i="69" s="1"/>
  <c r="F84" i="69"/>
  <c r="F83" i="69" s="1"/>
  <c r="E84" i="69"/>
  <c r="E83" i="69"/>
  <c r="D82" i="69"/>
  <c r="H81" i="69"/>
  <c r="H80" i="69" s="1"/>
  <c r="G81" i="69"/>
  <c r="G80" i="69" s="1"/>
  <c r="F81" i="69"/>
  <c r="F80" i="69" s="1"/>
  <c r="E81" i="69"/>
  <c r="E80" i="69" s="1"/>
  <c r="D79" i="69"/>
  <c r="D78" i="69"/>
  <c r="H77" i="69"/>
  <c r="G77" i="69"/>
  <c r="F77" i="69"/>
  <c r="E77" i="69"/>
  <c r="D76" i="69"/>
  <c r="H75" i="69"/>
  <c r="G75" i="69"/>
  <c r="F75" i="69"/>
  <c r="E75" i="69"/>
  <c r="D74" i="69"/>
  <c r="H73" i="69"/>
  <c r="G73" i="69"/>
  <c r="F73" i="69"/>
  <c r="E73" i="69"/>
  <c r="D73" i="69" s="1"/>
  <c r="D71" i="69"/>
  <c r="H70" i="69"/>
  <c r="G70" i="69"/>
  <c r="F70" i="69"/>
  <c r="E70" i="69"/>
  <c r="D69" i="69"/>
  <c r="H68" i="69"/>
  <c r="G68" i="69"/>
  <c r="F68" i="69"/>
  <c r="E68" i="69"/>
  <c r="D67" i="69"/>
  <c r="H66" i="69"/>
  <c r="G66" i="69"/>
  <c r="F66" i="69"/>
  <c r="E66" i="69"/>
  <c r="D66" i="69" s="1"/>
  <c r="D65" i="69"/>
  <c r="H64" i="69"/>
  <c r="G64" i="69"/>
  <c r="F64" i="69"/>
  <c r="E64" i="69"/>
  <c r="D62" i="69"/>
  <c r="H61" i="69"/>
  <c r="H60" i="69" s="1"/>
  <c r="G61" i="69"/>
  <c r="F61" i="69"/>
  <c r="E61" i="69"/>
  <c r="E60" i="69" s="1"/>
  <c r="F60" i="69"/>
  <c r="D59" i="69"/>
  <c r="H58" i="69"/>
  <c r="G58" i="69"/>
  <c r="F58" i="69"/>
  <c r="E58" i="69"/>
  <c r="D57" i="69"/>
  <c r="D56" i="69"/>
  <c r="D55" i="69"/>
  <c r="D54" i="69"/>
  <c r="H53" i="69"/>
  <c r="G53" i="69"/>
  <c r="F53" i="69"/>
  <c r="E53" i="69"/>
  <c r="D52" i="69"/>
  <c r="H51" i="69"/>
  <c r="G51" i="69"/>
  <c r="F51" i="69"/>
  <c r="E51" i="69"/>
  <c r="D51" i="69" s="1"/>
  <c r="D50" i="69"/>
  <c r="H49" i="69"/>
  <c r="G49" i="69"/>
  <c r="F49" i="69"/>
  <c r="E49" i="69"/>
  <c r="D48" i="69"/>
  <c r="H47" i="69"/>
  <c r="G47" i="69"/>
  <c r="F47" i="69"/>
  <c r="E47" i="69"/>
  <c r="D45" i="69"/>
  <c r="D44" i="69"/>
  <c r="D43" i="69"/>
  <c r="D42" i="69"/>
  <c r="D41" i="69"/>
  <c r="D40" i="69"/>
  <c r="D39" i="69"/>
  <c r="D38" i="69"/>
  <c r="D37" i="69"/>
  <c r="D36" i="69"/>
  <c r="D35" i="69"/>
  <c r="D34" i="69"/>
  <c r="D33" i="69"/>
  <c r="H32" i="69"/>
  <c r="G32" i="69"/>
  <c r="F32" i="69"/>
  <c r="E32" i="69"/>
  <c r="D31" i="69"/>
  <c r="H30" i="69"/>
  <c r="G30" i="69"/>
  <c r="F30" i="69"/>
  <c r="E30" i="69"/>
  <c r="D29" i="69"/>
  <c r="H28" i="69"/>
  <c r="G28" i="69"/>
  <c r="F28" i="69"/>
  <c r="F24" i="69" s="1"/>
  <c r="E28" i="69"/>
  <c r="D27" i="69"/>
  <c r="D26" i="69"/>
  <c r="H25" i="69"/>
  <c r="H24" i="69" s="1"/>
  <c r="G25" i="69"/>
  <c r="F25" i="69"/>
  <c r="E25" i="69"/>
  <c r="D23" i="69"/>
  <c r="H22" i="69"/>
  <c r="G22" i="69"/>
  <c r="F22" i="69"/>
  <c r="E22" i="69"/>
  <c r="D21" i="69"/>
  <c r="D20" i="69"/>
  <c r="D19" i="69"/>
  <c r="D18" i="69"/>
  <c r="H17" i="69"/>
  <c r="G17" i="69"/>
  <c r="F17" i="69"/>
  <c r="E17" i="69"/>
  <c r="D16" i="69"/>
  <c r="D15" i="69"/>
  <c r="D14" i="69"/>
  <c r="D13" i="69"/>
  <c r="D12" i="69"/>
  <c r="D11" i="69"/>
  <c r="D10" i="69"/>
  <c r="D9" i="69"/>
  <c r="H8" i="69"/>
  <c r="H7" i="69" s="1"/>
  <c r="G8" i="69"/>
  <c r="F8" i="69"/>
  <c r="E8" i="69"/>
  <c r="E7" i="69" s="1"/>
  <c r="C67" i="68"/>
  <c r="C65" i="68"/>
  <c r="I63" i="68"/>
  <c r="I62" i="68"/>
  <c r="I61" i="68"/>
  <c r="H60" i="68"/>
  <c r="G60" i="68"/>
  <c r="F60" i="68"/>
  <c r="E60" i="68"/>
  <c r="D60" i="68"/>
  <c r="I59" i="68"/>
  <c r="I58" i="68"/>
  <c r="H57" i="68"/>
  <c r="G57" i="68"/>
  <c r="F57" i="68"/>
  <c r="E57" i="68"/>
  <c r="D57" i="68"/>
  <c r="I54" i="68"/>
  <c r="I53" i="68"/>
  <c r="I52" i="68"/>
  <c r="I51" i="68"/>
  <c r="I50" i="68"/>
  <c r="H49" i="68"/>
  <c r="G49" i="68"/>
  <c r="F49" i="68"/>
  <c r="E49" i="68"/>
  <c r="I49" i="68" s="1"/>
  <c r="D49" i="68"/>
  <c r="I48" i="68"/>
  <c r="H47" i="68"/>
  <c r="G47" i="68"/>
  <c r="F47" i="68"/>
  <c r="E47" i="68"/>
  <c r="D47" i="68"/>
  <c r="I46" i="68"/>
  <c r="I45" i="68"/>
  <c r="I44" i="68"/>
  <c r="I43" i="68"/>
  <c r="H42" i="68"/>
  <c r="G42" i="68"/>
  <c r="F42" i="68"/>
  <c r="E42" i="68"/>
  <c r="D42" i="68"/>
  <c r="I41" i="68"/>
  <c r="I40" i="68"/>
  <c r="I39" i="68"/>
  <c r="H38" i="68"/>
  <c r="G38" i="68"/>
  <c r="F38" i="68"/>
  <c r="I38" i="68" s="1"/>
  <c r="E38" i="68"/>
  <c r="D38" i="68"/>
  <c r="E36" i="68"/>
  <c r="I36" i="68" s="1"/>
  <c r="E35" i="68"/>
  <c r="H34" i="68"/>
  <c r="G34" i="68"/>
  <c r="F34" i="68"/>
  <c r="D34" i="68"/>
  <c r="E33" i="68"/>
  <c r="E32" i="68" s="1"/>
  <c r="H32" i="68"/>
  <c r="G32" i="68"/>
  <c r="F32" i="68"/>
  <c r="D32" i="68"/>
  <c r="E31" i="68"/>
  <c r="I31" i="68" s="1"/>
  <c r="E30" i="68"/>
  <c r="I30" i="68" s="1"/>
  <c r="E29" i="68"/>
  <c r="I29" i="68" s="1"/>
  <c r="H28" i="68"/>
  <c r="G28" i="68"/>
  <c r="F28" i="68"/>
  <c r="D28" i="68"/>
  <c r="E27" i="68"/>
  <c r="I27" i="68" s="1"/>
  <c r="E26" i="68"/>
  <c r="I26" i="68" s="1"/>
  <c r="E25" i="68"/>
  <c r="E24" i="68"/>
  <c r="I24" i="68" s="1"/>
  <c r="H23" i="68"/>
  <c r="G23" i="68"/>
  <c r="F23" i="68"/>
  <c r="F5" i="68" s="1"/>
  <c r="D23" i="68"/>
  <c r="E22" i="68"/>
  <c r="I22" i="68" s="1"/>
  <c r="H21" i="68"/>
  <c r="G21" i="68"/>
  <c r="F21" i="68"/>
  <c r="D21" i="68"/>
  <c r="E20" i="68"/>
  <c r="I20" i="68" s="1"/>
  <c r="E19" i="68"/>
  <c r="I19" i="68" s="1"/>
  <c r="E18" i="68"/>
  <c r="I18" i="68" s="1"/>
  <c r="E17" i="68"/>
  <c r="I17" i="68" s="1"/>
  <c r="E16" i="68"/>
  <c r="H15" i="68"/>
  <c r="G15" i="68"/>
  <c r="F15" i="68"/>
  <c r="D15" i="68"/>
  <c r="E14" i="68"/>
  <c r="I14" i="68" s="1"/>
  <c r="E13" i="68"/>
  <c r="I13" i="68" s="1"/>
  <c r="E12" i="68"/>
  <c r="I12" i="68" s="1"/>
  <c r="E11" i="68"/>
  <c r="I11" i="68" s="1"/>
  <c r="H10" i="68"/>
  <c r="G10" i="68"/>
  <c r="F10" i="68"/>
  <c r="D10" i="68"/>
  <c r="E9" i="68"/>
  <c r="I9" i="68" s="1"/>
  <c r="E8" i="68"/>
  <c r="E7" i="68"/>
  <c r="I7" i="68" s="1"/>
  <c r="H6" i="68"/>
  <c r="G6" i="68"/>
  <c r="F6" i="68"/>
  <c r="D6" i="68"/>
  <c r="D4" i="68"/>
  <c r="B2" i="68"/>
  <c r="G1" i="68"/>
  <c r="G46" i="69" l="1"/>
  <c r="F46" i="69"/>
  <c r="F63" i="69"/>
  <c r="D70" i="69"/>
  <c r="G24" i="69"/>
  <c r="G37" i="68"/>
  <c r="F7" i="69"/>
  <c r="F6" i="69" s="1"/>
  <c r="D28" i="69"/>
  <c r="H5" i="68"/>
  <c r="F72" i="69"/>
  <c r="D25" i="69"/>
  <c r="D49" i="69"/>
  <c r="D61" i="69"/>
  <c r="G72" i="69"/>
  <c r="E72" i="69"/>
  <c r="D72" i="69" s="1"/>
  <c r="I57" i="68"/>
  <c r="H63" i="69"/>
  <c r="D68" i="69"/>
  <c r="D75" i="69"/>
  <c r="H72" i="69"/>
  <c r="D84" i="69"/>
  <c r="D5" i="68"/>
  <c r="I32" i="68"/>
  <c r="D37" i="68"/>
  <c r="E37" i="68"/>
  <c r="I37" i="68" s="1"/>
  <c r="D17" i="69"/>
  <c r="E24" i="69"/>
  <c r="D24" i="69" s="1"/>
  <c r="D32" i="69"/>
  <c r="E46" i="69"/>
  <c r="G60" i="69"/>
  <c r="D81" i="69"/>
  <c r="H46" i="69"/>
  <c r="G5" i="68"/>
  <c r="I42" i="68"/>
  <c r="D22" i="69"/>
  <c r="D64" i="69"/>
  <c r="D77" i="69"/>
  <c r="D80" i="69"/>
  <c r="G7" i="69"/>
  <c r="D47" i="69"/>
  <c r="D53" i="69"/>
  <c r="D58" i="69"/>
  <c r="H37" i="68"/>
  <c r="H55" i="68" s="1"/>
  <c r="F37" i="68"/>
  <c r="F55" i="68" s="1"/>
  <c r="I60" i="68"/>
  <c r="D60" i="69"/>
  <c r="G63" i="69"/>
  <c r="E21" i="68"/>
  <c r="I21" i="68" s="1"/>
  <c r="E6" i="68"/>
  <c r="I6" i="68" s="1"/>
  <c r="E34" i="68"/>
  <c r="I34" i="68" s="1"/>
  <c r="I8" i="68"/>
  <c r="E15" i="68"/>
  <c r="I15" i="68" s="1"/>
  <c r="E23" i="68"/>
  <c r="I23" i="68" s="1"/>
  <c r="I25" i="68"/>
  <c r="I35" i="68"/>
  <c r="I33" i="68"/>
  <c r="I16" i="68"/>
  <c r="E28" i="68"/>
  <c r="I28" i="68" s="1"/>
  <c r="E10" i="68"/>
  <c r="D8" i="69"/>
  <c r="E63" i="69"/>
  <c r="H83" i="69"/>
  <c r="D83" i="69" s="1"/>
  <c r="D30" i="69"/>
  <c r="I47" i="68"/>
  <c r="G55" i="68" l="1"/>
  <c r="G6" i="69"/>
  <c r="D7" i="69"/>
  <c r="D6" i="69" s="1"/>
  <c r="D46" i="69"/>
  <c r="D55" i="68"/>
  <c r="D63" i="69"/>
  <c r="E5" i="68"/>
  <c r="I5" i="68" s="1"/>
  <c r="I10" i="68"/>
  <c r="H6" i="69"/>
  <c r="E6" i="69"/>
  <c r="E55" i="68" l="1"/>
  <c r="I55" i="68" s="1"/>
  <c r="D87" i="67"/>
  <c r="H86" i="67"/>
  <c r="G86" i="67"/>
  <c r="F86" i="67"/>
  <c r="E86" i="67"/>
  <c r="D85" i="67"/>
  <c r="H84" i="67"/>
  <c r="G84" i="67"/>
  <c r="G83" i="67" s="1"/>
  <c r="F84" i="67"/>
  <c r="F83" i="67" s="1"/>
  <c r="E84" i="67"/>
  <c r="E83" i="67" s="1"/>
  <c r="D82" i="67"/>
  <c r="H81" i="67"/>
  <c r="G81" i="67"/>
  <c r="F81" i="67"/>
  <c r="F80" i="67" s="1"/>
  <c r="E81" i="67"/>
  <c r="E80" i="67" s="1"/>
  <c r="G80" i="67"/>
  <c r="D79" i="67"/>
  <c r="D78" i="67"/>
  <c r="H77" i="67"/>
  <c r="G77" i="67"/>
  <c r="F77" i="67"/>
  <c r="E77" i="67"/>
  <c r="D76" i="67"/>
  <c r="H75" i="67"/>
  <c r="G75" i="67"/>
  <c r="F75" i="67"/>
  <c r="E75" i="67"/>
  <c r="D74" i="67"/>
  <c r="H73" i="67"/>
  <c r="G73" i="67"/>
  <c r="F73" i="67"/>
  <c r="E73" i="67"/>
  <c r="D73" i="67" s="1"/>
  <c r="D71" i="67"/>
  <c r="H70" i="67"/>
  <c r="G70" i="67"/>
  <c r="F70" i="67"/>
  <c r="E70" i="67"/>
  <c r="D69" i="67"/>
  <c r="H68" i="67"/>
  <c r="G68" i="67"/>
  <c r="F68" i="67"/>
  <c r="E68" i="67"/>
  <c r="D67" i="67"/>
  <c r="H66" i="67"/>
  <c r="G66" i="67"/>
  <c r="F66" i="67"/>
  <c r="E66" i="67"/>
  <c r="D65" i="67"/>
  <c r="H64" i="67"/>
  <c r="G64" i="67"/>
  <c r="F64" i="67"/>
  <c r="E64" i="67"/>
  <c r="D62" i="67"/>
  <c r="H61" i="67"/>
  <c r="H60" i="67" s="1"/>
  <c r="G61" i="67"/>
  <c r="G60" i="67" s="1"/>
  <c r="F61" i="67"/>
  <c r="E61" i="67"/>
  <c r="F60" i="67"/>
  <c r="D59" i="67"/>
  <c r="H58" i="67"/>
  <c r="G58" i="67"/>
  <c r="F58" i="67"/>
  <c r="E58" i="67"/>
  <c r="D57" i="67"/>
  <c r="D56" i="67"/>
  <c r="D55" i="67"/>
  <c r="D54" i="67"/>
  <c r="H53" i="67"/>
  <c r="G53" i="67"/>
  <c r="F53" i="67"/>
  <c r="E53" i="67"/>
  <c r="D52" i="67"/>
  <c r="H51" i="67"/>
  <c r="G51" i="67"/>
  <c r="F51" i="67"/>
  <c r="E51" i="67"/>
  <c r="D50" i="67"/>
  <c r="H49" i="67"/>
  <c r="G49" i="67"/>
  <c r="F49" i="67"/>
  <c r="E49" i="67"/>
  <c r="D48" i="67"/>
  <c r="H47" i="67"/>
  <c r="G47" i="67"/>
  <c r="F47" i="67"/>
  <c r="E47" i="67"/>
  <c r="D47" i="67" s="1"/>
  <c r="D45" i="67"/>
  <c r="D44" i="67"/>
  <c r="D43" i="67"/>
  <c r="D42" i="67"/>
  <c r="D41" i="67"/>
  <c r="D40" i="67"/>
  <c r="D39" i="67"/>
  <c r="D38" i="67"/>
  <c r="D37" i="67"/>
  <c r="D36" i="67"/>
  <c r="D35" i="67"/>
  <c r="D34" i="67"/>
  <c r="D33" i="67"/>
  <c r="H32" i="67"/>
  <c r="G32" i="67"/>
  <c r="F32" i="67"/>
  <c r="E32" i="67"/>
  <c r="D31" i="67"/>
  <c r="H30" i="67"/>
  <c r="G30" i="67"/>
  <c r="F30" i="67"/>
  <c r="E30" i="67"/>
  <c r="D30" i="67" s="1"/>
  <c r="D29" i="67"/>
  <c r="H28" i="67"/>
  <c r="G28" i="67"/>
  <c r="F28" i="67"/>
  <c r="E28" i="67"/>
  <c r="D27" i="67"/>
  <c r="D26" i="67"/>
  <c r="H25" i="67"/>
  <c r="H24" i="67" s="1"/>
  <c r="G25" i="67"/>
  <c r="F25" i="67"/>
  <c r="E25" i="67"/>
  <c r="D23" i="67"/>
  <c r="H22" i="67"/>
  <c r="G22" i="67"/>
  <c r="F22" i="67"/>
  <c r="E22" i="67"/>
  <c r="D21" i="67"/>
  <c r="D20" i="67"/>
  <c r="D19" i="67"/>
  <c r="D18" i="67"/>
  <c r="H17" i="67"/>
  <c r="G17" i="67"/>
  <c r="F17" i="67"/>
  <c r="E17" i="67"/>
  <c r="D16" i="67"/>
  <c r="D15" i="67"/>
  <c r="D14" i="67"/>
  <c r="D13" i="67"/>
  <c r="D12" i="67"/>
  <c r="D11" i="67"/>
  <c r="D10" i="67"/>
  <c r="D9" i="67"/>
  <c r="H8" i="67"/>
  <c r="G8" i="67"/>
  <c r="G7" i="67" s="1"/>
  <c r="F8" i="67"/>
  <c r="E8" i="67"/>
  <c r="C67" i="66"/>
  <c r="C65" i="66"/>
  <c r="I63" i="66"/>
  <c r="I62" i="66"/>
  <c r="I61" i="66"/>
  <c r="H60" i="66"/>
  <c r="G60" i="66"/>
  <c r="F60" i="66"/>
  <c r="E60" i="66"/>
  <c r="I60" i="66" s="1"/>
  <c r="D60" i="66"/>
  <c r="I59" i="66"/>
  <c r="I58" i="66"/>
  <c r="H57" i="66"/>
  <c r="G57" i="66"/>
  <c r="F57" i="66"/>
  <c r="E57" i="66"/>
  <c r="D57" i="66"/>
  <c r="I54" i="66"/>
  <c r="I53" i="66"/>
  <c r="I52" i="66"/>
  <c r="I51" i="66"/>
  <c r="I50" i="66"/>
  <c r="H49" i="66"/>
  <c r="G49" i="66"/>
  <c r="F49" i="66"/>
  <c r="I49" i="66" s="1"/>
  <c r="E49" i="66"/>
  <c r="D49" i="66"/>
  <c r="I48" i="66"/>
  <c r="H47" i="66"/>
  <c r="G47" i="66"/>
  <c r="F47" i="66"/>
  <c r="E47" i="66"/>
  <c r="D47" i="66"/>
  <c r="I46" i="66"/>
  <c r="I45" i="66"/>
  <c r="I44" i="66"/>
  <c r="I43" i="66"/>
  <c r="H42" i="66"/>
  <c r="G42" i="66"/>
  <c r="F42" i="66"/>
  <c r="E42" i="66"/>
  <c r="I42" i="66" s="1"/>
  <c r="D42" i="66"/>
  <c r="I41" i="66"/>
  <c r="I40" i="66"/>
  <c r="I39" i="66"/>
  <c r="H38" i="66"/>
  <c r="G38" i="66"/>
  <c r="F38" i="66"/>
  <c r="E38" i="66"/>
  <c r="I38" i="66" s="1"/>
  <c r="D38" i="66"/>
  <c r="E36" i="66"/>
  <c r="I36" i="66" s="1"/>
  <c r="E35" i="66"/>
  <c r="H34" i="66"/>
  <c r="G34" i="66"/>
  <c r="F34" i="66"/>
  <c r="D34" i="66"/>
  <c r="E33" i="66"/>
  <c r="E32" i="66" s="1"/>
  <c r="H32" i="66"/>
  <c r="G32" i="66"/>
  <c r="F32" i="66"/>
  <c r="D32" i="66"/>
  <c r="E31" i="66"/>
  <c r="I31" i="66" s="1"/>
  <c r="E30" i="66"/>
  <c r="I30" i="66" s="1"/>
  <c r="E29" i="66"/>
  <c r="I29" i="66" s="1"/>
  <c r="H28" i="66"/>
  <c r="G28" i="66"/>
  <c r="F28" i="66"/>
  <c r="D28" i="66"/>
  <c r="E27" i="66"/>
  <c r="I27" i="66" s="1"/>
  <c r="E26" i="66"/>
  <c r="I26" i="66" s="1"/>
  <c r="E25" i="66"/>
  <c r="I25" i="66" s="1"/>
  <c r="E24" i="66"/>
  <c r="H23" i="66"/>
  <c r="G23" i="66"/>
  <c r="F23" i="66"/>
  <c r="D23" i="66"/>
  <c r="E22" i="66"/>
  <c r="E21" i="66" s="1"/>
  <c r="H21" i="66"/>
  <c r="G21" i="66"/>
  <c r="F21" i="66"/>
  <c r="D21" i="66"/>
  <c r="E20" i="66"/>
  <c r="I20" i="66" s="1"/>
  <c r="E19" i="66"/>
  <c r="I19" i="66" s="1"/>
  <c r="E18" i="66"/>
  <c r="I18" i="66" s="1"/>
  <c r="E17" i="66"/>
  <c r="I17" i="66" s="1"/>
  <c r="E16" i="66"/>
  <c r="H15" i="66"/>
  <c r="G15" i="66"/>
  <c r="F15" i="66"/>
  <c r="D15" i="66"/>
  <c r="E14" i="66"/>
  <c r="I14" i="66" s="1"/>
  <c r="E13" i="66"/>
  <c r="I13" i="66" s="1"/>
  <c r="E12" i="66"/>
  <c r="I12" i="66" s="1"/>
  <c r="E11" i="66"/>
  <c r="H10" i="66"/>
  <c r="G10" i="66"/>
  <c r="F10" i="66"/>
  <c r="D10" i="66"/>
  <c r="E9" i="66"/>
  <c r="I9" i="66" s="1"/>
  <c r="E8" i="66"/>
  <c r="E7" i="66"/>
  <c r="I7" i="66" s="1"/>
  <c r="H6" i="66"/>
  <c r="G6" i="66"/>
  <c r="F6" i="66"/>
  <c r="D6" i="66"/>
  <c r="D4" i="66"/>
  <c r="B2" i="66"/>
  <c r="G1" i="66"/>
  <c r="G46" i="67" l="1"/>
  <c r="E46" i="67"/>
  <c r="D53" i="67"/>
  <c r="G72" i="67"/>
  <c r="D77" i="67"/>
  <c r="D37" i="66"/>
  <c r="G24" i="67"/>
  <c r="G6" i="67" s="1"/>
  <c r="D64" i="67"/>
  <c r="D70" i="67"/>
  <c r="D84" i="67"/>
  <c r="H7" i="67"/>
  <c r="F63" i="67"/>
  <c r="D81" i="67"/>
  <c r="E7" i="67"/>
  <c r="D7" i="67" s="1"/>
  <c r="F5" i="66"/>
  <c r="G5" i="66"/>
  <c r="G37" i="66"/>
  <c r="D49" i="67"/>
  <c r="D61" i="67"/>
  <c r="H37" i="66"/>
  <c r="E72" i="67"/>
  <c r="G55" i="66"/>
  <c r="D25" i="67"/>
  <c r="E24" i="67"/>
  <c r="D51" i="67"/>
  <c r="D66" i="67"/>
  <c r="F37" i="66"/>
  <c r="F7" i="67"/>
  <c r="F24" i="67"/>
  <c r="E60" i="67"/>
  <c r="E6" i="67" s="1"/>
  <c r="D86" i="67"/>
  <c r="D5" i="66"/>
  <c r="D55" i="66" s="1"/>
  <c r="I32" i="66"/>
  <c r="D17" i="67"/>
  <c r="D22" i="67"/>
  <c r="D32" i="67"/>
  <c r="G63" i="67"/>
  <c r="F72" i="67"/>
  <c r="D72" i="67" s="1"/>
  <c r="H80" i="67"/>
  <c r="D80" i="67" s="1"/>
  <c r="H5" i="66"/>
  <c r="H55" i="66" s="1"/>
  <c r="E37" i="66"/>
  <c r="D58" i="67"/>
  <c r="D68" i="67"/>
  <c r="I21" i="66"/>
  <c r="I47" i="66"/>
  <c r="I57" i="66"/>
  <c r="D28" i="67"/>
  <c r="H63" i="67"/>
  <c r="D75" i="67"/>
  <c r="H72" i="67"/>
  <c r="E34" i="66"/>
  <c r="I34" i="66" s="1"/>
  <c r="E23" i="66"/>
  <c r="I23" i="66" s="1"/>
  <c r="E6" i="66"/>
  <c r="I6" i="66" s="1"/>
  <c r="E10" i="66"/>
  <c r="I10" i="66" s="1"/>
  <c r="E15" i="66"/>
  <c r="I15" i="66" s="1"/>
  <c r="E28" i="66"/>
  <c r="I28" i="66" s="1"/>
  <c r="I24" i="66"/>
  <c r="I22" i="66"/>
  <c r="D8" i="67"/>
  <c r="F46" i="67"/>
  <c r="E63" i="67"/>
  <c r="H46" i="67"/>
  <c r="H83" i="67"/>
  <c r="D83" i="67" s="1"/>
  <c r="I16" i="66"/>
  <c r="I11" i="66"/>
  <c r="I33" i="66"/>
  <c r="I35" i="66"/>
  <c r="I8" i="66"/>
  <c r="D63" i="67" l="1"/>
  <c r="D60" i="67"/>
  <c r="I37" i="66"/>
  <c r="H6" i="67"/>
  <c r="F6" i="67"/>
  <c r="F55" i="66"/>
  <c r="D24" i="67"/>
  <c r="E5" i="66"/>
  <c r="I5" i="66" s="1"/>
  <c r="D46" i="67"/>
  <c r="D6" i="67" l="1"/>
  <c r="E55" i="66"/>
  <c r="I55" i="66" s="1"/>
  <c r="D87" i="73"/>
  <c r="H86" i="73"/>
  <c r="G86" i="73"/>
  <c r="F86" i="73"/>
  <c r="E86" i="73"/>
  <c r="D86" i="73" s="1"/>
  <c r="D85" i="73"/>
  <c r="H84" i="73"/>
  <c r="G84" i="73"/>
  <c r="F84" i="73"/>
  <c r="E84" i="73"/>
  <c r="G83" i="73"/>
  <c r="D82" i="73"/>
  <c r="H81" i="73"/>
  <c r="H80" i="73" s="1"/>
  <c r="G81" i="73"/>
  <c r="G80" i="73" s="1"/>
  <c r="F81" i="73"/>
  <c r="F80" i="73" s="1"/>
  <c r="E81" i="73"/>
  <c r="E80" i="73" s="1"/>
  <c r="D79" i="73"/>
  <c r="D78" i="73"/>
  <c r="H77" i="73"/>
  <c r="G77" i="73"/>
  <c r="F77" i="73"/>
  <c r="E77" i="73"/>
  <c r="D76" i="73"/>
  <c r="H75" i="73"/>
  <c r="G75" i="73"/>
  <c r="F75" i="73"/>
  <c r="E75" i="73"/>
  <c r="D74" i="73"/>
  <c r="H73" i="73"/>
  <c r="D73" i="73" s="1"/>
  <c r="G73" i="73"/>
  <c r="F73" i="73"/>
  <c r="E73" i="73"/>
  <c r="D71" i="73"/>
  <c r="H70" i="73"/>
  <c r="G70" i="73"/>
  <c r="F70" i="73"/>
  <c r="F63" i="73" s="1"/>
  <c r="E70" i="73"/>
  <c r="D69" i="73"/>
  <c r="H68" i="73"/>
  <c r="G68" i="73"/>
  <c r="F68" i="73"/>
  <c r="E68" i="73"/>
  <c r="D67" i="73"/>
  <c r="H66" i="73"/>
  <c r="G66" i="73"/>
  <c r="F66" i="73"/>
  <c r="E66" i="73"/>
  <c r="D65" i="73"/>
  <c r="H64" i="73"/>
  <c r="G64" i="73"/>
  <c r="F64" i="73"/>
  <c r="E64" i="73"/>
  <c r="D64" i="73" s="1"/>
  <c r="D62" i="73"/>
  <c r="H61" i="73"/>
  <c r="G61" i="73"/>
  <c r="F61" i="73"/>
  <c r="F60" i="73" s="1"/>
  <c r="E61" i="73"/>
  <c r="E60" i="73" s="1"/>
  <c r="H60" i="73"/>
  <c r="G60" i="73"/>
  <c r="D59" i="73"/>
  <c r="H58" i="73"/>
  <c r="G58" i="73"/>
  <c r="F58" i="73"/>
  <c r="E58" i="73"/>
  <c r="D57" i="73"/>
  <c r="D56" i="73"/>
  <c r="D55" i="73"/>
  <c r="D54" i="73"/>
  <c r="H53" i="73"/>
  <c r="G53" i="73"/>
  <c r="F53" i="73"/>
  <c r="E53" i="73"/>
  <c r="D52" i="73"/>
  <c r="H51" i="73"/>
  <c r="G51" i="73"/>
  <c r="F51" i="73"/>
  <c r="E51" i="73"/>
  <c r="D50" i="73"/>
  <c r="H49" i="73"/>
  <c r="G49" i="73"/>
  <c r="F49" i="73"/>
  <c r="E49" i="73"/>
  <c r="D48" i="73"/>
  <c r="H47" i="73"/>
  <c r="G47" i="73"/>
  <c r="F47" i="73"/>
  <c r="E47" i="73"/>
  <c r="D45" i="73"/>
  <c r="D44" i="73"/>
  <c r="D43" i="73"/>
  <c r="D42" i="73"/>
  <c r="D41" i="73"/>
  <c r="D40" i="73"/>
  <c r="D39" i="73"/>
  <c r="D38" i="73"/>
  <c r="D37" i="73"/>
  <c r="D36" i="73"/>
  <c r="D35" i="73"/>
  <c r="D34" i="73"/>
  <c r="D33" i="73"/>
  <c r="H32" i="73"/>
  <c r="G32" i="73"/>
  <c r="F32" i="73"/>
  <c r="E32" i="73"/>
  <c r="D31" i="73"/>
  <c r="H30" i="73"/>
  <c r="G30" i="73"/>
  <c r="F30" i="73"/>
  <c r="E30" i="73"/>
  <c r="D29" i="73"/>
  <c r="H28" i="73"/>
  <c r="G28" i="73"/>
  <c r="F28" i="73"/>
  <c r="E28" i="73"/>
  <c r="D27" i="73"/>
  <c r="D26" i="73"/>
  <c r="H25" i="73"/>
  <c r="G25" i="73"/>
  <c r="F25" i="73"/>
  <c r="E25" i="73"/>
  <c r="D23" i="73"/>
  <c r="H22" i="73"/>
  <c r="G22" i="73"/>
  <c r="D22" i="73" s="1"/>
  <c r="F22" i="73"/>
  <c r="E22" i="73"/>
  <c r="D21" i="73"/>
  <c r="D20" i="73"/>
  <c r="D19" i="73"/>
  <c r="D18" i="73"/>
  <c r="H17" i="73"/>
  <c r="G17" i="73"/>
  <c r="F17" i="73"/>
  <c r="F7" i="73" s="1"/>
  <c r="E17" i="73"/>
  <c r="D16" i="73"/>
  <c r="D15" i="73"/>
  <c r="D14" i="73"/>
  <c r="D13" i="73"/>
  <c r="D12" i="73"/>
  <c r="D11" i="73"/>
  <c r="D10" i="73"/>
  <c r="D9" i="73"/>
  <c r="H8" i="73"/>
  <c r="G8" i="73"/>
  <c r="F8" i="73"/>
  <c r="E8" i="73"/>
  <c r="E7" i="73" s="1"/>
  <c r="C67" i="72"/>
  <c r="C65" i="72"/>
  <c r="I63" i="72"/>
  <c r="I62" i="72"/>
  <c r="I61" i="72"/>
  <c r="H60" i="72"/>
  <c r="G60" i="72"/>
  <c r="F60" i="72"/>
  <c r="E60" i="72"/>
  <c r="I60" i="72" s="1"/>
  <c r="D60" i="72"/>
  <c r="I59" i="72"/>
  <c r="I58" i="72"/>
  <c r="H57" i="72"/>
  <c r="G57" i="72"/>
  <c r="F57" i="72"/>
  <c r="E57" i="72"/>
  <c r="D57" i="72"/>
  <c r="I54" i="72"/>
  <c r="I53" i="72"/>
  <c r="I52" i="72"/>
  <c r="I51" i="72"/>
  <c r="I50" i="72"/>
  <c r="H49" i="72"/>
  <c r="G49" i="72"/>
  <c r="F49" i="72"/>
  <c r="E49" i="72"/>
  <c r="D49" i="72"/>
  <c r="I48" i="72"/>
  <c r="H47" i="72"/>
  <c r="G47" i="72"/>
  <c r="F47" i="72"/>
  <c r="E47" i="72"/>
  <c r="D47" i="72"/>
  <c r="I46" i="72"/>
  <c r="I45" i="72"/>
  <c r="I44" i="72"/>
  <c r="I43" i="72"/>
  <c r="H42" i="72"/>
  <c r="G42" i="72"/>
  <c r="F42" i="72"/>
  <c r="E42" i="72"/>
  <c r="I42" i="72" s="1"/>
  <c r="D42" i="72"/>
  <c r="I41" i="72"/>
  <c r="I40" i="72"/>
  <c r="I39" i="72"/>
  <c r="H38" i="72"/>
  <c r="G38" i="72"/>
  <c r="F38" i="72"/>
  <c r="E38" i="72"/>
  <c r="D38" i="72"/>
  <c r="E36" i="72"/>
  <c r="I36" i="72" s="1"/>
  <c r="E35" i="72"/>
  <c r="H34" i="72"/>
  <c r="G34" i="72"/>
  <c r="F34" i="72"/>
  <c r="D34" i="72"/>
  <c r="E33" i="72"/>
  <c r="E32" i="72" s="1"/>
  <c r="H32" i="72"/>
  <c r="G32" i="72"/>
  <c r="F32" i="72"/>
  <c r="D32" i="72"/>
  <c r="E31" i="72"/>
  <c r="I31" i="72" s="1"/>
  <c r="E30" i="72"/>
  <c r="I30" i="72" s="1"/>
  <c r="E29" i="72"/>
  <c r="I29" i="72" s="1"/>
  <c r="H28" i="72"/>
  <c r="G28" i="72"/>
  <c r="F28" i="72"/>
  <c r="D28" i="72"/>
  <c r="E27" i="72"/>
  <c r="I27" i="72" s="1"/>
  <c r="E26" i="72"/>
  <c r="I26" i="72" s="1"/>
  <c r="E25" i="72"/>
  <c r="I25" i="72" s="1"/>
  <c r="E24" i="72"/>
  <c r="I24" i="72" s="1"/>
  <c r="H23" i="72"/>
  <c r="G23" i="72"/>
  <c r="F23" i="72"/>
  <c r="D23" i="72"/>
  <c r="E22" i="72"/>
  <c r="E21" i="72" s="1"/>
  <c r="H21" i="72"/>
  <c r="G21" i="72"/>
  <c r="F21" i="72"/>
  <c r="D21" i="72"/>
  <c r="E20" i="72"/>
  <c r="I20" i="72" s="1"/>
  <c r="E19" i="72"/>
  <c r="I19" i="72" s="1"/>
  <c r="E18" i="72"/>
  <c r="I18" i="72" s="1"/>
  <c r="E17" i="72"/>
  <c r="I17" i="72" s="1"/>
  <c r="E16" i="72"/>
  <c r="H15" i="72"/>
  <c r="G15" i="72"/>
  <c r="F15" i="72"/>
  <c r="D15" i="72"/>
  <c r="E14" i="72"/>
  <c r="I14" i="72" s="1"/>
  <c r="E13" i="72"/>
  <c r="I13" i="72" s="1"/>
  <c r="E12" i="72"/>
  <c r="I12" i="72" s="1"/>
  <c r="E11" i="72"/>
  <c r="H10" i="72"/>
  <c r="G10" i="72"/>
  <c r="F10" i="72"/>
  <c r="D10" i="72"/>
  <c r="E9" i="72"/>
  <c r="I9" i="72" s="1"/>
  <c r="E8" i="72"/>
  <c r="I8" i="72" s="1"/>
  <c r="E7" i="72"/>
  <c r="I7" i="72" s="1"/>
  <c r="H6" i="72"/>
  <c r="G6" i="72"/>
  <c r="F6" i="72"/>
  <c r="D6" i="72"/>
  <c r="D4" i="72"/>
  <c r="B2" i="72"/>
  <c r="G1" i="72"/>
  <c r="I49" i="72" l="1"/>
  <c r="E83" i="73"/>
  <c r="F37" i="72"/>
  <c r="F55" i="72" s="1"/>
  <c r="F24" i="73"/>
  <c r="D25" i="73"/>
  <c r="H63" i="73"/>
  <c r="D49" i="73"/>
  <c r="F83" i="73"/>
  <c r="F5" i="72"/>
  <c r="H7" i="73"/>
  <c r="F46" i="73"/>
  <c r="D37" i="72"/>
  <c r="H24" i="73"/>
  <c r="G46" i="73"/>
  <c r="G72" i="73"/>
  <c r="D5" i="72"/>
  <c r="D55" i="72" s="1"/>
  <c r="I32" i="72"/>
  <c r="E46" i="73"/>
  <c r="D53" i="73"/>
  <c r="D58" i="73"/>
  <c r="D60" i="73"/>
  <c r="D68" i="73"/>
  <c r="D75" i="73"/>
  <c r="H72" i="73"/>
  <c r="D84" i="73"/>
  <c r="G5" i="72"/>
  <c r="E37" i="72"/>
  <c r="I57" i="72"/>
  <c r="H5" i="72"/>
  <c r="G37" i="72"/>
  <c r="G55" i="72" s="1"/>
  <c r="G24" i="73"/>
  <c r="H46" i="73"/>
  <c r="H6" i="73" s="1"/>
  <c r="D66" i="73"/>
  <c r="E72" i="73"/>
  <c r="I21" i="72"/>
  <c r="H37" i="72"/>
  <c r="E24" i="73"/>
  <c r="D51" i="73"/>
  <c r="F72" i="73"/>
  <c r="F6" i="73" s="1"/>
  <c r="D81" i="73"/>
  <c r="D70" i="73"/>
  <c r="D77" i="73"/>
  <c r="D32" i="73"/>
  <c r="D17" i="73"/>
  <c r="D61" i="73"/>
  <c r="G63" i="73"/>
  <c r="E34" i="72"/>
  <c r="I34" i="72" s="1"/>
  <c r="E10" i="72"/>
  <c r="I10" i="72" s="1"/>
  <c r="E15" i="72"/>
  <c r="I15" i="72" s="1"/>
  <c r="D80" i="73"/>
  <c r="D8" i="73"/>
  <c r="D28" i="73"/>
  <c r="E63" i="73"/>
  <c r="D47" i="73"/>
  <c r="H83" i="73"/>
  <c r="G7" i="73"/>
  <c r="D30" i="73"/>
  <c r="H55" i="72"/>
  <c r="I22" i="72"/>
  <c r="I38" i="72"/>
  <c r="I16" i="72"/>
  <c r="I11" i="72"/>
  <c r="E23" i="72"/>
  <c r="I23" i="72" s="1"/>
  <c r="I33" i="72"/>
  <c r="I35" i="72"/>
  <c r="I47" i="72"/>
  <c r="E6" i="72"/>
  <c r="E28" i="72"/>
  <c r="I28" i="72" s="1"/>
  <c r="E6" i="73" l="1"/>
  <c r="D24" i="73"/>
  <c r="D46" i="73"/>
  <c r="D83" i="73"/>
  <c r="G6" i="73"/>
  <c r="D72" i="73"/>
  <c r="D63" i="73"/>
  <c r="I37" i="72"/>
  <c r="D7" i="73"/>
  <c r="D6" i="73" s="1"/>
  <c r="I6" i="72"/>
  <c r="E5" i="72"/>
  <c r="I5" i="72" l="1"/>
  <c r="E55" i="72"/>
  <c r="I55" i="72" s="1"/>
  <c r="D87" i="65" l="1"/>
  <c r="H86" i="65"/>
  <c r="G86" i="65"/>
  <c r="F86" i="65"/>
  <c r="F83" i="65" s="1"/>
  <c r="E86" i="65"/>
  <c r="D85" i="65"/>
  <c r="H84" i="65"/>
  <c r="H83" i="65" s="1"/>
  <c r="G84" i="65"/>
  <c r="G83" i="65" s="1"/>
  <c r="F84" i="65"/>
  <c r="E84" i="65"/>
  <c r="D82" i="65"/>
  <c r="H81" i="65"/>
  <c r="H80" i="65" s="1"/>
  <c r="G81" i="65"/>
  <c r="G80" i="65" s="1"/>
  <c r="F81" i="65"/>
  <c r="F80" i="65" s="1"/>
  <c r="E81" i="65"/>
  <c r="E80" i="65" s="1"/>
  <c r="D79" i="65"/>
  <c r="D78" i="65"/>
  <c r="H77" i="65"/>
  <c r="G77" i="65"/>
  <c r="F77" i="65"/>
  <c r="E77" i="65"/>
  <c r="D76" i="65"/>
  <c r="H75" i="65"/>
  <c r="G75" i="65"/>
  <c r="F75" i="65"/>
  <c r="E75" i="65"/>
  <c r="D74" i="65"/>
  <c r="H73" i="65"/>
  <c r="G73" i="65"/>
  <c r="F73" i="65"/>
  <c r="F72" i="65" s="1"/>
  <c r="E73" i="65"/>
  <c r="D71" i="65"/>
  <c r="H70" i="65"/>
  <c r="G70" i="65"/>
  <c r="F70" i="65"/>
  <c r="E70" i="65"/>
  <c r="D69" i="65"/>
  <c r="H68" i="65"/>
  <c r="G68" i="65"/>
  <c r="F68" i="65"/>
  <c r="E68" i="65"/>
  <c r="D67" i="65"/>
  <c r="H66" i="65"/>
  <c r="G66" i="65"/>
  <c r="F66" i="65"/>
  <c r="E66" i="65"/>
  <c r="D66" i="65" s="1"/>
  <c r="D65" i="65"/>
  <c r="H64" i="65"/>
  <c r="G64" i="65"/>
  <c r="F64" i="65"/>
  <c r="E64" i="65"/>
  <c r="D62" i="65"/>
  <c r="H61" i="65"/>
  <c r="H60" i="65" s="1"/>
  <c r="G61" i="65"/>
  <c r="G60" i="65" s="1"/>
  <c r="F61" i="65"/>
  <c r="F60" i="65" s="1"/>
  <c r="E61" i="65"/>
  <c r="E60" i="65" s="1"/>
  <c r="D59" i="65"/>
  <c r="H58" i="65"/>
  <c r="G58" i="65"/>
  <c r="F58" i="65"/>
  <c r="E58" i="65"/>
  <c r="D57" i="65"/>
  <c r="D56" i="65"/>
  <c r="D55" i="65"/>
  <c r="D54" i="65"/>
  <c r="H53" i="65"/>
  <c r="G53" i="65"/>
  <c r="F53" i="65"/>
  <c r="E53" i="65"/>
  <c r="D52" i="65"/>
  <c r="H51" i="65"/>
  <c r="G51" i="65"/>
  <c r="F51" i="65"/>
  <c r="E51" i="65"/>
  <c r="D50" i="65"/>
  <c r="H49" i="65"/>
  <c r="G49" i="65"/>
  <c r="F49" i="65"/>
  <c r="E49" i="65"/>
  <c r="D49" i="65" s="1"/>
  <c r="D48" i="65"/>
  <c r="H47" i="65"/>
  <c r="G47" i="65"/>
  <c r="F47" i="65"/>
  <c r="E47" i="65"/>
  <c r="D45" i="65"/>
  <c r="D44" i="65"/>
  <c r="D43" i="65"/>
  <c r="D42" i="65"/>
  <c r="D41" i="65"/>
  <c r="D40" i="65"/>
  <c r="D39" i="65"/>
  <c r="D38" i="65"/>
  <c r="D37" i="65"/>
  <c r="D36" i="65"/>
  <c r="D35" i="65"/>
  <c r="D34" i="65"/>
  <c r="D33" i="65"/>
  <c r="H32" i="65"/>
  <c r="G32" i="65"/>
  <c r="F32" i="65"/>
  <c r="E32" i="65"/>
  <c r="D31" i="65"/>
  <c r="H30" i="65"/>
  <c r="G30" i="65"/>
  <c r="F30" i="65"/>
  <c r="E30" i="65"/>
  <c r="D29" i="65"/>
  <c r="H28" i="65"/>
  <c r="G28" i="65"/>
  <c r="F28" i="65"/>
  <c r="E28" i="65"/>
  <c r="D27" i="65"/>
  <c r="D26" i="65"/>
  <c r="H25" i="65"/>
  <c r="G25" i="65"/>
  <c r="F25" i="65"/>
  <c r="E25" i="65"/>
  <c r="D23" i="65"/>
  <c r="H22" i="65"/>
  <c r="G22" i="65"/>
  <c r="F22" i="65"/>
  <c r="E22" i="65"/>
  <c r="D21" i="65"/>
  <c r="D20" i="65"/>
  <c r="D19" i="65"/>
  <c r="D18" i="65"/>
  <c r="H17" i="65"/>
  <c r="G17" i="65"/>
  <c r="F17" i="65"/>
  <c r="E17" i="65"/>
  <c r="D16" i="65"/>
  <c r="D15" i="65"/>
  <c r="D14" i="65"/>
  <c r="D13" i="65"/>
  <c r="D12" i="65"/>
  <c r="D11" i="65"/>
  <c r="D10" i="65"/>
  <c r="D9" i="65"/>
  <c r="H8" i="65"/>
  <c r="G8" i="65"/>
  <c r="G7" i="65" s="1"/>
  <c r="F8" i="65"/>
  <c r="E8" i="65"/>
  <c r="C67" i="64"/>
  <c r="C65" i="64"/>
  <c r="I63" i="64"/>
  <c r="I62" i="64"/>
  <c r="I61" i="64"/>
  <c r="H60" i="64"/>
  <c r="G60" i="64"/>
  <c r="F60" i="64"/>
  <c r="E60" i="64"/>
  <c r="I60" i="64" s="1"/>
  <c r="D60" i="64"/>
  <c r="I59" i="64"/>
  <c r="I58" i="64"/>
  <c r="H57" i="64"/>
  <c r="G57" i="64"/>
  <c r="F57" i="64"/>
  <c r="E57" i="64"/>
  <c r="D57" i="64"/>
  <c r="I54" i="64"/>
  <c r="I53" i="64"/>
  <c r="I52" i="64"/>
  <c r="I51" i="64"/>
  <c r="I50" i="64"/>
  <c r="H49" i="64"/>
  <c r="G49" i="64"/>
  <c r="F49" i="64"/>
  <c r="E49" i="64"/>
  <c r="D49" i="64"/>
  <c r="I48" i="64"/>
  <c r="H47" i="64"/>
  <c r="G47" i="64"/>
  <c r="F47" i="64"/>
  <c r="E47" i="64"/>
  <c r="I47" i="64" s="1"/>
  <c r="D47" i="64"/>
  <c r="I46" i="64"/>
  <c r="I45" i="64"/>
  <c r="I44" i="64"/>
  <c r="I43" i="64"/>
  <c r="H42" i="64"/>
  <c r="G42" i="64"/>
  <c r="F42" i="64"/>
  <c r="E42" i="64"/>
  <c r="D42" i="64"/>
  <c r="I41" i="64"/>
  <c r="I40" i="64"/>
  <c r="I39" i="64"/>
  <c r="H38" i="64"/>
  <c r="H37" i="64" s="1"/>
  <c r="G38" i="64"/>
  <c r="G37" i="64" s="1"/>
  <c r="F38" i="64"/>
  <c r="E38" i="64"/>
  <c r="D38" i="64"/>
  <c r="D37" i="64" s="1"/>
  <c r="E36" i="64"/>
  <c r="I36" i="64" s="1"/>
  <c r="E35" i="64"/>
  <c r="H34" i="64"/>
  <c r="G34" i="64"/>
  <c r="F34" i="64"/>
  <c r="D34" i="64"/>
  <c r="E33" i="64"/>
  <c r="E32" i="64" s="1"/>
  <c r="H32" i="64"/>
  <c r="G32" i="64"/>
  <c r="F32" i="64"/>
  <c r="D32" i="64"/>
  <c r="E31" i="64"/>
  <c r="I31" i="64" s="1"/>
  <c r="E30" i="64"/>
  <c r="I30" i="64" s="1"/>
  <c r="E29" i="64"/>
  <c r="I29" i="64" s="1"/>
  <c r="H28" i="64"/>
  <c r="G28" i="64"/>
  <c r="F28" i="64"/>
  <c r="D28" i="64"/>
  <c r="E27" i="64"/>
  <c r="I27" i="64" s="1"/>
  <c r="E26" i="64"/>
  <c r="I26" i="64" s="1"/>
  <c r="E25" i="64"/>
  <c r="I25" i="64" s="1"/>
  <c r="E24" i="64"/>
  <c r="I24" i="64" s="1"/>
  <c r="H23" i="64"/>
  <c r="G23" i="64"/>
  <c r="F23" i="64"/>
  <c r="D23" i="64"/>
  <c r="E22" i="64"/>
  <c r="I22" i="64" s="1"/>
  <c r="H21" i="64"/>
  <c r="G21" i="64"/>
  <c r="F21" i="64"/>
  <c r="D21" i="64"/>
  <c r="E20" i="64"/>
  <c r="I20" i="64" s="1"/>
  <c r="E19" i="64"/>
  <c r="I19" i="64" s="1"/>
  <c r="E18" i="64"/>
  <c r="I18" i="64" s="1"/>
  <c r="E17" i="64"/>
  <c r="I17" i="64" s="1"/>
  <c r="E16" i="64"/>
  <c r="I16" i="64" s="1"/>
  <c r="H15" i="64"/>
  <c r="G15" i="64"/>
  <c r="F15" i="64"/>
  <c r="D15" i="64"/>
  <c r="E14" i="64"/>
  <c r="I14" i="64" s="1"/>
  <c r="E13" i="64"/>
  <c r="I13" i="64" s="1"/>
  <c r="E12" i="64"/>
  <c r="I12" i="64" s="1"/>
  <c r="E11" i="64"/>
  <c r="I11" i="64" s="1"/>
  <c r="H10" i="64"/>
  <c r="G10" i="64"/>
  <c r="F10" i="64"/>
  <c r="D10" i="64"/>
  <c r="E9" i="64"/>
  <c r="I9" i="64" s="1"/>
  <c r="E8" i="64"/>
  <c r="I8" i="64" s="1"/>
  <c r="E7" i="64"/>
  <c r="I7" i="64" s="1"/>
  <c r="H6" i="64"/>
  <c r="H5" i="64" s="1"/>
  <c r="G6" i="64"/>
  <c r="F6" i="64"/>
  <c r="D6" i="64"/>
  <c r="D5" i="64" s="1"/>
  <c r="D4" i="64"/>
  <c r="B2" i="64"/>
  <c r="G1" i="64"/>
  <c r="I38" i="64" l="1"/>
  <c r="F37" i="64"/>
  <c r="D8" i="65"/>
  <c r="E24" i="65"/>
  <c r="F5" i="64"/>
  <c r="H7" i="65"/>
  <c r="D47" i="65"/>
  <c r="D32" i="65"/>
  <c r="D64" i="65"/>
  <c r="H63" i="65"/>
  <c r="D30" i="65"/>
  <c r="D75" i="65"/>
  <c r="D84" i="65"/>
  <c r="I49" i="64"/>
  <c r="I32" i="64"/>
  <c r="E37" i="64"/>
  <c r="I37" i="64" s="1"/>
  <c r="I57" i="64"/>
  <c r="E7" i="65"/>
  <c r="D28" i="65"/>
  <c r="D70" i="65"/>
  <c r="G5" i="64"/>
  <c r="G55" i="64" s="1"/>
  <c r="F7" i="65"/>
  <c r="D7" i="65" s="1"/>
  <c r="H46" i="65"/>
  <c r="D60" i="65"/>
  <c r="F24" i="65"/>
  <c r="H24" i="65"/>
  <c r="F46" i="65"/>
  <c r="D68" i="65"/>
  <c r="D86" i="65"/>
  <c r="G24" i="65"/>
  <c r="D24" i="65" s="1"/>
  <c r="G46" i="65"/>
  <c r="D53" i="65"/>
  <c r="D58" i="65"/>
  <c r="I42" i="64"/>
  <c r="D17" i="65"/>
  <c r="E46" i="65"/>
  <c r="D46" i="65" s="1"/>
  <c r="G63" i="65"/>
  <c r="E72" i="65"/>
  <c r="H72" i="65"/>
  <c r="D55" i="64"/>
  <c r="D22" i="65"/>
  <c r="D51" i="65"/>
  <c r="F63" i="65"/>
  <c r="G72" i="65"/>
  <c r="D77" i="65"/>
  <c r="E15" i="64"/>
  <c r="I15" i="64" s="1"/>
  <c r="E21" i="64"/>
  <c r="I21" i="64" s="1"/>
  <c r="E10" i="64"/>
  <c r="I10" i="64" s="1"/>
  <c r="E28" i="64"/>
  <c r="I28" i="64" s="1"/>
  <c r="E6" i="64"/>
  <c r="I6" i="64" s="1"/>
  <c r="E34" i="64"/>
  <c r="I34" i="64" s="1"/>
  <c r="I35" i="64"/>
  <c r="E23" i="64"/>
  <c r="I23" i="64" s="1"/>
  <c r="I33" i="64"/>
  <c r="F6" i="65"/>
  <c r="H6" i="65"/>
  <c r="D80" i="65"/>
  <c r="E63" i="65"/>
  <c r="E83" i="65"/>
  <c r="D83" i="65" s="1"/>
  <c r="D25" i="65"/>
  <c r="D61" i="65"/>
  <c r="D73" i="65"/>
  <c r="D81" i="65"/>
  <c r="H55" i="64"/>
  <c r="G6" i="65" l="1"/>
  <c r="F55" i="64"/>
  <c r="D72" i="65"/>
  <c r="E6" i="65"/>
  <c r="D63" i="65"/>
  <c r="E5" i="64"/>
  <c r="D6" i="65"/>
  <c r="I5" i="64" l="1"/>
  <c r="E55" i="64"/>
  <c r="I55" i="64" s="1"/>
  <c r="F56" i="20"/>
  <c r="D12" i="51"/>
  <c r="E34" i="38"/>
  <c r="D34" i="38"/>
  <c r="C34" i="38"/>
  <c r="E9" i="38"/>
  <c r="D9" i="38"/>
  <c r="C9" i="38"/>
  <c r="E19" i="37" l="1"/>
  <c r="D19" i="37"/>
  <c r="F19" i="37"/>
  <c r="G19" i="37"/>
  <c r="G18" i="20" l="1"/>
  <c r="F52" i="20"/>
  <c r="F53" i="20"/>
  <c r="G55" i="23"/>
  <c r="G54" i="23"/>
  <c r="G20" i="38" l="1"/>
  <c r="F20" i="38"/>
  <c r="G46" i="23" l="1"/>
  <c r="E32" i="24" l="1"/>
  <c r="G31" i="20"/>
  <c r="E30" i="24"/>
  <c r="E26" i="24"/>
  <c r="D20" i="24"/>
  <c r="E9" i="24"/>
  <c r="E10" i="24"/>
  <c r="E11" i="24"/>
  <c r="E12" i="24"/>
  <c r="D14" i="24"/>
  <c r="D15" i="24"/>
  <c r="D16" i="24"/>
  <c r="D4" i="24"/>
  <c r="D5" i="24"/>
  <c r="D6" i="24"/>
  <c r="D7" i="24"/>
  <c r="C25" i="35"/>
  <c r="K21" i="43"/>
  <c r="K14" i="24" l="1"/>
  <c r="K13" i="24"/>
  <c r="K12" i="24"/>
  <c r="K11" i="24"/>
  <c r="I13" i="24"/>
  <c r="I12" i="24"/>
  <c r="H13" i="24"/>
  <c r="H12" i="24"/>
  <c r="G13" i="24"/>
  <c r="G12" i="24"/>
  <c r="I26" i="24" l="1"/>
  <c r="D27" i="20" l="1"/>
  <c r="D26" i="20"/>
  <c r="G27" i="20"/>
  <c r="F50" i="20" s="1"/>
  <c r="K26" i="24"/>
  <c r="E36" i="23" l="1"/>
  <c r="D36" i="23"/>
  <c r="H47" i="24"/>
  <c r="G47" i="24"/>
  <c r="C43" i="51" l="1"/>
  <c r="D43" i="51"/>
  <c r="E43" i="51"/>
  <c r="F43" i="51"/>
  <c r="C23" i="51"/>
  <c r="D23" i="51"/>
  <c r="E23" i="51"/>
  <c r="F23" i="51"/>
  <c r="G23" i="51"/>
  <c r="C47" i="51"/>
  <c r="D47" i="51"/>
  <c r="E47" i="51"/>
  <c r="F47" i="51"/>
  <c r="G47" i="51"/>
  <c r="G20" i="51"/>
  <c r="F13" i="20" s="1"/>
  <c r="J13" i="24" s="1"/>
  <c r="F20" i="51"/>
  <c r="E20" i="51"/>
  <c r="D20" i="51"/>
  <c r="C20" i="51"/>
  <c r="D13" i="20" s="1"/>
  <c r="G43" i="51"/>
  <c r="E16" i="29" l="1"/>
  <c r="G1" i="24"/>
  <c r="B58" i="24" l="1"/>
  <c r="B56" i="24"/>
  <c r="B55" i="24"/>
  <c r="B54" i="24"/>
  <c r="B53" i="24"/>
  <c r="B52" i="24"/>
  <c r="B51" i="24"/>
  <c r="B50" i="24"/>
  <c r="A58" i="24"/>
  <c r="A56" i="24"/>
  <c r="A55" i="24"/>
  <c r="A54" i="24"/>
  <c r="A53" i="24"/>
  <c r="A52" i="24"/>
  <c r="A51" i="24"/>
  <c r="A50" i="24"/>
  <c r="E58" i="24"/>
  <c r="E55" i="24"/>
  <c r="E54" i="24"/>
  <c r="E53" i="24"/>
  <c r="E52" i="24"/>
  <c r="E51" i="24"/>
  <c r="E50" i="24"/>
  <c r="D50" i="24"/>
  <c r="C58" i="24"/>
  <c r="C57" i="24"/>
  <c r="C56" i="24"/>
  <c r="C55" i="24"/>
  <c r="C54" i="24"/>
  <c r="C53" i="24"/>
  <c r="C52" i="24"/>
  <c r="C51" i="24"/>
  <c r="C50" i="24"/>
  <c r="E49" i="24"/>
  <c r="C49" i="24"/>
  <c r="C48" i="24"/>
  <c r="C47" i="24"/>
  <c r="C45" i="24"/>
  <c r="B45" i="24"/>
  <c r="A45" i="24"/>
  <c r="E44" i="24"/>
  <c r="C44" i="24"/>
  <c r="B44" i="24"/>
  <c r="A44" i="24"/>
  <c r="E43" i="24"/>
  <c r="C43" i="24"/>
  <c r="B43" i="24"/>
  <c r="A43" i="24"/>
  <c r="I49" i="24"/>
  <c r="I48" i="24"/>
  <c r="I47" i="24"/>
  <c r="I43" i="24"/>
  <c r="H43" i="24"/>
  <c r="G43" i="24"/>
  <c r="G51" i="43"/>
  <c r="F40" i="20" s="1"/>
  <c r="J43" i="24" s="1"/>
  <c r="F51" i="43"/>
  <c r="E40" i="20"/>
  <c r="D40" i="20"/>
  <c r="E46" i="23" l="1"/>
  <c r="D46" i="23"/>
  <c r="E45" i="23"/>
  <c r="D45" i="23"/>
  <c r="E48" i="24"/>
  <c r="G45" i="23"/>
  <c r="G44" i="23"/>
  <c r="E45" i="24" s="1"/>
  <c r="E44" i="23"/>
  <c r="D44" i="23"/>
  <c r="I31" i="24"/>
  <c r="C31" i="24"/>
  <c r="C32" i="24"/>
  <c r="E31" i="24"/>
  <c r="E24" i="24"/>
  <c r="C24" i="24"/>
  <c r="F30" i="23"/>
  <c r="C15" i="53"/>
  <c r="F57" i="20"/>
  <c r="B1" i="53"/>
  <c r="A1" i="24"/>
  <c r="F41" i="20"/>
  <c r="D27" i="24"/>
  <c r="C27" i="24"/>
  <c r="C28" i="24"/>
  <c r="B27" i="24"/>
  <c r="A27" i="24"/>
  <c r="D19" i="24"/>
  <c r="C15" i="24"/>
  <c r="B15" i="24"/>
  <c r="A15" i="24"/>
  <c r="E47" i="24" l="1"/>
  <c r="D45" i="24" s="1"/>
  <c r="F63" i="23"/>
  <c r="F44" i="23"/>
  <c r="C13" i="53"/>
  <c r="F56" i="23" l="1"/>
  <c r="D58" i="24" s="1"/>
  <c r="F49" i="23"/>
  <c r="D51" i="24" s="1"/>
  <c r="C19" i="37"/>
  <c r="G18" i="51" l="1"/>
  <c r="F18" i="51"/>
  <c r="D18" i="51"/>
  <c r="C18" i="51"/>
  <c r="G6" i="51"/>
  <c r="F6" i="51"/>
  <c r="E6" i="51"/>
  <c r="D6" i="51"/>
  <c r="C6" i="51"/>
  <c r="F1" i="51"/>
  <c r="G16" i="43"/>
  <c r="F16" i="43"/>
  <c r="D16" i="43"/>
  <c r="C16" i="43"/>
  <c r="G6" i="43"/>
  <c r="F6" i="43"/>
  <c r="E6" i="43"/>
  <c r="D6" i="43"/>
  <c r="C6" i="43"/>
  <c r="F1" i="43"/>
  <c r="G15" i="50"/>
  <c r="F15" i="50"/>
  <c r="D15" i="50"/>
  <c r="C15" i="50"/>
  <c r="G6" i="50"/>
  <c r="F6" i="50"/>
  <c r="E6" i="50"/>
  <c r="D6" i="50"/>
  <c r="C6" i="50"/>
  <c r="F1" i="50"/>
  <c r="G15" i="40"/>
  <c r="F15" i="40"/>
  <c r="D15" i="40"/>
  <c r="C15" i="40"/>
  <c r="G6" i="40"/>
  <c r="F6" i="40"/>
  <c r="E6" i="40"/>
  <c r="D6" i="40"/>
  <c r="C6" i="40"/>
  <c r="F1" i="40"/>
  <c r="G15" i="39"/>
  <c r="F15" i="39"/>
  <c r="D15" i="39"/>
  <c r="C15" i="39"/>
  <c r="G6" i="39"/>
  <c r="F6" i="39"/>
  <c r="E6" i="39"/>
  <c r="D6" i="39"/>
  <c r="C6" i="39"/>
  <c r="F1" i="39"/>
  <c r="G15" i="38"/>
  <c r="F15" i="38"/>
  <c r="D15" i="38"/>
  <c r="C15" i="38"/>
  <c r="G6" i="38"/>
  <c r="F6" i="38"/>
  <c r="E6" i="38"/>
  <c r="D6" i="38"/>
  <c r="C6" i="38"/>
  <c r="F1" i="38"/>
  <c r="D26" i="37"/>
  <c r="C26" i="37"/>
  <c r="G26" i="37"/>
  <c r="F26" i="37"/>
  <c r="G6" i="37"/>
  <c r="F6" i="37"/>
  <c r="E6" i="37"/>
  <c r="D6" i="37"/>
  <c r="C6" i="37"/>
  <c r="F1" i="37"/>
  <c r="G15" i="36"/>
  <c r="F15" i="36"/>
  <c r="D15" i="36"/>
  <c r="C15" i="36"/>
  <c r="G6" i="36"/>
  <c r="F6" i="36"/>
  <c r="E6" i="36"/>
  <c r="D6" i="36"/>
  <c r="C6" i="36"/>
  <c r="F1" i="36"/>
  <c r="G16" i="35"/>
  <c r="F16" i="35"/>
  <c r="D16" i="35"/>
  <c r="C16" i="35"/>
  <c r="G6" i="35"/>
  <c r="F6" i="35"/>
  <c r="E6" i="35"/>
  <c r="D6" i="35"/>
  <c r="C6" i="35"/>
  <c r="F1" i="35"/>
  <c r="G16" i="34"/>
  <c r="F16" i="34"/>
  <c r="D16" i="34"/>
  <c r="C16" i="34"/>
  <c r="G6" i="34"/>
  <c r="F6" i="34"/>
  <c r="E6" i="34"/>
  <c r="D6" i="34"/>
  <c r="C6" i="34"/>
  <c r="F1" i="34"/>
  <c r="E6" i="29"/>
  <c r="E6" i="30"/>
  <c r="E6" i="31"/>
  <c r="E6" i="32"/>
  <c r="E6" i="33"/>
  <c r="C16" i="47"/>
  <c r="D16" i="47"/>
  <c r="F16" i="47"/>
  <c r="G16" i="47"/>
  <c r="G6" i="47"/>
  <c r="F6" i="47"/>
  <c r="E6" i="47"/>
  <c r="D6" i="47"/>
  <c r="C6" i="47"/>
  <c r="E6" i="41"/>
  <c r="G18" i="41"/>
  <c r="F18" i="41"/>
  <c r="D18" i="41"/>
  <c r="C18" i="41"/>
  <c r="G6" i="41"/>
  <c r="F6" i="41"/>
  <c r="D6" i="41"/>
  <c r="C6" i="41"/>
  <c r="F1" i="41"/>
  <c r="F1" i="47"/>
  <c r="G16" i="33"/>
  <c r="F16" i="33"/>
  <c r="D16" i="33"/>
  <c r="C16" i="33"/>
  <c r="G6" i="33"/>
  <c r="F6" i="33"/>
  <c r="D6" i="33"/>
  <c r="C6" i="33"/>
  <c r="G16" i="32"/>
  <c r="F16" i="32"/>
  <c r="D16" i="32"/>
  <c r="C16" i="32"/>
  <c r="G6" i="32"/>
  <c r="F6" i="32"/>
  <c r="D6" i="32"/>
  <c r="C6" i="32"/>
  <c r="F1" i="33"/>
  <c r="F1" i="32"/>
  <c r="G16" i="31"/>
  <c r="F16" i="31"/>
  <c r="D16" i="31"/>
  <c r="C16" i="31"/>
  <c r="G6" i="31"/>
  <c r="F6" i="31"/>
  <c r="D6" i="31"/>
  <c r="C6" i="31"/>
  <c r="F1" i="31"/>
  <c r="G16" i="30"/>
  <c r="F16" i="30"/>
  <c r="D16" i="30"/>
  <c r="C16" i="30"/>
  <c r="G6" i="30"/>
  <c r="F6" i="30"/>
  <c r="D6" i="30"/>
  <c r="C6" i="30"/>
  <c r="F1" i="30"/>
  <c r="F1" i="29"/>
  <c r="G16" i="29"/>
  <c r="F16" i="29"/>
  <c r="D16" i="29"/>
  <c r="C16" i="29"/>
  <c r="G6" i="29"/>
  <c r="F6" i="29"/>
  <c r="D6" i="29"/>
  <c r="C6" i="29"/>
  <c r="G16" i="27"/>
  <c r="F16" i="27"/>
  <c r="G6" i="27"/>
  <c r="F6" i="27"/>
  <c r="D16" i="27"/>
  <c r="D6" i="27"/>
  <c r="C16" i="27"/>
  <c r="C6" i="27"/>
  <c r="F1" i="27"/>
  <c r="D2" i="24"/>
  <c r="K2" i="24"/>
  <c r="J2" i="24"/>
  <c r="E2" i="24"/>
  <c r="E19" i="23"/>
  <c r="D19" i="23"/>
  <c r="D33" i="23"/>
  <c r="E33" i="23"/>
  <c r="D8" i="23"/>
  <c r="E8" i="23"/>
  <c r="E33" i="24" l="1"/>
  <c r="D31" i="24" s="1"/>
  <c r="E29" i="24"/>
  <c r="E28" i="24"/>
  <c r="C33" i="24"/>
  <c r="C30" i="24"/>
  <c r="C29" i="24"/>
  <c r="B31" i="24"/>
  <c r="B29" i="24"/>
  <c r="F28" i="23"/>
  <c r="D29" i="24" l="1"/>
  <c r="A29" i="24"/>
  <c r="K25" i="24" l="1"/>
  <c r="K45" i="24"/>
  <c r="K44" i="24"/>
  <c r="K42" i="24"/>
  <c r="J44" i="24"/>
  <c r="J38" i="24"/>
  <c r="I45" i="24"/>
  <c r="I44" i="24"/>
  <c r="I42" i="24"/>
  <c r="H45" i="24"/>
  <c r="H44" i="24"/>
  <c r="H42" i="24"/>
  <c r="G45" i="24"/>
  <c r="G44" i="24"/>
  <c r="G42" i="24"/>
  <c r="K38" i="24"/>
  <c r="K37" i="24"/>
  <c r="K36" i="24"/>
  <c r="K35" i="24"/>
  <c r="K34" i="24"/>
  <c r="I41" i="24"/>
  <c r="I39" i="24"/>
  <c r="I38" i="24"/>
  <c r="I37" i="24"/>
  <c r="H39" i="24"/>
  <c r="H38" i="24"/>
  <c r="G39" i="24"/>
  <c r="G38" i="24"/>
  <c r="H37" i="24"/>
  <c r="G37" i="24"/>
  <c r="E42" i="24"/>
  <c r="E41" i="24"/>
  <c r="E40" i="24"/>
  <c r="E39" i="24"/>
  <c r="E38" i="24"/>
  <c r="E37" i="24"/>
  <c r="E36" i="24"/>
  <c r="E35" i="24"/>
  <c r="C42" i="24"/>
  <c r="B42" i="24"/>
  <c r="A42" i="24"/>
  <c r="D39" i="24"/>
  <c r="D36" i="24"/>
  <c r="C41" i="24"/>
  <c r="C40" i="24"/>
  <c r="C39" i="24"/>
  <c r="C38" i="24"/>
  <c r="C37" i="24"/>
  <c r="C36" i="24"/>
  <c r="C35" i="24"/>
  <c r="B41" i="24"/>
  <c r="B40" i="24"/>
  <c r="B39" i="24"/>
  <c r="B38" i="24"/>
  <c r="B37" i="24"/>
  <c r="B36" i="24"/>
  <c r="B35" i="24"/>
  <c r="A41" i="24"/>
  <c r="A40" i="24"/>
  <c r="A39" i="24"/>
  <c r="A38" i="24"/>
  <c r="A37" i="24"/>
  <c r="A36" i="24"/>
  <c r="A35" i="24"/>
  <c r="D34" i="24"/>
  <c r="C34" i="24"/>
  <c r="B34" i="24"/>
  <c r="A34" i="24"/>
  <c r="A31" i="24"/>
  <c r="D28" i="24"/>
  <c r="B28" i="24"/>
  <c r="A28" i="24"/>
  <c r="E25" i="24"/>
  <c r="E23" i="24"/>
  <c r="E22" i="24"/>
  <c r="C25" i="24"/>
  <c r="C23" i="24"/>
  <c r="J35" i="24"/>
  <c r="I36" i="24"/>
  <c r="I35" i="24"/>
  <c r="I34" i="24"/>
  <c r="I30" i="24"/>
  <c r="H30" i="24"/>
  <c r="G30" i="24"/>
  <c r="J28" i="24"/>
  <c r="K29" i="24"/>
  <c r="K28" i="24"/>
  <c r="I29" i="24"/>
  <c r="I28" i="24"/>
  <c r="K27" i="24"/>
  <c r="K24" i="24"/>
  <c r="K23" i="24"/>
  <c r="K22" i="24"/>
  <c r="K21" i="24"/>
  <c r="I27" i="24"/>
  <c r="I25" i="24"/>
  <c r="H25" i="24"/>
  <c r="G25" i="24"/>
  <c r="I24" i="24"/>
  <c r="I23" i="24"/>
  <c r="H24" i="24"/>
  <c r="H23" i="24"/>
  <c r="G24" i="24"/>
  <c r="G23" i="24"/>
  <c r="I22" i="24"/>
  <c r="G22" i="24"/>
  <c r="H22" i="24"/>
  <c r="I4" i="24"/>
  <c r="I5" i="24"/>
  <c r="I6" i="24"/>
  <c r="I7" i="24"/>
  <c r="I8" i="24"/>
  <c r="I9" i="24"/>
  <c r="I10" i="24"/>
  <c r="I11" i="24"/>
  <c r="I14" i="24"/>
  <c r="I15" i="24"/>
  <c r="I16" i="24"/>
  <c r="I17" i="24"/>
  <c r="I18" i="24"/>
  <c r="I19" i="24"/>
  <c r="I20" i="24"/>
  <c r="I21" i="24"/>
  <c r="H17" i="24"/>
  <c r="G17" i="24"/>
  <c r="C22" i="24"/>
  <c r="K16" i="24"/>
  <c r="K15" i="24"/>
  <c r="K10" i="24"/>
  <c r="K9" i="24"/>
  <c r="K8" i="24"/>
  <c r="K7" i="24"/>
  <c r="K6" i="24"/>
  <c r="K5" i="24"/>
  <c r="J15" i="24"/>
  <c r="J7" i="24"/>
  <c r="H16" i="24"/>
  <c r="H15" i="24"/>
  <c r="H14" i="24"/>
  <c r="H11" i="24"/>
  <c r="H10" i="24"/>
  <c r="H9" i="24"/>
  <c r="H8" i="24"/>
  <c r="G16" i="24"/>
  <c r="G15" i="24"/>
  <c r="G14" i="24"/>
  <c r="G11" i="24"/>
  <c r="G10" i="24"/>
  <c r="G9" i="24"/>
  <c r="G8" i="24"/>
  <c r="E21" i="24"/>
  <c r="B21" i="24"/>
  <c r="A21" i="24"/>
  <c r="A20" i="24"/>
  <c r="C18" i="24"/>
  <c r="D18" i="24"/>
  <c r="E19" i="24" s="1"/>
  <c r="C19" i="24"/>
  <c r="B19" i="24"/>
  <c r="A18" i="24"/>
  <c r="B18" i="24"/>
  <c r="A9" i="24"/>
  <c r="B9" i="24"/>
  <c r="E54" i="23"/>
  <c r="D54" i="23"/>
  <c r="E55" i="23"/>
  <c r="D55" i="23"/>
  <c r="E57" i="24"/>
  <c r="E56" i="24"/>
  <c r="D12" i="37"/>
  <c r="E50" i="23" s="1"/>
  <c r="G8" i="37"/>
  <c r="F8" i="37"/>
  <c r="E8" i="37"/>
  <c r="G16" i="37"/>
  <c r="F51" i="23" s="1"/>
  <c r="D53" i="24" s="1"/>
  <c r="F16" i="37"/>
  <c r="E16" i="37"/>
  <c r="D16" i="37"/>
  <c r="C16" i="37"/>
  <c r="D51" i="23" s="1"/>
  <c r="G12" i="37"/>
  <c r="F12" i="37"/>
  <c r="E12" i="37"/>
  <c r="C12" i="37"/>
  <c r="D50" i="23" s="1"/>
  <c r="D8" i="37"/>
  <c r="E17" i="23" s="1"/>
  <c r="C8" i="37"/>
  <c r="G19" i="23"/>
  <c r="E46" i="20"/>
  <c r="E45" i="20"/>
  <c r="E44" i="20"/>
  <c r="D46" i="20"/>
  <c r="D45" i="20"/>
  <c r="D44" i="20"/>
  <c r="G46" i="20"/>
  <c r="K49" i="24" s="1"/>
  <c r="G45" i="20"/>
  <c r="K48" i="24" s="1"/>
  <c r="G44" i="20"/>
  <c r="K47" i="24" s="1"/>
  <c r="G38" i="51"/>
  <c r="E42" i="20"/>
  <c r="D42" i="20"/>
  <c r="E38" i="51"/>
  <c r="D38" i="51"/>
  <c r="C38" i="51"/>
  <c r="D39" i="20"/>
  <c r="E34" i="51"/>
  <c r="D34" i="51"/>
  <c r="E37" i="20" s="1"/>
  <c r="C34" i="51"/>
  <c r="E20" i="20"/>
  <c r="D20" i="20"/>
  <c r="E19" i="20"/>
  <c r="D19" i="20"/>
  <c r="E18" i="20"/>
  <c r="D18" i="20"/>
  <c r="G19" i="20"/>
  <c r="K19" i="24" s="1"/>
  <c r="K18" i="24"/>
  <c r="F42" i="20"/>
  <c r="J45" i="24" s="1"/>
  <c r="G40" i="51"/>
  <c r="F39" i="20" s="1"/>
  <c r="J42" i="24" s="1"/>
  <c r="G34" i="51"/>
  <c r="F40" i="51"/>
  <c r="F38" i="51"/>
  <c r="F34" i="51"/>
  <c r="G12" i="51"/>
  <c r="F12" i="51"/>
  <c r="E12" i="51"/>
  <c r="C12" i="51"/>
  <c r="E49" i="43"/>
  <c r="F49" i="43"/>
  <c r="F52" i="43" s="1"/>
  <c r="F48" i="51" l="1"/>
  <c r="D37" i="20"/>
  <c r="C48" i="51"/>
  <c r="E48" i="51"/>
  <c r="E39" i="20"/>
  <c r="D48" i="51"/>
  <c r="G37" i="20"/>
  <c r="K39" i="24" s="1"/>
  <c r="G48" i="51"/>
  <c r="D56" i="24"/>
  <c r="J47" i="24"/>
  <c r="E20" i="37"/>
  <c r="F20" i="37"/>
  <c r="G20" i="37"/>
  <c r="E51" i="23"/>
  <c r="D20" i="37"/>
  <c r="D17" i="23"/>
  <c r="C20" i="37"/>
  <c r="F50" i="23"/>
  <c r="D52" i="24" s="1"/>
  <c r="G13" i="23"/>
  <c r="D21" i="24"/>
  <c r="G20" i="20"/>
  <c r="K20" i="24" s="1"/>
  <c r="G20" i="50"/>
  <c r="F35" i="20" s="1"/>
  <c r="J37" i="24" s="1"/>
  <c r="F20" i="50"/>
  <c r="E20" i="50"/>
  <c r="D20" i="50"/>
  <c r="E35" i="20" s="1"/>
  <c r="C20" i="50"/>
  <c r="D35" i="20" s="1"/>
  <c r="G9" i="50"/>
  <c r="F9" i="50"/>
  <c r="E9" i="50"/>
  <c r="D9" i="50"/>
  <c r="C9" i="50"/>
  <c r="E20" i="38"/>
  <c r="G34" i="38"/>
  <c r="G30" i="20" s="1"/>
  <c r="K30" i="24" s="1"/>
  <c r="F34" i="38"/>
  <c r="E30" i="20"/>
  <c r="D30" i="20"/>
  <c r="D20" i="38"/>
  <c r="E31" i="20" s="1"/>
  <c r="C20" i="38"/>
  <c r="D31" i="20" s="1"/>
  <c r="E13" i="24" l="1"/>
  <c r="D9" i="24" s="1"/>
  <c r="F35" i="38"/>
  <c r="K31" i="24"/>
  <c r="D35" i="38"/>
  <c r="E35" i="38"/>
  <c r="F38" i="39"/>
  <c r="G38" i="39"/>
  <c r="C35" i="38"/>
  <c r="J16" i="24"/>
  <c r="G35" i="38" l="1"/>
  <c r="K17" i="24" l="1"/>
  <c r="J17" i="24" s="1"/>
  <c r="G22" i="47" l="1"/>
  <c r="F14" i="20" s="1"/>
  <c r="J14" i="24" s="1"/>
  <c r="F22" i="47"/>
  <c r="E22" i="47"/>
  <c r="D22" i="47"/>
  <c r="E14" i="20" s="1"/>
  <c r="C22" i="47"/>
  <c r="D14" i="20" s="1"/>
  <c r="G10" i="47"/>
  <c r="F39" i="23" s="1"/>
  <c r="D40" i="24" s="1"/>
  <c r="F10" i="47"/>
  <c r="E10" i="47"/>
  <c r="D10" i="47"/>
  <c r="C10" i="47"/>
  <c r="J10" i="24" l="1"/>
  <c r="J9" i="24" l="1"/>
  <c r="J8" i="24" l="1"/>
  <c r="F52" i="23" l="1"/>
  <c r="D54" i="24" s="1"/>
  <c r="D17" i="24"/>
  <c r="C21" i="24"/>
  <c r="C20" i="24"/>
  <c r="C17" i="24"/>
  <c r="C16" i="24"/>
  <c r="B20" i="24"/>
  <c r="B17" i="24"/>
  <c r="C14" i="24"/>
  <c r="C13" i="24" l="1"/>
  <c r="C12" i="24"/>
  <c r="C11" i="24"/>
  <c r="C10" i="24"/>
  <c r="C9" i="24"/>
  <c r="B16" i="24"/>
  <c r="B14" i="24"/>
  <c r="A16" i="24"/>
  <c r="A14" i="24"/>
  <c r="C8" i="24"/>
  <c r="C7" i="24"/>
  <c r="C6" i="24"/>
  <c r="B8" i="24"/>
  <c r="B7" i="24"/>
  <c r="B6" i="24"/>
  <c r="A8" i="24"/>
  <c r="A7" i="24"/>
  <c r="A6" i="24"/>
  <c r="D8" i="24"/>
  <c r="C5" i="24"/>
  <c r="B5" i="24"/>
  <c r="A5" i="24"/>
  <c r="C4" i="24"/>
  <c r="B4" i="24"/>
  <c r="A4" i="24"/>
  <c r="H36" i="24"/>
  <c r="H35" i="24"/>
  <c r="H34" i="24"/>
  <c r="H29" i="24"/>
  <c r="H28" i="24"/>
  <c r="H21" i="24"/>
  <c r="G36" i="24"/>
  <c r="G35" i="24"/>
  <c r="G34" i="24"/>
  <c r="G29" i="24"/>
  <c r="G28" i="24"/>
  <c r="G21" i="24"/>
  <c r="G7" i="24"/>
  <c r="G6" i="24"/>
  <c r="G5" i="24"/>
  <c r="G4" i="24"/>
  <c r="H7" i="24"/>
  <c r="H6" i="24"/>
  <c r="H5" i="24"/>
  <c r="H4" i="24"/>
  <c r="D23" i="20" l="1"/>
  <c r="G49" i="43"/>
  <c r="D49" i="43"/>
  <c r="E38" i="20" s="1"/>
  <c r="C49" i="43"/>
  <c r="D38" i="20" s="1"/>
  <c r="G10" i="43"/>
  <c r="F10" i="43"/>
  <c r="E10" i="43"/>
  <c r="D10" i="43"/>
  <c r="C10" i="43"/>
  <c r="G51" i="41"/>
  <c r="F21" i="20" s="1"/>
  <c r="J21" i="24" s="1"/>
  <c r="F51" i="41"/>
  <c r="E51" i="41"/>
  <c r="D51" i="41"/>
  <c r="E21" i="20" s="1"/>
  <c r="C51" i="41"/>
  <c r="D21" i="20" s="1"/>
  <c r="G12" i="41"/>
  <c r="F40" i="23" s="1"/>
  <c r="D41" i="24" s="1"/>
  <c r="F12" i="41"/>
  <c r="E12" i="41"/>
  <c r="D12" i="41"/>
  <c r="E40" i="23" s="1"/>
  <c r="C12" i="41"/>
  <c r="D40" i="23" s="1"/>
  <c r="G38" i="20" l="1"/>
  <c r="K41" i="24" s="1"/>
  <c r="J39" i="24" s="1"/>
  <c r="G52" i="43"/>
  <c r="G39" i="40"/>
  <c r="F34" i="20" s="1"/>
  <c r="J36" i="24" s="1"/>
  <c r="F39" i="40"/>
  <c r="E39" i="40"/>
  <c r="D39" i="40"/>
  <c r="E34" i="20" s="1"/>
  <c r="C39" i="40"/>
  <c r="D34" i="20" s="1"/>
  <c r="G9" i="40"/>
  <c r="F9" i="40"/>
  <c r="E9" i="40"/>
  <c r="D9" i="40"/>
  <c r="C9" i="40"/>
  <c r="F32" i="20"/>
  <c r="J34" i="24" s="1"/>
  <c r="E38" i="39"/>
  <c r="D38" i="39"/>
  <c r="E32" i="20" s="1"/>
  <c r="C38" i="39"/>
  <c r="D32" i="20" s="1"/>
  <c r="G9" i="39"/>
  <c r="F53" i="23" s="1"/>
  <c r="D55" i="24" s="1"/>
  <c r="F9" i="39"/>
  <c r="E9" i="39"/>
  <c r="D9" i="39"/>
  <c r="E53" i="23" s="1"/>
  <c r="C9" i="39"/>
  <c r="D53" i="23" s="1"/>
  <c r="E52" i="23"/>
  <c r="D52" i="23"/>
  <c r="G35" i="37"/>
  <c r="F29" i="20" s="1"/>
  <c r="J29" i="24" s="1"/>
  <c r="F35" i="37"/>
  <c r="E35" i="37"/>
  <c r="D35" i="37"/>
  <c r="E29" i="20" s="1"/>
  <c r="C35" i="37"/>
  <c r="D29" i="20" s="1"/>
  <c r="G25" i="36" l="1"/>
  <c r="F24" i="20" s="1"/>
  <c r="J24" i="24" s="1"/>
  <c r="F25" i="36"/>
  <c r="E25" i="36"/>
  <c r="D25" i="36"/>
  <c r="E24" i="20" s="1"/>
  <c r="C25" i="36"/>
  <c r="D24" i="20" s="1"/>
  <c r="G9" i="36"/>
  <c r="F43" i="23" s="1"/>
  <c r="D44" i="24" s="1"/>
  <c r="F9" i="36"/>
  <c r="E9" i="36"/>
  <c r="D9" i="36"/>
  <c r="E43" i="23" s="1"/>
  <c r="C9" i="36"/>
  <c r="D43" i="23" s="1"/>
  <c r="G25" i="35"/>
  <c r="F23" i="20" s="1"/>
  <c r="J23" i="24" s="1"/>
  <c r="F25" i="35"/>
  <c r="E25" i="35"/>
  <c r="D25" i="35"/>
  <c r="E23" i="20" s="1"/>
  <c r="G10" i="35"/>
  <c r="F42" i="23" s="1"/>
  <c r="D43" i="24" s="1"/>
  <c r="F10" i="35"/>
  <c r="E10" i="35"/>
  <c r="D10" i="35"/>
  <c r="E42" i="23" s="1"/>
  <c r="C10" i="35"/>
  <c r="D42" i="23" s="1"/>
  <c r="G29" i="34"/>
  <c r="F22" i="20" s="1"/>
  <c r="J22" i="24" s="1"/>
  <c r="F29" i="34"/>
  <c r="E29" i="34"/>
  <c r="D29" i="34"/>
  <c r="E22" i="20" s="1"/>
  <c r="C29" i="34"/>
  <c r="D22" i="20" s="1"/>
  <c r="G10" i="34"/>
  <c r="F41" i="23" s="1"/>
  <c r="D42" i="24" s="1"/>
  <c r="F10" i="34"/>
  <c r="E10" i="34"/>
  <c r="D10" i="34"/>
  <c r="E41" i="23" s="1"/>
  <c r="C10" i="34"/>
  <c r="D41" i="23" s="1"/>
  <c r="G20" i="33"/>
  <c r="F12" i="20" s="1"/>
  <c r="J12" i="24" s="1"/>
  <c r="F20" i="33"/>
  <c r="D20" i="33"/>
  <c r="E12" i="20" s="1"/>
  <c r="C20" i="33"/>
  <c r="D12" i="20" s="1"/>
  <c r="G10" i="33"/>
  <c r="F10" i="33"/>
  <c r="E10" i="33"/>
  <c r="D10" i="33"/>
  <c r="C10" i="33"/>
  <c r="G20" i="32"/>
  <c r="F20" i="32"/>
  <c r="E20" i="32"/>
  <c r="D20" i="32"/>
  <c r="C20" i="32"/>
  <c r="G10" i="32"/>
  <c r="D38" i="24" s="1"/>
  <c r="F10" i="32"/>
  <c r="E10" i="32"/>
  <c r="D10" i="32"/>
  <c r="E37" i="23" s="1"/>
  <c r="C10" i="32"/>
  <c r="D37" i="23" s="1"/>
  <c r="G32" i="31"/>
  <c r="F11" i="20" s="1"/>
  <c r="J11" i="24" s="1"/>
  <c r="F32" i="31"/>
  <c r="E32" i="31"/>
  <c r="D32" i="31"/>
  <c r="E11" i="20" s="1"/>
  <c r="C32" i="31"/>
  <c r="D11" i="20" s="1"/>
  <c r="G10" i="31"/>
  <c r="F36" i="23" s="1"/>
  <c r="D37" i="24" s="1"/>
  <c r="F10" i="31"/>
  <c r="E10" i="31"/>
  <c r="D10" i="31"/>
  <c r="C10" i="31"/>
  <c r="G21" i="30"/>
  <c r="F6" i="20" s="1"/>
  <c r="J6" i="24" s="1"/>
  <c r="F21" i="30"/>
  <c r="E21" i="30"/>
  <c r="D21" i="30"/>
  <c r="E6" i="20" s="1"/>
  <c r="C21" i="30"/>
  <c r="D6" i="20" s="1"/>
  <c r="G10" i="30"/>
  <c r="F10" i="30"/>
  <c r="E10" i="30"/>
  <c r="D10" i="30"/>
  <c r="C10" i="30"/>
  <c r="G19" i="29"/>
  <c r="F5" i="20" s="1"/>
  <c r="J5" i="24" s="1"/>
  <c r="F19" i="29"/>
  <c r="E19" i="29"/>
  <c r="D19" i="29"/>
  <c r="E5" i="20" s="1"/>
  <c r="C19" i="29"/>
  <c r="D5" i="20" s="1"/>
  <c r="G10" i="29"/>
  <c r="F34" i="23" s="1"/>
  <c r="D35" i="24" s="1"/>
  <c r="F10" i="29"/>
  <c r="E10" i="29"/>
  <c r="D10" i="29"/>
  <c r="E34" i="23" s="1"/>
  <c r="C10" i="29"/>
  <c r="D34" i="23" s="1"/>
  <c r="G19" i="27"/>
  <c r="F4" i="20" s="1"/>
  <c r="J4" i="24" s="1"/>
  <c r="F19" i="27"/>
  <c r="E19" i="27"/>
  <c r="D19" i="27"/>
  <c r="E4" i="20" s="1"/>
  <c r="C19" i="27"/>
  <c r="D4" i="20" s="1"/>
  <c r="G10" i="27"/>
  <c r="F10" i="27"/>
  <c r="E10" i="27"/>
  <c r="D10" i="27"/>
  <c r="C10" i="27"/>
  <c r="E8" i="24"/>
  <c r="E57" i="23" l="1"/>
  <c r="E58" i="23" s="1"/>
  <c r="D57" i="23"/>
  <c r="D58" i="23" s="1"/>
  <c r="C6" i="53" l="1"/>
  <c r="F54" i="23" l="1"/>
  <c r="G8" i="23"/>
  <c r="E17" i="24" l="1"/>
  <c r="F21" i="23"/>
  <c r="F9" i="23"/>
  <c r="G33" i="23" l="1"/>
  <c r="F64" i="23" s="1"/>
  <c r="C7" i="53" s="1"/>
  <c r="G17" i="23"/>
  <c r="F61" i="23" s="1"/>
  <c r="C4" i="53" s="1"/>
  <c r="F58" i="23"/>
  <c r="E47" i="20"/>
  <c r="D47" i="20"/>
  <c r="F44" i="20"/>
  <c r="C22" i="53" l="1"/>
  <c r="F62" i="23"/>
  <c r="E34" i="24"/>
  <c r="F65" i="23" l="1"/>
  <c r="C5" i="53"/>
  <c r="C9" i="53" s="1"/>
  <c r="D59" i="24"/>
  <c r="D63" i="24" s="1"/>
  <c r="C8" i="6"/>
  <c r="C7" i="17" s="1"/>
  <c r="C9" i="6"/>
  <c r="C8" i="17" s="1"/>
  <c r="C10" i="6"/>
  <c r="C9" i="17" s="1"/>
  <c r="C11" i="6"/>
  <c r="C10" i="17" s="1"/>
  <c r="B13" i="6"/>
  <c r="F10" i="6"/>
  <c r="F9" i="17" s="1"/>
  <c r="C12" i="6"/>
  <c r="C11" i="17" s="1"/>
  <c r="L12" i="6"/>
  <c r="L11" i="17" s="1"/>
  <c r="I12" i="6"/>
  <c r="I11" i="17" s="1"/>
  <c r="F12" i="6"/>
  <c r="F11" i="17" s="1"/>
  <c r="L11" i="6"/>
  <c r="L10" i="17" s="1"/>
  <c r="I11" i="6"/>
  <c r="I10" i="17" s="1"/>
  <c r="F11" i="6"/>
  <c r="F10" i="17" s="1"/>
  <c r="L10" i="6"/>
  <c r="L9" i="17" s="1"/>
  <c r="I10" i="6"/>
  <c r="I9" i="17" s="1"/>
  <c r="L9" i="6"/>
  <c r="L8" i="17" s="1"/>
  <c r="I9" i="6"/>
  <c r="I8" i="17" s="1"/>
  <c r="F9" i="6"/>
  <c r="F8" i="17" s="1"/>
  <c r="L8" i="6"/>
  <c r="L7" i="17" s="1"/>
  <c r="I8" i="6"/>
  <c r="I7" i="17" s="1"/>
  <c r="F8" i="6"/>
  <c r="F7" i="17" s="1"/>
  <c r="B11" i="17"/>
  <c r="A11" i="17"/>
  <c r="A10" i="17"/>
  <c r="B9" i="17"/>
  <c r="A9" i="17"/>
  <c r="B8" i="17"/>
  <c r="A8" i="17"/>
  <c r="B7" i="17"/>
  <c r="A7" i="17"/>
  <c r="C6" i="17"/>
  <c r="B6" i="17"/>
  <c r="C5" i="17"/>
  <c r="B5" i="17"/>
  <c r="E5" i="17"/>
  <c r="H5" i="17"/>
  <c r="K5" i="17"/>
  <c r="M5" i="17"/>
  <c r="E6" i="17"/>
  <c r="F6" i="17"/>
  <c r="G6" i="17"/>
  <c r="H6" i="17"/>
  <c r="I6" i="17"/>
  <c r="J6" i="17"/>
  <c r="K6" i="17"/>
  <c r="L6" i="17"/>
  <c r="M6" i="17"/>
  <c r="E7" i="17"/>
  <c r="G7" i="17"/>
  <c r="H7" i="17"/>
  <c r="J7" i="17"/>
  <c r="K7" i="17"/>
  <c r="M7" i="17"/>
  <c r="E8" i="17"/>
  <c r="G8" i="17"/>
  <c r="H8" i="17"/>
  <c r="J8" i="17"/>
  <c r="K8" i="17"/>
  <c r="M8" i="17"/>
  <c r="E9" i="17"/>
  <c r="G9" i="17"/>
  <c r="H9" i="17"/>
  <c r="J9" i="17"/>
  <c r="K9" i="17"/>
  <c r="M9" i="17"/>
  <c r="E10" i="17"/>
  <c r="G10" i="17"/>
  <c r="H10" i="17"/>
  <c r="J10" i="17"/>
  <c r="K10" i="17"/>
  <c r="M10" i="17"/>
  <c r="E11" i="17"/>
  <c r="G11" i="17"/>
  <c r="H11" i="17"/>
  <c r="J11" i="17"/>
  <c r="K11" i="17"/>
  <c r="M11" i="17"/>
  <c r="D6" i="17"/>
  <c r="D7" i="17"/>
  <c r="D8" i="17"/>
  <c r="D9" i="17"/>
  <c r="D10" i="17"/>
  <c r="D11" i="17"/>
  <c r="D3" i="17"/>
  <c r="D2" i="17"/>
  <c r="B10" i="17"/>
  <c r="F25" i="20" l="1"/>
  <c r="J25" i="24"/>
  <c r="J30" i="24"/>
  <c r="F37" i="20"/>
  <c r="C13" i="6"/>
  <c r="J51" i="24" l="1"/>
  <c r="D64" i="24" s="1"/>
  <c r="F30" i="20"/>
  <c r="F17" i="20"/>
  <c r="G57" i="23" l="1"/>
  <c r="G58" i="23" s="1"/>
  <c r="F47" i="20"/>
  <c r="C23" i="53" s="1"/>
  <c r="C26" i="53" s="1"/>
  <c r="F60" i="20" l="1"/>
  <c r="F61" i="20" s="1"/>
  <c r="F63" i="20" s="1"/>
  <c r="C12" i="53" l="1"/>
  <c r="C14" i="53" s="1"/>
  <c r="C16" i="53" s="1"/>
  <c r="D67" i="24"/>
  <c r="C18" i="53" s="1"/>
  <c r="E26" i="37"/>
  <c r="E16" i="33"/>
  <c r="E15" i="38"/>
  <c r="E15" i="40"/>
  <c r="E15" i="36"/>
  <c r="E16" i="35"/>
  <c r="E16" i="31"/>
  <c r="E15" i="50"/>
  <c r="E18" i="41"/>
  <c r="E16" i="43"/>
  <c r="E18" i="51"/>
  <c r="E16" i="30"/>
  <c r="E16" i="32"/>
  <c r="E15" i="39"/>
  <c r="E16" i="47"/>
  <c r="E16" i="34"/>
  <c r="C8" i="13"/>
  <c r="E8" i="13" s="1"/>
  <c r="C39" i="13" l="1"/>
</calcChain>
</file>

<file path=xl/sharedStrings.xml><?xml version="1.0" encoding="utf-8"?>
<sst xmlns="http://schemas.openxmlformats.org/spreadsheetml/2006/main" count="2239" uniqueCount="660">
  <si>
    <t>nájem nebytový</t>
  </si>
  <si>
    <t>nájem byty</t>
  </si>
  <si>
    <t>pronájem pozemků</t>
  </si>
  <si>
    <t>les</t>
  </si>
  <si>
    <t>obědy</t>
  </si>
  <si>
    <t>knihovna</t>
  </si>
  <si>
    <t>noviny</t>
  </si>
  <si>
    <t>muzeum</t>
  </si>
  <si>
    <t>rozhlas</t>
  </si>
  <si>
    <t>VPP</t>
  </si>
  <si>
    <t>prodej pozemků</t>
  </si>
  <si>
    <t>ZUŠ</t>
  </si>
  <si>
    <t>ROROŠ</t>
  </si>
  <si>
    <t>SRC</t>
  </si>
  <si>
    <t>DPS</t>
  </si>
  <si>
    <t>AFK</t>
  </si>
  <si>
    <t>Město</t>
  </si>
  <si>
    <t>SPOZ</t>
  </si>
  <si>
    <t>mzdy</t>
  </si>
  <si>
    <t>DDHM</t>
  </si>
  <si>
    <t>voda</t>
  </si>
  <si>
    <t>plyn</t>
  </si>
  <si>
    <t>cestovné</t>
  </si>
  <si>
    <t>nájemné</t>
  </si>
  <si>
    <t>celkem</t>
  </si>
  <si>
    <t>pohoštění</t>
  </si>
  <si>
    <t>fond odměn</t>
  </si>
  <si>
    <t>HV</t>
  </si>
  <si>
    <t>rezervní fond</t>
  </si>
  <si>
    <t xml:space="preserve">MŠ </t>
  </si>
  <si>
    <t>ZŠ</t>
  </si>
  <si>
    <t>Mikroregion Frýdlantsko</t>
  </si>
  <si>
    <t>[Kč]</t>
  </si>
  <si>
    <t>nově</t>
  </si>
  <si>
    <t>budovy</t>
  </si>
  <si>
    <t>příjmy</t>
  </si>
  <si>
    <t>ostatní nákupy</t>
  </si>
  <si>
    <t>investice</t>
  </si>
  <si>
    <t>nájem Teplárenská</t>
  </si>
  <si>
    <t>odpady EKOKOM</t>
  </si>
  <si>
    <t>FKSP</t>
  </si>
  <si>
    <t xml:space="preserve">Použití hospodářských výsledků </t>
  </si>
  <si>
    <t>veřejné osvětlení</t>
  </si>
  <si>
    <t>teplo</t>
  </si>
  <si>
    <t>SO Smrk</t>
  </si>
  <si>
    <t>rozpočet</t>
  </si>
  <si>
    <t>Evropská Nová Města</t>
  </si>
  <si>
    <t>3d-3z-3p</t>
  </si>
  <si>
    <t>DPH</t>
  </si>
  <si>
    <t>pohřebnictví</t>
  </si>
  <si>
    <t>sociální fond</t>
  </si>
  <si>
    <t xml:space="preserve"> </t>
  </si>
  <si>
    <t>daně placené městem</t>
  </si>
  <si>
    <t>fond reprodukce majetku</t>
  </si>
  <si>
    <t>příděl z HV</t>
  </si>
  <si>
    <t>součet</t>
  </si>
  <si>
    <t>JSDH</t>
  </si>
  <si>
    <t>stav 2019</t>
  </si>
  <si>
    <t>odvod 19</t>
  </si>
  <si>
    <t>název PO</t>
  </si>
  <si>
    <t>MěÚ</t>
  </si>
  <si>
    <t>příspěvkových organizací za rok 2020</t>
  </si>
  <si>
    <t>APK</t>
  </si>
  <si>
    <t>ozdrav. hosp. zvířat</t>
  </si>
  <si>
    <t>paragraf</t>
  </si>
  <si>
    <t>popis</t>
  </si>
  <si>
    <t>pěstební činnost</t>
  </si>
  <si>
    <t>silnice</t>
  </si>
  <si>
    <t xml:space="preserve">dopravní obslužnost </t>
  </si>
  <si>
    <t>odvádění a čištění odpadních vod</t>
  </si>
  <si>
    <t>mateřské školy</t>
  </si>
  <si>
    <t>základní školy</t>
  </si>
  <si>
    <t>základní umělecké školy</t>
  </si>
  <si>
    <t>činnosti knihovnické</t>
  </si>
  <si>
    <t>rozhlas a televize</t>
  </si>
  <si>
    <t>ostatní záležitosti kultury</t>
  </si>
  <si>
    <t>poznámka</t>
  </si>
  <si>
    <t>ostatní sportovní činnost</t>
  </si>
  <si>
    <t xml:space="preserve">využití volného času dětí a mládeže </t>
  </si>
  <si>
    <t>ostatní zájmová činnost a rekreace</t>
  </si>
  <si>
    <t>bytové hospodářství</t>
  </si>
  <si>
    <t>nebytové hospodářství</t>
  </si>
  <si>
    <t>komunální služby a územní rozvoj</t>
  </si>
  <si>
    <t>změny technologíí vytápění</t>
  </si>
  <si>
    <t>osobní asist., peč. služba  …</t>
  </si>
  <si>
    <t>krizová opatření</t>
  </si>
  <si>
    <t>požární ochrana - dobrovolná část</t>
  </si>
  <si>
    <t>zastupitelstva obcí</t>
  </si>
  <si>
    <t>volby</t>
  </si>
  <si>
    <t>činnost místní správy</t>
  </si>
  <si>
    <t>mezinárodní spolupráce</t>
  </si>
  <si>
    <t>převody vlastním fondům</t>
  </si>
  <si>
    <t>ostatní finanční operace</t>
  </si>
  <si>
    <t>ostatní činnosti</t>
  </si>
  <si>
    <t>sběr a svoz komunálních odpadů</t>
  </si>
  <si>
    <t>péče o vzhled obci a veřejnou zeleň</t>
  </si>
  <si>
    <t>popis (původní)</t>
  </si>
  <si>
    <t>daň z nemovitých věcí</t>
  </si>
  <si>
    <t>vstupné na kulturní akce</t>
  </si>
  <si>
    <t>veřejné osvětlení (pronájem plošiny)</t>
  </si>
  <si>
    <t>technologie vytápění (Teplárenská)</t>
  </si>
  <si>
    <t>sběr a svoz odpadu</t>
  </si>
  <si>
    <t>péče o vzhled obce</t>
  </si>
  <si>
    <t>pečovatelská služba</t>
  </si>
  <si>
    <t>činnost místní správy (nedaňové příjmy)</t>
  </si>
  <si>
    <t>převody fondům (sociální fond)</t>
  </si>
  <si>
    <t>plán</t>
  </si>
  <si>
    <t>skutečnost</t>
  </si>
  <si>
    <t>návrh</t>
  </si>
  <si>
    <t>výdaje</t>
  </si>
  <si>
    <t>dílčí návrhy</t>
  </si>
  <si>
    <t>Daně sdílené ze SR</t>
  </si>
  <si>
    <t>Místní daně</t>
  </si>
  <si>
    <t>Dotace</t>
  </si>
  <si>
    <t>nájemné FVS</t>
  </si>
  <si>
    <t>záležitosti sdělovacích prostředků (noviny)</t>
  </si>
  <si>
    <t>správní poplatky</t>
  </si>
  <si>
    <t>místní poplatky z vybraných činností a služeb</t>
  </si>
  <si>
    <t>daň z příjmů fyzických osob</t>
  </si>
  <si>
    <t>daň z příjmů právnických osob</t>
  </si>
  <si>
    <t>daň z přidané hodnoty</t>
  </si>
  <si>
    <t>krizová rezerva</t>
  </si>
  <si>
    <t>bytová správa</t>
  </si>
  <si>
    <t>využívání komun. odpadů (Eko-com,Asocol)</t>
  </si>
  <si>
    <t>(v Kč)</t>
  </si>
  <si>
    <t>134x</t>
  </si>
  <si>
    <t>neinvestiční přijaté transfery ze SR</t>
  </si>
  <si>
    <t>ostatní neinvestiční přijaté dotace ze SR</t>
  </si>
  <si>
    <t>neinvestiční přijaté dotace od krajů</t>
  </si>
  <si>
    <t>činosti muzeí a galerií</t>
  </si>
  <si>
    <t>111x</t>
  </si>
  <si>
    <t>112x</t>
  </si>
  <si>
    <t>121x</t>
  </si>
  <si>
    <t>příjmová část</t>
  </si>
  <si>
    <t>rozpočet v Kč</t>
  </si>
  <si>
    <t>položka</t>
  </si>
  <si>
    <t>text</t>
  </si>
  <si>
    <t>upravený</t>
  </si>
  <si>
    <t xml:space="preserve">předpoklad </t>
  </si>
  <si>
    <t>schválený</t>
  </si>
  <si>
    <t>výdajová část</t>
  </si>
  <si>
    <t>ostatní služby</t>
  </si>
  <si>
    <t xml:space="preserve">   ostatní služby</t>
  </si>
  <si>
    <t>Nové Město pod Smrkem dne:</t>
  </si>
  <si>
    <t>zpracoval:</t>
  </si>
  <si>
    <t>J. Pelant</t>
  </si>
  <si>
    <t>tržby za prodej dřeva</t>
  </si>
  <si>
    <t>materiál</t>
  </si>
  <si>
    <t xml:space="preserve">    opravy a udržování</t>
  </si>
  <si>
    <t>komunikace</t>
  </si>
  <si>
    <t>Knihovnické činnosti</t>
  </si>
  <si>
    <t>služby (poplatky, internet, kopírování,…)</t>
  </si>
  <si>
    <t>užití duševního vlastnictví</t>
  </si>
  <si>
    <t>ochranné pomůcky</t>
  </si>
  <si>
    <t>zdravotnický materiál</t>
  </si>
  <si>
    <t>knihy, tisk</t>
  </si>
  <si>
    <t>studená voda</t>
  </si>
  <si>
    <t>elektrická energie</t>
  </si>
  <si>
    <t>internet</t>
  </si>
  <si>
    <t>nákup ostatních služeb</t>
  </si>
  <si>
    <t>opravy a udržování</t>
  </si>
  <si>
    <t>Činnosti muzeí</t>
  </si>
  <si>
    <t>vstupné</t>
  </si>
  <si>
    <t>nákup materiálu</t>
  </si>
  <si>
    <t>Rozhlas a televize</t>
  </si>
  <si>
    <t>elektronické komunikace</t>
  </si>
  <si>
    <t>Nebytové hospodářství</t>
  </si>
  <si>
    <t>služby</t>
  </si>
  <si>
    <t>nájem</t>
  </si>
  <si>
    <t>pojistné plnění</t>
  </si>
  <si>
    <t>prádlo, oděv, obuv</t>
  </si>
  <si>
    <t>pohonné hmoty</t>
  </si>
  <si>
    <t>Veřejné osvětlení</t>
  </si>
  <si>
    <t>služby (plošina)</t>
  </si>
  <si>
    <t>školení a vzdělávání</t>
  </si>
  <si>
    <t>Pohřebnictví</t>
  </si>
  <si>
    <t>za hrobová místa</t>
  </si>
  <si>
    <t>náhrady (vymožená pohledávka)</t>
  </si>
  <si>
    <t xml:space="preserve">   budovy, stavby</t>
  </si>
  <si>
    <t>Sběr a svoz komunálních odpadů</t>
  </si>
  <si>
    <t>EKO-KOM (odměna na podporu separace)</t>
  </si>
  <si>
    <t>ELEKTROWIN (odměna za zpětný odběr)</t>
  </si>
  <si>
    <t>FCC ( prodej PET), kauce, podnikatelé</t>
  </si>
  <si>
    <t>SD – suť (poplatek od FO)</t>
  </si>
  <si>
    <t>KOVOŠROT (prodej - železo, papír)</t>
  </si>
  <si>
    <t>služby (nádoby + sběrný dvůr+ monitoring)</t>
  </si>
  <si>
    <t>stavby (oplocení SD+stání kontejnerová)</t>
  </si>
  <si>
    <t>telefon</t>
  </si>
  <si>
    <t>služby peněžních ústavů</t>
  </si>
  <si>
    <t xml:space="preserve">   dopravní prostředky</t>
  </si>
  <si>
    <t xml:space="preserve">Pečovatelská služba </t>
  </si>
  <si>
    <t>poskytování služeb</t>
  </si>
  <si>
    <t>příspěvky a náhrady</t>
  </si>
  <si>
    <t>Pečovatelská služba</t>
  </si>
  <si>
    <t>platy</t>
  </si>
  <si>
    <t>sociální zabezpečení</t>
  </si>
  <si>
    <t>zdravotní pojištění</t>
  </si>
  <si>
    <t>léky, zdravotnický materiál</t>
  </si>
  <si>
    <t>vodné</t>
  </si>
  <si>
    <t>elektronická komunikace</t>
  </si>
  <si>
    <t>služby peněž. ústavů</t>
  </si>
  <si>
    <t>zpracování dat, informatika</t>
  </si>
  <si>
    <t>náhrady mezd v nemoci</t>
  </si>
  <si>
    <t>Požární ochrana</t>
  </si>
  <si>
    <t>ostatní platy</t>
  </si>
  <si>
    <t>ostatní osobní výdaje</t>
  </si>
  <si>
    <t>ostatní povinné pojistné</t>
  </si>
  <si>
    <t>věcné dary</t>
  </si>
  <si>
    <t>Bytová správa</t>
  </si>
  <si>
    <t>přeplatky za služby</t>
  </si>
  <si>
    <t>úrazové pojištění</t>
  </si>
  <si>
    <t>úroky (z kaucí)</t>
  </si>
  <si>
    <t>poradenské a právní služby</t>
  </si>
  <si>
    <t>školení, vzdělávání</t>
  </si>
  <si>
    <t>zpracování dat, IT</t>
  </si>
  <si>
    <t>převody</t>
  </si>
  <si>
    <t>platba daní a poplatků SR</t>
  </si>
  <si>
    <t>náhrady mezd v době nemoci</t>
  </si>
  <si>
    <t>ostatní výdaje (přeplatky)</t>
  </si>
  <si>
    <t>Ostatní záležitosti kultury</t>
  </si>
  <si>
    <t>vstupenky + dary</t>
  </si>
  <si>
    <t>KULTURA</t>
  </si>
  <si>
    <t>Činnost místní správy</t>
  </si>
  <si>
    <t>dohody, refundace</t>
  </si>
  <si>
    <t>poštovní služba</t>
  </si>
  <si>
    <t>programové vybavení</t>
  </si>
  <si>
    <t>stroje, přístroje</t>
  </si>
  <si>
    <t xml:space="preserve"> k 30.09.</t>
  </si>
  <si>
    <t>dopravní obslužnost</t>
  </si>
  <si>
    <t>odpadové hospodářství</t>
  </si>
  <si>
    <t>Mateřská škola</t>
  </si>
  <si>
    <t>Základní škola</t>
  </si>
  <si>
    <t>Základní umělecká škola</t>
  </si>
  <si>
    <t>SPOZ, kultura, ples</t>
  </si>
  <si>
    <t>zeleň a čištění města</t>
  </si>
  <si>
    <t>Teplárenská novoměstská</t>
  </si>
  <si>
    <t>poplatek z veřejného pros.</t>
  </si>
  <si>
    <t>poplatek ze vstupného</t>
  </si>
  <si>
    <t>poplatek za odpad</t>
  </si>
  <si>
    <t>výkon státní správy</t>
  </si>
  <si>
    <t>UP VPP</t>
  </si>
  <si>
    <t>čištění města</t>
  </si>
  <si>
    <t>Přehled nákladů</t>
  </si>
  <si>
    <t>na rok</t>
  </si>
  <si>
    <t>Příloha č. 8</t>
  </si>
  <si>
    <t>Mateřská škola, Nové Město pod Smrkem, okres Liberec, příspěvková organizace</t>
  </si>
  <si>
    <t xml:space="preserve">                                                                 Hlavní činnost</t>
  </si>
  <si>
    <t>v  Kč</t>
  </si>
  <si>
    <t>účet</t>
  </si>
  <si>
    <t>ukazatel</t>
  </si>
  <si>
    <t>celková potřeba</t>
  </si>
  <si>
    <t>příspěvek města</t>
  </si>
  <si>
    <t>další zdroje</t>
  </si>
  <si>
    <t>vlastní</t>
  </si>
  <si>
    <t>fondy</t>
  </si>
  <si>
    <t>od cizích</t>
  </si>
  <si>
    <t>NÁKLADY CELKEM</t>
  </si>
  <si>
    <t xml:space="preserve">Spotřeba materiálu  </t>
  </si>
  <si>
    <t>Ostatní materiál, DDHM do 3.000 Kč</t>
  </si>
  <si>
    <t>Učebnice a bezplatně poskytované školní potřeby</t>
  </si>
  <si>
    <t>Kancelářské potřeby</t>
  </si>
  <si>
    <t>Knihy, tisk, předplatné</t>
  </si>
  <si>
    <t>Pohonné hmoty</t>
  </si>
  <si>
    <t>Potraviny</t>
  </si>
  <si>
    <t>Čisticí prostředky</t>
  </si>
  <si>
    <t>Chemikálie</t>
  </si>
  <si>
    <t xml:space="preserve">Spotřeba energie </t>
  </si>
  <si>
    <t>Elektrická energie</t>
  </si>
  <si>
    <t>Teplo</t>
  </si>
  <si>
    <t>Plyn</t>
  </si>
  <si>
    <t>Voda</t>
  </si>
  <si>
    <r>
      <t xml:space="preserve">Služby </t>
    </r>
    <r>
      <rPr>
        <b/>
        <sz val="8"/>
        <rFont val="Arial"/>
        <family val="2"/>
        <charset val="238"/>
      </rPr>
      <t>(511+512+513+518)</t>
    </r>
  </si>
  <si>
    <t>Opravy a udržování</t>
  </si>
  <si>
    <t>Opravy a udržování (vč. revizí)</t>
  </si>
  <si>
    <t>Opravy počítačů</t>
  </si>
  <si>
    <t>Cestovné</t>
  </si>
  <si>
    <t>Cestovné a cestovní náhrady</t>
  </si>
  <si>
    <t>Náklady na reprezentaci</t>
  </si>
  <si>
    <t>Náklady na reprezentaci (pohoštění)</t>
  </si>
  <si>
    <t xml:space="preserve">Ostatní služby </t>
  </si>
  <si>
    <t>Svoz odpadu</t>
  </si>
  <si>
    <t>Internet</t>
  </si>
  <si>
    <t>Služby pošt</t>
  </si>
  <si>
    <t>Telefonní poplatky</t>
  </si>
  <si>
    <t>Ostatní služby, DDNM do 7.000 Kč</t>
  </si>
  <si>
    <t>Přeprava dětí</t>
  </si>
  <si>
    <t>Bankovní poplatky</t>
  </si>
  <si>
    <t>Nájemné tělocvičny</t>
  </si>
  <si>
    <t>Nájemné leasing (např. kopírky)</t>
  </si>
  <si>
    <t>Nájem sálu</t>
  </si>
  <si>
    <t>Rozbory vody</t>
  </si>
  <si>
    <t>Propagace, reklama</t>
  </si>
  <si>
    <t>Plavání</t>
  </si>
  <si>
    <r>
      <t xml:space="preserve">Osobní náklady </t>
    </r>
    <r>
      <rPr>
        <b/>
        <sz val="8"/>
        <rFont val="Arial"/>
        <family val="2"/>
        <charset val="238"/>
      </rPr>
      <t>(521+524+525+527+528)</t>
    </r>
    <r>
      <rPr>
        <b/>
        <sz val="9"/>
        <rFont val="Arial"/>
        <family val="2"/>
        <charset val="238"/>
      </rPr>
      <t xml:space="preserve"> </t>
    </r>
  </si>
  <si>
    <t>Mzdové náklady</t>
  </si>
  <si>
    <t>Zákonné sociální pojištění</t>
  </si>
  <si>
    <t>Jiné sociální pojištění</t>
  </si>
  <si>
    <t>Zákonné sociální náklady</t>
  </si>
  <si>
    <t>Zákonné sociální náklady (FKSP)</t>
  </si>
  <si>
    <t>Služby, školení a vzdělávání</t>
  </si>
  <si>
    <t>Zdravotní prohlídky</t>
  </si>
  <si>
    <t>Ochranné pomůcky</t>
  </si>
  <si>
    <t>Jiné sociální náklady</t>
  </si>
  <si>
    <r>
      <t xml:space="preserve">Daně a poplatky </t>
    </r>
    <r>
      <rPr>
        <b/>
        <sz val="8"/>
        <rFont val="Arial"/>
        <family val="2"/>
        <charset val="238"/>
      </rPr>
      <t>(538)</t>
    </r>
  </si>
  <si>
    <t>Jiné daně a poplatky</t>
  </si>
  <si>
    <r>
      <t xml:space="preserve">Ostatní náklady </t>
    </r>
    <r>
      <rPr>
        <b/>
        <sz val="8"/>
        <rFont val="Arial"/>
        <family val="2"/>
        <charset val="238"/>
      </rPr>
      <t>(541+542+547+549)</t>
    </r>
  </si>
  <si>
    <t>Smluvní pokuty a úroky z prodlení</t>
  </si>
  <si>
    <t>Ostatní pokuty a penále</t>
  </si>
  <si>
    <t>Manka a škody</t>
  </si>
  <si>
    <t>Ostatní náklady (ostatní pojištění, kapesné)</t>
  </si>
  <si>
    <t>Ostatní náklady - pojištění</t>
  </si>
  <si>
    <r>
      <t xml:space="preserve">Odpisy, rezervy a opravné položky </t>
    </r>
    <r>
      <rPr>
        <b/>
        <sz val="8"/>
        <rFont val="Arial"/>
        <family val="2"/>
        <charset val="238"/>
      </rPr>
      <t>(556+558)</t>
    </r>
  </si>
  <si>
    <t>Odpisy dlouhodobého majetku</t>
  </si>
  <si>
    <t>Tvorba a zúčtování opravných položek</t>
  </si>
  <si>
    <t>Náklady z DDM</t>
  </si>
  <si>
    <t>DDHM (3.000-40.000 Kč)</t>
  </si>
  <si>
    <t>DDNM (7.000-60.000 Kč)</t>
  </si>
  <si>
    <r>
      <t xml:space="preserve">Finanční náklady </t>
    </r>
    <r>
      <rPr>
        <b/>
        <sz val="8"/>
        <rFont val="Arial"/>
        <family val="2"/>
        <charset val="238"/>
      </rPr>
      <t>(569)</t>
    </r>
  </si>
  <si>
    <t>Ostatní finanční náklady</t>
  </si>
  <si>
    <r>
      <t xml:space="preserve">Daň z příjmů </t>
    </r>
    <r>
      <rPr>
        <b/>
        <sz val="8"/>
        <rFont val="Arial"/>
        <family val="2"/>
        <charset val="238"/>
      </rPr>
      <t>(591+595)</t>
    </r>
  </si>
  <si>
    <t>Daň z příjmů</t>
  </si>
  <si>
    <t>Dodatečné odvody daně z příjmů</t>
  </si>
  <si>
    <t>sestavil:</t>
  </si>
  <si>
    <t>podpis:</t>
  </si>
  <si>
    <t>datum:</t>
  </si>
  <si>
    <t>ředitel PO:</t>
  </si>
  <si>
    <t xml:space="preserve">poznámka: </t>
  </si>
  <si>
    <t>Základní umělecká škola, Nové Město pod Smrkem, okres Liberec, příspěvková organizace</t>
  </si>
  <si>
    <t>Mgr. Martina Funtánová</t>
  </si>
  <si>
    <t>Středisko volného času "ROROŠ", Nové Město pod Smrkem, příspěvková organizace</t>
  </si>
  <si>
    <t>Sportovní a relaxační centrum, příspěvková organizace</t>
  </si>
  <si>
    <t>Ing. Pavel Jakoubek</t>
  </si>
  <si>
    <t>platy VPP</t>
  </si>
  <si>
    <t>sociální zabezpečení VPP</t>
  </si>
  <si>
    <t>zdravotní pojištění VPP</t>
  </si>
  <si>
    <t>náhrady v nemoci</t>
  </si>
  <si>
    <t>součet VPP</t>
  </si>
  <si>
    <t>součet čištění a zeleň</t>
  </si>
  <si>
    <t>Zastupitelstvo města</t>
  </si>
  <si>
    <t>odměny zastupitelů</t>
  </si>
  <si>
    <t>M. Holcová</t>
  </si>
  <si>
    <t>prodej budov</t>
  </si>
  <si>
    <t>§ 6171</t>
  </si>
  <si>
    <t>§ 3429</t>
  </si>
  <si>
    <t>§ 6223</t>
  </si>
  <si>
    <t>Svaz měst a obcí</t>
  </si>
  <si>
    <t>§ 6409</t>
  </si>
  <si>
    <t>(Město)</t>
  </si>
  <si>
    <t>§ 6399</t>
  </si>
  <si>
    <t>členské příspěvky</t>
  </si>
  <si>
    <t>Euroregion</t>
  </si>
  <si>
    <t>Jizerská</t>
  </si>
  <si>
    <t>poplatek za psy</t>
  </si>
  <si>
    <t>poplatek za komunální odpad</t>
  </si>
  <si>
    <t>§ 3722</t>
  </si>
  <si>
    <t>obědy (stravenkový paušál)</t>
  </si>
  <si>
    <t>rozhledna, kyselka</t>
  </si>
  <si>
    <t>Svaz měst a obcí ČR</t>
  </si>
  <si>
    <t>platby dani a poplatků</t>
  </si>
  <si>
    <t>výdajů:</t>
  </si>
  <si>
    <t>Schodek rozpočtu bude kryt ze zůstatků finančních prostředků</t>
  </si>
  <si>
    <t>prodej budov a staveb</t>
  </si>
  <si>
    <t>ostatní nahodilé přijmy</t>
  </si>
  <si>
    <t>§ 1014</t>
  </si>
  <si>
    <t>§ 1031</t>
  </si>
  <si>
    <t>§ 2212</t>
  </si>
  <si>
    <t>§ 3314</t>
  </si>
  <si>
    <t>§ 3613</t>
  </si>
  <si>
    <t>§ 3612</t>
  </si>
  <si>
    <t>§ 3399</t>
  </si>
  <si>
    <t>§ 3341</t>
  </si>
  <si>
    <t>§ 3315</t>
  </si>
  <si>
    <t>§ 3631</t>
  </si>
  <si>
    <t>§ 3632</t>
  </si>
  <si>
    <t>§ 3745</t>
  </si>
  <si>
    <t>§ 4351</t>
  </si>
  <si>
    <t>§ 5512</t>
  </si>
  <si>
    <t>§ 6112</t>
  </si>
  <si>
    <t>Čištění města a veřejná zeleň</t>
  </si>
  <si>
    <t>poplatek z pobytu</t>
  </si>
  <si>
    <t>materiál (posyp)</t>
  </si>
  <si>
    <t>dotace Město</t>
  </si>
  <si>
    <t>platy zaměstnanců</t>
  </si>
  <si>
    <r>
      <t xml:space="preserve">nehmotný majetek </t>
    </r>
    <r>
      <rPr>
        <sz val="10"/>
        <color theme="1"/>
        <rFont val="Calibri"/>
        <family val="2"/>
        <charset val="238"/>
        <scheme val="minor"/>
      </rPr>
      <t>(pasporty)</t>
    </r>
  </si>
  <si>
    <t>Pěstební činnost (les)</t>
  </si>
  <si>
    <t>odchodné při ukončení funkce</t>
  </si>
  <si>
    <t>dopravní prostředky</t>
  </si>
  <si>
    <t>investiční dotace ze SR</t>
  </si>
  <si>
    <t>investiční dotace kraj</t>
  </si>
  <si>
    <t>opravy a investice</t>
  </si>
  <si>
    <t>dle předložených podkladů jako schodkový ve výši příjmů:</t>
  </si>
  <si>
    <t xml:space="preserve">Rozpočet pěstební činnost - les (org 0339) na </t>
  </si>
  <si>
    <t>Rozpočet komunikace (org 0359) na</t>
  </si>
  <si>
    <t>Rozpočet knihovny (org 0325) na</t>
  </si>
  <si>
    <t>Rozpočet muzea (org 0330) na</t>
  </si>
  <si>
    <t>Rozpočet veřejný rozhlas (org 0328) na</t>
  </si>
  <si>
    <t xml:space="preserve">Rozpočet bytová správa  (org 0350) na </t>
  </si>
  <si>
    <t>Rozpočet nebytové hospodářství (org 0348) na</t>
  </si>
  <si>
    <t>Rozpočet veřejné osvětlení (org 0352) na</t>
  </si>
  <si>
    <t>Rozpočet pohřebnictví (org 0353) na</t>
  </si>
  <si>
    <t>Rozpočet čištění města a veřejná zeleň (org 0355) na</t>
  </si>
  <si>
    <t>Rozpočet pečovatelské služby (org 0341) na</t>
  </si>
  <si>
    <t>Rozpočet města (org 0337) na</t>
  </si>
  <si>
    <t>Rozpočet městského úřadu  (org 0336) na</t>
  </si>
  <si>
    <t>Rozpočet města - správní odbor  (org 0337) na</t>
  </si>
  <si>
    <t>prodej PET</t>
  </si>
  <si>
    <t>léky a zdravotnický materiál</t>
  </si>
  <si>
    <t>telefony, internet</t>
  </si>
  <si>
    <t>dotace a finanční dary</t>
  </si>
  <si>
    <t>Fin. dary</t>
  </si>
  <si>
    <t>§ 3639</t>
  </si>
  <si>
    <t>codexis 3 roky</t>
  </si>
  <si>
    <t>využití odpadu EKOKOM</t>
  </si>
  <si>
    <t>sběr a svoz komunálního odpadu</t>
  </si>
  <si>
    <t>kompenzace FCC</t>
  </si>
  <si>
    <t>územní rozvoj</t>
  </si>
  <si>
    <t>kraj-komunikace náměstí</t>
  </si>
  <si>
    <t>investiční přijaté dotace ze SF</t>
  </si>
  <si>
    <t>zákonná úhrada pracovních úrazů</t>
  </si>
  <si>
    <t>zákonné (úrazové) pojištění</t>
  </si>
  <si>
    <t>splátek bankovního úvěru ve výši</t>
  </si>
  <si>
    <t>Splátky půjček</t>
  </si>
  <si>
    <t>Přijatý úvěr</t>
  </si>
  <si>
    <t>Příjmy daňové</t>
  </si>
  <si>
    <t>Příjmy nedaňové</t>
  </si>
  <si>
    <t>Příjmy kapitálové</t>
  </si>
  <si>
    <t>Běžné výdaje</t>
  </si>
  <si>
    <t>Kapitálové výdaje</t>
  </si>
  <si>
    <t>Financování (splátky jistin úvěrů)</t>
  </si>
  <si>
    <t>Příjmy celkem</t>
  </si>
  <si>
    <t>Výdaje celkem</t>
  </si>
  <si>
    <t>Financování</t>
  </si>
  <si>
    <t>Dotace - transfery</t>
  </si>
  <si>
    <t>sběr a  svoz komunálních odpadů</t>
  </si>
  <si>
    <t>Výdaje v Kč</t>
  </si>
  <si>
    <t>Příjmy v Kč</t>
  </si>
  <si>
    <t>Mgr. Vymazal</t>
  </si>
  <si>
    <t>Příjmy</t>
  </si>
  <si>
    <t>Daňové příjmy</t>
  </si>
  <si>
    <t>Nedaňové příjmy</t>
  </si>
  <si>
    <t>Kapitálové příjmy</t>
  </si>
  <si>
    <t>Přijaté transfery (dotace)</t>
  </si>
  <si>
    <t>splátek jistin bankovního úvěru ve výši:</t>
  </si>
  <si>
    <t>pojištění funkčně nespecifikované</t>
  </si>
  <si>
    <t>pojištění majetku a odpovědnosti</t>
  </si>
  <si>
    <t>§ 6320</t>
  </si>
  <si>
    <t>majetek od 1-40 tis. Kč</t>
  </si>
  <si>
    <t xml:space="preserve"> výdajů:</t>
  </si>
  <si>
    <t>sloučeno s muzeem</t>
  </si>
  <si>
    <t>zpracování dat a služby IT</t>
  </si>
  <si>
    <t>software (AKS)</t>
  </si>
  <si>
    <t>členský příspěvek SK</t>
  </si>
  <si>
    <t>pojistné - plošina</t>
  </si>
  <si>
    <t>odměny za užití duševního vlastnictví</t>
  </si>
  <si>
    <t>poskytnuté náhrady</t>
  </si>
  <si>
    <t>Renomie</t>
  </si>
  <si>
    <t>audit PO</t>
  </si>
  <si>
    <t>Daně placené městem, DPH</t>
  </si>
  <si>
    <t>reklama</t>
  </si>
  <si>
    <t>§ 3349</t>
  </si>
  <si>
    <t>geometrické plány</t>
  </si>
  <si>
    <t>Novoměstské noviny</t>
  </si>
  <si>
    <t>pořízení nemovitého majetku</t>
  </si>
  <si>
    <t>Součet</t>
  </si>
  <si>
    <t>pořízení pozemky</t>
  </si>
  <si>
    <t>bank. poplatky</t>
  </si>
  <si>
    <t>kopírky</t>
  </si>
  <si>
    <t>ostatní nákupy (ošatné)</t>
  </si>
  <si>
    <t>200.000 Kč</t>
  </si>
  <si>
    <t>Gordic, licence</t>
  </si>
  <si>
    <t>hasiči, atd.</t>
  </si>
  <si>
    <t xml:space="preserve">Čísla názvu akcí, neurčují jejich pořadí  !!! </t>
  </si>
  <si>
    <t>Celkem</t>
  </si>
  <si>
    <t>ostatní záležitosti sdělovacích prostředků</t>
  </si>
  <si>
    <t xml:space="preserve">Rozpočet útulku (org 0338) na </t>
  </si>
  <si>
    <t>útulek</t>
  </si>
  <si>
    <t>osobní auta</t>
  </si>
  <si>
    <t>frankovačka</t>
  </si>
  <si>
    <t>cca 7.600 Kč/měsíc</t>
  </si>
  <si>
    <t>26.000 Kč/rok</t>
  </si>
  <si>
    <t>DAS 30.000 Kč/rok</t>
  </si>
  <si>
    <t>Mgr. Gabriela Ouhrabková</t>
  </si>
  <si>
    <t>Mgr. Radoslava Žáková</t>
  </si>
  <si>
    <t>Příloha č. 1, 6</t>
  </si>
  <si>
    <t>v Kč</t>
  </si>
  <si>
    <t>I. změna</t>
  </si>
  <si>
    <t>II. změna</t>
  </si>
  <si>
    <t>III. změna</t>
  </si>
  <si>
    <t>po změnách</t>
  </si>
  <si>
    <t>NÁKLADY CELKEM - účtová třída 5</t>
  </si>
  <si>
    <t>Spotřebované nákupy</t>
  </si>
  <si>
    <t>Spotřeba materiálu</t>
  </si>
  <si>
    <t>Spotřeba energie (teplo, voda, plyn, el. energie)</t>
  </si>
  <si>
    <t>Služby</t>
  </si>
  <si>
    <t>Ostatní služby</t>
  </si>
  <si>
    <t>Osobní náklady</t>
  </si>
  <si>
    <t>Zákonné sociální pojištění (zdravotní, sociální)</t>
  </si>
  <si>
    <t>Jiné sociální pojištění (Kooperativa)</t>
  </si>
  <si>
    <t xml:space="preserve">Jiné sociální náklady </t>
  </si>
  <si>
    <t>Daně a poplatky</t>
  </si>
  <si>
    <t>Ostatní náklady</t>
  </si>
  <si>
    <t>Jiné pokuty a penále</t>
  </si>
  <si>
    <t>Odpisy, rezervy a opravné položky</t>
  </si>
  <si>
    <t>Finanční náklady</t>
  </si>
  <si>
    <t xml:space="preserve">VÝNOSY CELKEM - účtová třída 6 </t>
  </si>
  <si>
    <t>Výnosy z vlastních výkonů a zboží</t>
  </si>
  <si>
    <t>Výnosy z prodeje služeb</t>
  </si>
  <si>
    <t>Výnosy z pronájmu</t>
  </si>
  <si>
    <t>Výnosy z prodaného zboží</t>
  </si>
  <si>
    <t>Ostatní výnosy</t>
  </si>
  <si>
    <t>Výnosy z vyřazených pohledávek</t>
  </si>
  <si>
    <t>Čerpání fondů</t>
  </si>
  <si>
    <t>Ostatní výnosy z činnosti</t>
  </si>
  <si>
    <t>Finanční výnosy</t>
  </si>
  <si>
    <t>Úroky (BÚ apod.)</t>
  </si>
  <si>
    <t>Výnosy z transferů</t>
  </si>
  <si>
    <t>672…</t>
  </si>
  <si>
    <t>Výnosy institucí z transferů - město</t>
  </si>
  <si>
    <t>Výnosy institucí z transferů - odpisy</t>
  </si>
  <si>
    <t>Výnosy institucí z transferů - kraj</t>
  </si>
  <si>
    <t>Výnosy institucí z transferů (dotace)</t>
  </si>
  <si>
    <t>Výnosy institucí ostatní (ÚP)</t>
  </si>
  <si>
    <t xml:space="preserve">Hospodářský výsledek po zdanění </t>
  </si>
  <si>
    <t>DOPLŇKOVÉ ÚDAJE</t>
  </si>
  <si>
    <t>Závazky vůči rozpočtu zřizovatele</t>
  </si>
  <si>
    <t xml:space="preserve">V tom </t>
  </si>
  <si>
    <t xml:space="preserve">odvod z provozu </t>
  </si>
  <si>
    <t xml:space="preserve">ostatní odvody </t>
  </si>
  <si>
    <t>Úč. příspěvky a dotace ze SR a zřizovatele (nad rozpočet)</t>
  </si>
  <si>
    <t>Z toho</t>
  </si>
  <si>
    <t>investiční dotace zřizovatele do investičního fondu</t>
  </si>
  <si>
    <t>účelové dotace státního rozpočtu a státních fondů</t>
  </si>
  <si>
    <t xml:space="preserve">individuální dotace státního rozpočtu na investice </t>
  </si>
  <si>
    <r>
      <t xml:space="preserve">Pozn.: k vyplnění jsou určena </t>
    </r>
    <r>
      <rPr>
        <i/>
        <u/>
        <sz val="8"/>
        <rFont val="Arial"/>
        <family val="2"/>
        <charset val="238"/>
      </rPr>
      <t>žlutá</t>
    </r>
    <r>
      <rPr>
        <i/>
        <sz val="8"/>
        <rFont val="Arial"/>
        <family val="2"/>
        <charset val="238"/>
      </rPr>
      <t xml:space="preserve"> pole.</t>
    </r>
  </si>
  <si>
    <t>k vyplnění jsou určena žlutá pole</t>
  </si>
  <si>
    <t>Základní škola Nové Město pod Smrkem, příspěvková organizace</t>
  </si>
  <si>
    <t>Rozpočet odpadové hospodářství (org 0347 a 0356) na</t>
  </si>
  <si>
    <r>
      <t>součet</t>
    </r>
    <r>
      <rPr>
        <sz val="14"/>
        <rFont val="Calibri"/>
        <family val="2"/>
        <charset val="238"/>
        <scheme val="minor"/>
      </rPr>
      <t xml:space="preserve"> (výdaje + úvěr)</t>
    </r>
  </si>
  <si>
    <t>Singltrek ops</t>
  </si>
  <si>
    <t>rok 2025</t>
  </si>
  <si>
    <t>MMR revitalizace Mírového náměstí</t>
  </si>
  <si>
    <t>stroje, přístroje, zařízení</t>
  </si>
  <si>
    <t>přijaté peněžité dary</t>
  </si>
  <si>
    <t>pojistná plnění</t>
  </si>
  <si>
    <t>přeplatek elektřiny</t>
  </si>
  <si>
    <t>výdaje za nezpůsobenou újmu</t>
  </si>
  <si>
    <t>příjem z pojistných plnění</t>
  </si>
  <si>
    <t>stavby</t>
  </si>
  <si>
    <t>služby (obědy)</t>
  </si>
  <si>
    <t>ostatní nerozpočtované příjmy</t>
  </si>
  <si>
    <t>neplnění zam. ZP</t>
  </si>
  <si>
    <t>prodej ostatního majetku</t>
  </si>
  <si>
    <t>programy PO</t>
  </si>
  <si>
    <t>24.000 Kč/měsíc</t>
  </si>
  <si>
    <t>E. Čeledová a P. Černica</t>
  </si>
  <si>
    <t>MMR rekonstrukce učebny ZŠ</t>
  </si>
  <si>
    <t>Ing. Miroslav Tesař</t>
  </si>
  <si>
    <t>Navýšení rozpočtu o 3% inflace.</t>
  </si>
  <si>
    <t>Návrh rozpočtu</t>
  </si>
  <si>
    <t>Prodané zboží</t>
  </si>
  <si>
    <t>Zboží</t>
  </si>
  <si>
    <t>urad</t>
  </si>
  <si>
    <t>pořízení nemov. majetku</t>
  </si>
  <si>
    <t>plán [v Kč]</t>
  </si>
  <si>
    <t>Návrh rozpočtu města Nové Město pod Smrkem na rok 2026</t>
  </si>
  <si>
    <t>rok 2026</t>
  </si>
  <si>
    <t>k 31.12.2025</t>
  </si>
  <si>
    <t>M. Babuková</t>
  </si>
  <si>
    <t>příjem sankčních plateb</t>
  </si>
  <si>
    <t>zaplacené sankce a odstupné</t>
  </si>
  <si>
    <t>Nové Město pod Smrkem dne: 25.10.2025</t>
  </si>
  <si>
    <t>neinvestiční dary</t>
  </si>
  <si>
    <t>podlimitní technické zhodnocení</t>
  </si>
  <si>
    <t>platby daní SR</t>
  </si>
  <si>
    <t>prodej tašek na odpady</t>
  </si>
  <si>
    <t>"Nevajgluj"</t>
  </si>
  <si>
    <t>přijaté dary na pořízení DHM</t>
  </si>
  <si>
    <t xml:space="preserve">služby </t>
  </si>
  <si>
    <t>příjmy z pojistných plnění</t>
  </si>
  <si>
    <t>50 000</t>
  </si>
  <si>
    <t>L. Kellerová</t>
  </si>
  <si>
    <t>reklamní plochy, WC</t>
  </si>
  <si>
    <t>37 726</t>
  </si>
  <si>
    <t>40 000</t>
  </si>
  <si>
    <t>25 000</t>
  </si>
  <si>
    <t>přeplatky tepla</t>
  </si>
  <si>
    <t>příjem z daně z hazardních her</t>
  </si>
  <si>
    <t xml:space="preserve">splátky půjček </t>
  </si>
  <si>
    <t>na bankovních účtech k 31.12.2025 ve výši:</t>
  </si>
  <si>
    <t>vybavení ordinace, stan</t>
  </si>
  <si>
    <t>vzdělávání seniorů 120 tis.</t>
  </si>
  <si>
    <t>technické zhodnocení</t>
  </si>
  <si>
    <r>
      <t xml:space="preserve">Spotřebované nákupy </t>
    </r>
    <r>
      <rPr>
        <b/>
        <sz val="8"/>
        <rFont val="Arial"/>
        <family val="2"/>
        <charset val="238"/>
      </rPr>
      <t>(501+502+504)</t>
    </r>
    <r>
      <rPr>
        <b/>
        <sz val="9"/>
        <rFont val="Arial"/>
        <family val="2"/>
        <charset val="238"/>
      </rPr>
      <t xml:space="preserve"> </t>
    </r>
  </si>
  <si>
    <t>04.11.2025</t>
  </si>
  <si>
    <t>vyvěšeno</t>
  </si>
  <si>
    <t>dne:</t>
  </si>
  <si>
    <t>sejmuto</t>
  </si>
  <si>
    <t>05.11.2025</t>
  </si>
  <si>
    <t>majetek 550.000 Kč</t>
  </si>
  <si>
    <t>auta 200.000 Kč</t>
  </si>
  <si>
    <t>2026-2028</t>
  </si>
  <si>
    <t>Opravy a investice  2026</t>
  </si>
  <si>
    <t>Projekty a inženýrská činnost</t>
  </si>
  <si>
    <t>Odhad</t>
  </si>
  <si>
    <t>Oprava fasády Dělnického domu</t>
  </si>
  <si>
    <t>oprava</t>
  </si>
  <si>
    <t>Disk golf</t>
  </si>
  <si>
    <t>Nabídka</t>
  </si>
  <si>
    <t>Fit stezka</t>
  </si>
  <si>
    <t>Rekonstrukce střechy Palackého 280</t>
  </si>
  <si>
    <t>Rekonstrukce střechy budovy knihovny</t>
  </si>
  <si>
    <t>Oprava štítu budovy úřadu, Palackého 280</t>
  </si>
  <si>
    <t>Cyklostezka Ludvíkov pod Smrkem</t>
  </si>
  <si>
    <t>Komunikace ul. Rokycanova (po výměně vody FVS)</t>
  </si>
  <si>
    <t>Komunikace Havířská - oprava cca 100 m</t>
  </si>
  <si>
    <t>Ludvíkov - oprava vodoteče a stavidla požární nádrže</t>
  </si>
  <si>
    <t>Fasáda - budova Jindřichovická 145 (policie)</t>
  </si>
  <si>
    <t>Mázelova hrobka - klempířské prvky a penetrace pískovce</t>
  </si>
  <si>
    <t>Koupaliště - úprava břehu</t>
  </si>
  <si>
    <t>Komunikace ul. Jiskrova (po výměně vody FVS)</t>
  </si>
  <si>
    <t>Výstavba komunikace + VO v Lukách, Bělohorská</t>
  </si>
  <si>
    <t>Rekonstrukce ul. Revoluční, 5. května</t>
  </si>
  <si>
    <t>Rekonstrukce ul. Palackého a 28. října</t>
  </si>
  <si>
    <t>Rekonstrukce ul. Mánesova</t>
  </si>
  <si>
    <t>Rekonstrukce ul. Švermova a Nádražní</t>
  </si>
  <si>
    <t>Rekonstrukce parkoviště u koupaliště</t>
  </si>
  <si>
    <t>Autobusová zastávka Hajniště - pož. zbrojnice</t>
  </si>
  <si>
    <t>Kanalizace s odlehčením, ulice Dělnická, Husova</t>
  </si>
  <si>
    <t>Kanalizace, vodovod, Ludvíkov pod Smrkem</t>
  </si>
  <si>
    <t>Zaokruhování vodovodu 13 ks přípojek, Hajniště</t>
  </si>
  <si>
    <t>Zaokruhování vodovodního řadu do ul. Celní</t>
  </si>
  <si>
    <t>Rozpočet stavby</t>
  </si>
  <si>
    <t>150.000 Kč/rok</t>
  </si>
  <si>
    <t>příjem z daně z technických her</t>
  </si>
  <si>
    <t>monitoring</t>
  </si>
  <si>
    <t>M. Plíšková</t>
  </si>
  <si>
    <t>PS služby klientům</t>
  </si>
  <si>
    <t>PS úhrady od klientů</t>
  </si>
  <si>
    <t>R. Seifert</t>
  </si>
  <si>
    <t>D. Jalovičár</t>
  </si>
  <si>
    <t>Rozpočet hasiči (org 0331) na</t>
  </si>
  <si>
    <t>podpora terénní práce</t>
  </si>
  <si>
    <t>výkon sociální práce</t>
  </si>
  <si>
    <t>E. Čeledová</t>
  </si>
  <si>
    <t>M. Václavková</t>
  </si>
  <si>
    <t>V. Petrovič</t>
  </si>
  <si>
    <t>§ 3723</t>
  </si>
  <si>
    <t>§ 3725</t>
  </si>
  <si>
    <t>Rozpočet kultura (org 0389) a  SPOZ (org 0327)</t>
  </si>
  <si>
    <t>Usnesení č. 18/xZ/2025</t>
  </si>
  <si>
    <t>Zastupitelstvo města schvaluje na 18. zasedání konaném dne 17.12.2025 rozpočet města pro rok 2026</t>
  </si>
  <si>
    <t>Muzeum - bez bariérové - 21. století</t>
  </si>
  <si>
    <t>Rekonstrukce ulice Vaňkova (povrchy + dešťová kanalizace) - I. etapa</t>
  </si>
  <si>
    <t>Výměna stávajících poklopů za nové v požadované únosnosti</t>
  </si>
  <si>
    <t>Úprava přechodů na silnici č. II/291 u MŠ a ZŠ na řízené se SSZ</t>
  </si>
  <si>
    <t>Rekonstrukce ul. Husova (část od náměstí po Ludvíkovskou)</t>
  </si>
  <si>
    <t>Modulární pumptrack (pod ZŠ Tylova, p. č. 748)</t>
  </si>
  <si>
    <t>Park - ulice Frýdlantská (p. č. 76)</t>
  </si>
  <si>
    <t>finanční vypořádání</t>
  </si>
  <si>
    <t>vratka dotace LBK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</si>
</sst>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#,##0\ &quot;Kč&quot;"/>
    <numFmt numFmtId="166" formatCode="#,##0.00\ &quot;Kč&quot;"/>
    <numFmt numFmtId="167" formatCode="0.0%"/>
  </numFmts>
  <fonts count="121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53"/>
      <name val="Arial"/>
      <family val="2"/>
    </font>
    <font>
      <b/>
      <sz val="12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i/>
      <sz val="10"/>
      <color indexed="9"/>
      <name val="Arial"/>
      <family val="2"/>
      <charset val="238"/>
    </font>
    <font>
      <i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rgb="FF0000CC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color theme="1"/>
      <name val="Arial"/>
      <family val="2"/>
      <charset val="238"/>
    </font>
    <font>
      <b/>
      <sz val="9"/>
      <name val="Arial"/>
      <family val="2"/>
      <charset val="238"/>
    </font>
    <font>
      <sz val="8"/>
      <color rgb="FFFFFFC5"/>
      <name val="Arial"/>
      <family val="2"/>
      <charset val="238"/>
    </font>
    <font>
      <i/>
      <sz val="8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3"/>
      <color theme="1"/>
      <name val="Arial"/>
      <family val="2"/>
      <charset val="238"/>
    </font>
    <font>
      <sz val="13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Arial"/>
      <family val="2"/>
      <charset val="238"/>
    </font>
    <font>
      <sz val="11"/>
      <color indexed="9"/>
      <name val="Calibri"/>
      <family val="2"/>
      <charset val="238"/>
      <scheme val="minor"/>
    </font>
    <font>
      <b/>
      <sz val="11"/>
      <color rgb="FFFFFF00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i/>
      <u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9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</fonts>
  <fills count="42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gray125">
        <fgColor indexed="22"/>
        <bgColor indexed="9"/>
      </patternFill>
    </fill>
    <fill>
      <patternFill patternType="mediumGray">
        <fgColor indexed="22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22"/>
      </patternFill>
    </fill>
    <fill>
      <patternFill patternType="solid">
        <fgColor indexed="5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lightGray">
        <fgColor rgb="FFFFFFC5"/>
        <bgColor theme="7" tint="0.79998168889431442"/>
      </patternFill>
    </fill>
    <fill>
      <patternFill patternType="lightGray">
        <fgColor rgb="FFFFFFC5"/>
        <bgColor rgb="FFFFFFC5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11"/>
      </patternFill>
    </fill>
    <fill>
      <patternFill patternType="solid">
        <fgColor rgb="FF8EA9DB"/>
        <bgColor indexed="64"/>
      </patternFill>
    </fill>
    <fill>
      <patternFill patternType="solid">
        <fgColor rgb="FF8EA9DB"/>
        <bgColor indexed="11"/>
      </patternFill>
    </fill>
    <fill>
      <patternFill patternType="solid">
        <fgColor theme="4" tint="0.39997558519241921"/>
        <bgColor indexed="11"/>
      </patternFill>
    </fill>
  </fills>
  <borders count="195">
    <border>
      <left/>
      <right/>
      <top/>
      <bottom/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/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ck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ck">
        <color indexed="9"/>
      </bottom>
      <diagonal/>
    </border>
    <border>
      <left style="thin">
        <color indexed="9"/>
      </left>
      <right style="thick">
        <color indexed="9"/>
      </right>
      <top style="thin">
        <color indexed="9"/>
      </top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n">
        <color indexed="9"/>
      </top>
      <bottom style="thick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9"/>
      </left>
      <right style="thick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theme="0"/>
      </right>
      <top style="thin">
        <color indexed="9"/>
      </top>
      <bottom style="thin">
        <color indexed="9"/>
      </bottom>
      <diagonal/>
    </border>
    <border>
      <left/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indexed="9"/>
      </left>
      <right style="thin">
        <color theme="0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theme="0"/>
      </right>
      <top style="thin">
        <color indexed="9"/>
      </top>
      <bottom style="thin">
        <color theme="0"/>
      </bottom>
      <diagonal/>
    </border>
    <border>
      <left style="thin">
        <color theme="0"/>
      </left>
      <right style="thick">
        <color indexed="9"/>
      </right>
      <top style="thin">
        <color indexed="9"/>
      </top>
      <bottom style="thick">
        <color indexed="9"/>
      </bottom>
      <diagonal/>
    </border>
    <border>
      <left/>
      <right style="thin">
        <color theme="0"/>
      </right>
      <top style="thin">
        <color indexed="9"/>
      </top>
      <bottom style="thick">
        <color indexed="9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ck">
        <color indexed="9"/>
      </right>
      <top style="thin">
        <color theme="0"/>
      </top>
      <bottom/>
      <diagonal/>
    </border>
    <border>
      <left style="thick">
        <color indexed="9"/>
      </left>
      <right style="thick">
        <color indexed="9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ck">
        <color indexed="9"/>
      </right>
      <top style="thin">
        <color theme="0"/>
      </top>
      <bottom/>
      <diagonal/>
    </border>
    <border>
      <left style="thick">
        <color indexed="9"/>
      </left>
      <right/>
      <top style="thin">
        <color theme="0"/>
      </top>
      <bottom/>
      <diagonal/>
    </border>
    <border>
      <left style="thin">
        <color theme="0"/>
      </left>
      <right style="thick">
        <color indexed="9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 style="thick">
        <color indexed="9"/>
      </right>
      <top style="thin">
        <color indexed="9"/>
      </top>
      <bottom style="thin">
        <color theme="0"/>
      </bottom>
      <diagonal/>
    </border>
    <border>
      <left style="thin">
        <color indexed="9"/>
      </left>
      <right style="thick">
        <color indexed="9"/>
      </right>
      <top style="thin">
        <color indexed="9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0"/>
      </bottom>
      <diagonal/>
    </border>
    <border>
      <left style="thick">
        <color indexed="9"/>
      </left>
      <right style="thick">
        <color indexed="9"/>
      </right>
      <top style="thin">
        <color theme="0"/>
      </top>
      <bottom style="thin">
        <color theme="0"/>
      </bottom>
      <diagonal/>
    </border>
    <border>
      <left style="thick">
        <color indexed="9"/>
      </left>
      <right style="thin">
        <color theme="0"/>
      </right>
      <top style="thin">
        <color indexed="9"/>
      </top>
      <bottom style="thin">
        <color theme="0"/>
      </bottom>
      <diagonal/>
    </border>
    <border>
      <left/>
      <right style="thin">
        <color theme="0"/>
      </right>
      <top style="thin">
        <color indexed="9"/>
      </top>
      <bottom style="thin">
        <color theme="0"/>
      </bottom>
      <diagonal/>
    </border>
    <border>
      <left style="thin">
        <color theme="0"/>
      </left>
      <right style="thick">
        <color indexed="9"/>
      </right>
      <top style="thin">
        <color theme="0"/>
      </top>
      <bottom style="thin">
        <color theme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dashed">
        <color auto="1"/>
      </bottom>
      <diagonal/>
    </border>
    <border>
      <left style="thick">
        <color auto="1"/>
      </left>
      <right style="thick">
        <color auto="1"/>
      </right>
      <top style="dashed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ashed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ashed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 style="thick">
        <color auto="1"/>
      </right>
      <top style="dashed">
        <color auto="1"/>
      </top>
      <bottom/>
      <diagonal/>
    </border>
    <border>
      <left style="thick">
        <color auto="1"/>
      </left>
      <right style="thick">
        <color auto="1"/>
      </right>
      <top style="dashed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dotted">
        <color auto="1"/>
      </top>
      <bottom style="thin">
        <color auto="1"/>
      </bottom>
      <diagonal/>
    </border>
    <border>
      <left style="thin">
        <color theme="0"/>
      </left>
      <right/>
      <top/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hair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1">
    <xf numFmtId="0" fontId="0" fillId="0" borderId="0"/>
    <xf numFmtId="164" fontId="62" fillId="0" borderId="0" applyFont="0" applyFill="0" applyBorder="0" applyAlignment="0" applyProtection="0"/>
    <xf numFmtId="0" fontId="55" fillId="0" borderId="0"/>
    <xf numFmtId="0" fontId="75" fillId="0" borderId="0"/>
    <xf numFmtId="9" fontId="89" fillId="0" borderId="0" applyFont="0" applyFill="0" applyBorder="0" applyAlignment="0" applyProtection="0"/>
    <xf numFmtId="0" fontId="53" fillId="0" borderId="0"/>
    <xf numFmtId="0" fontId="90" fillId="0" borderId="0"/>
    <xf numFmtId="0" fontId="50" fillId="0" borderId="0"/>
    <xf numFmtId="0" fontId="43" fillId="0" borderId="0"/>
    <xf numFmtId="0" fontId="101" fillId="0" borderId="0" applyNumberFormat="0" applyFill="0" applyBorder="0" applyAlignment="0" applyProtection="0">
      <alignment vertical="top"/>
      <protection locked="0"/>
    </xf>
    <xf numFmtId="0" fontId="55" fillId="0" borderId="0"/>
    <xf numFmtId="0" fontId="55" fillId="0" borderId="0"/>
    <xf numFmtId="0" fontId="26" fillId="0" borderId="0"/>
    <xf numFmtId="44" fontId="112" fillId="0" borderId="0" applyFont="0" applyFill="0" applyBorder="0" applyAlignment="0" applyProtection="0"/>
    <xf numFmtId="0" fontId="16" fillId="0" borderId="0"/>
    <xf numFmtId="0" fontId="15" fillId="0" borderId="0"/>
    <xf numFmtId="0" fontId="14" fillId="0" borderId="0"/>
    <xf numFmtId="44" fontId="55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55" fillId="0" borderId="0" applyFont="0" applyFill="0" applyBorder="0" applyAlignment="0" applyProtection="0"/>
  </cellStyleXfs>
  <cellXfs count="1417">
    <xf numFmtId="0" fontId="0" fillId="0" borderId="0" xfId="0"/>
    <xf numFmtId="3" fontId="0" fillId="2" borderId="0" xfId="0" applyNumberFormat="1" applyFill="1" applyAlignment="1">
      <alignment vertical="center"/>
    </xf>
    <xf numFmtId="0" fontId="0" fillId="0" borderId="0" xfId="0" applyAlignment="1">
      <alignment vertical="center"/>
    </xf>
    <xf numFmtId="0" fontId="55" fillId="0" borderId="0" xfId="0" applyFont="1" applyAlignment="1">
      <alignment vertical="center"/>
    </xf>
    <xf numFmtId="3" fontId="59" fillId="3" borderId="8" xfId="0" applyNumberFormat="1" applyFont="1" applyFill="1" applyBorder="1" applyAlignment="1">
      <alignment horizontal="right" vertical="center"/>
    </xf>
    <xf numFmtId="3" fontId="59" fillId="3" borderId="9" xfId="0" applyNumberFormat="1" applyFont="1" applyFill="1" applyBorder="1" applyAlignment="1">
      <alignment horizontal="right" vertical="center"/>
    </xf>
    <xf numFmtId="3" fontId="59" fillId="3" borderId="10" xfId="0" applyNumberFormat="1" applyFont="1" applyFill="1" applyBorder="1" applyAlignment="1">
      <alignment horizontal="right" vertical="center"/>
    </xf>
    <xf numFmtId="3" fontId="59" fillId="3" borderId="11" xfId="0" applyNumberFormat="1" applyFont="1" applyFill="1" applyBorder="1" applyAlignment="1">
      <alignment horizontal="center" vertical="center"/>
    </xf>
    <xf numFmtId="3" fontId="61" fillId="2" borderId="1" xfId="0" applyNumberFormat="1" applyFont="1" applyFill="1" applyBorder="1" applyAlignment="1">
      <alignment vertical="center"/>
    </xf>
    <xf numFmtId="0" fontId="63" fillId="0" borderId="0" xfId="0" applyFont="1" applyAlignment="1">
      <alignment vertical="center"/>
    </xf>
    <xf numFmtId="3" fontId="61" fillId="2" borderId="2" xfId="0" applyNumberFormat="1" applyFont="1" applyFill="1" applyBorder="1" applyAlignment="1">
      <alignment vertical="center"/>
    </xf>
    <xf numFmtId="3" fontId="0" fillId="2" borderId="1" xfId="0" applyNumberFormat="1" applyFill="1" applyBorder="1" applyAlignment="1">
      <alignment vertical="center"/>
    </xf>
    <xf numFmtId="3" fontId="0" fillId="2" borderId="3" xfId="0" applyNumberFormat="1" applyFill="1" applyBorder="1" applyAlignment="1">
      <alignment vertical="center"/>
    </xf>
    <xf numFmtId="3" fontId="0" fillId="2" borderId="2" xfId="0" applyNumberFormat="1" applyFill="1" applyBorder="1" applyAlignment="1">
      <alignment vertical="center"/>
    </xf>
    <xf numFmtId="3" fontId="59" fillId="3" borderId="37" xfId="0" applyNumberFormat="1" applyFont="1" applyFill="1" applyBorder="1" applyAlignment="1">
      <alignment horizontal="center" vertical="center"/>
    </xf>
    <xf numFmtId="3" fontId="59" fillId="3" borderId="38" xfId="0" applyNumberFormat="1" applyFont="1" applyFill="1" applyBorder="1" applyAlignment="1">
      <alignment horizontal="right" vertical="center"/>
    </xf>
    <xf numFmtId="0" fontId="65" fillId="0" borderId="0" xfId="0" applyFont="1" applyAlignment="1">
      <alignment vertical="center"/>
    </xf>
    <xf numFmtId="3" fontId="55" fillId="0" borderId="0" xfId="0" applyNumberFormat="1" applyFont="1" applyAlignment="1">
      <alignment horizontal="right" vertical="center"/>
    </xf>
    <xf numFmtId="3" fontId="0" fillId="0" borderId="0" xfId="0" applyNumberFormat="1" applyAlignment="1">
      <alignment vertical="center"/>
    </xf>
    <xf numFmtId="3" fontId="56" fillId="0" borderId="0" xfId="0" applyNumberFormat="1" applyFont="1" applyAlignment="1">
      <alignment horizontal="center" vertical="center"/>
    </xf>
    <xf numFmtId="0" fontId="56" fillId="0" borderId="0" xfId="0" applyFont="1" applyAlignment="1">
      <alignment vertical="center"/>
    </xf>
    <xf numFmtId="3" fontId="56" fillId="0" borderId="12" xfId="0" applyNumberFormat="1" applyFont="1" applyBorder="1" applyAlignment="1">
      <alignment horizontal="center" vertical="center"/>
    </xf>
    <xf numFmtId="3" fontId="56" fillId="0" borderId="29" xfId="0" applyNumberFormat="1" applyFont="1" applyBorder="1" applyAlignment="1">
      <alignment vertical="center"/>
    </xf>
    <xf numFmtId="3" fontId="56" fillId="0" borderId="30" xfId="0" applyNumberFormat="1" applyFont="1" applyBorder="1" applyAlignment="1">
      <alignment vertical="center"/>
    </xf>
    <xf numFmtId="3" fontId="56" fillId="0" borderId="31" xfId="0" applyNumberFormat="1" applyFont="1" applyBorder="1" applyAlignment="1">
      <alignment horizontal="center" vertical="center"/>
    </xf>
    <xf numFmtId="3" fontId="56" fillId="0" borderId="29" xfId="0" applyNumberFormat="1" applyFont="1" applyBorder="1" applyAlignment="1">
      <alignment horizontal="center" vertical="center"/>
    </xf>
    <xf numFmtId="3" fontId="56" fillId="0" borderId="22" xfId="0" applyNumberFormat="1" applyFont="1" applyBorder="1" applyAlignment="1">
      <alignment horizontal="center" vertical="center"/>
    </xf>
    <xf numFmtId="3" fontId="56" fillId="0" borderId="17" xfId="0" applyNumberFormat="1" applyFont="1" applyBorder="1" applyAlignment="1">
      <alignment vertical="center"/>
    </xf>
    <xf numFmtId="3" fontId="56" fillId="0" borderId="18" xfId="0" applyNumberFormat="1" applyFont="1" applyBorder="1" applyAlignment="1">
      <alignment vertical="center"/>
    </xf>
    <xf numFmtId="3" fontId="56" fillId="0" borderId="19" xfId="0" applyNumberFormat="1" applyFont="1" applyBorder="1" applyAlignment="1">
      <alignment vertical="center"/>
    </xf>
    <xf numFmtId="3" fontId="56" fillId="0" borderId="20" xfId="0" applyNumberFormat="1" applyFont="1" applyBorder="1" applyAlignment="1">
      <alignment vertical="center"/>
    </xf>
    <xf numFmtId="3" fontId="56" fillId="0" borderId="24" xfId="0" applyNumberFormat="1" applyFont="1" applyBorder="1" applyAlignment="1">
      <alignment vertical="center"/>
    </xf>
    <xf numFmtId="3" fontId="56" fillId="0" borderId="21" xfId="0" applyNumberFormat="1" applyFont="1" applyBorder="1" applyAlignment="1">
      <alignment vertical="center"/>
    </xf>
    <xf numFmtId="3" fontId="65" fillId="0" borderId="0" xfId="0" applyNumberFormat="1" applyFont="1" applyAlignment="1">
      <alignment horizontal="left" vertical="center"/>
    </xf>
    <xf numFmtId="3" fontId="60" fillId="2" borderId="1" xfId="0" applyNumberFormat="1" applyFont="1" applyFill="1" applyBorder="1" applyAlignment="1">
      <alignment vertical="center"/>
    </xf>
    <xf numFmtId="3" fontId="0" fillId="2" borderId="4" xfId="0" applyNumberFormat="1" applyFill="1" applyBorder="1" applyAlignment="1">
      <alignment vertical="center"/>
    </xf>
    <xf numFmtId="3" fontId="57" fillId="7" borderId="40" xfId="0" applyNumberFormat="1" applyFont="1" applyFill="1" applyBorder="1" applyAlignment="1">
      <alignment horizontal="center" vertical="center"/>
    </xf>
    <xf numFmtId="3" fontId="57" fillId="7" borderId="41" xfId="0" applyNumberFormat="1" applyFont="1" applyFill="1" applyBorder="1" applyAlignment="1">
      <alignment horizontal="center" vertical="center"/>
    </xf>
    <xf numFmtId="3" fontId="58" fillId="7" borderId="42" xfId="0" applyNumberFormat="1" applyFont="1" applyFill="1" applyBorder="1" applyAlignment="1">
      <alignment vertical="center"/>
    </xf>
    <xf numFmtId="3" fontId="57" fillId="7" borderId="42" xfId="0" applyNumberFormat="1" applyFont="1" applyFill="1" applyBorder="1" applyAlignment="1">
      <alignment horizontal="center" vertical="center"/>
    </xf>
    <xf numFmtId="3" fontId="58" fillId="7" borderId="43" xfId="0" applyNumberFormat="1" applyFont="1" applyFill="1" applyBorder="1" applyAlignment="1">
      <alignment vertical="center"/>
    </xf>
    <xf numFmtId="3" fontId="58" fillId="7" borderId="44" xfId="0" applyNumberFormat="1" applyFont="1" applyFill="1" applyBorder="1" applyAlignment="1">
      <alignment vertical="center"/>
    </xf>
    <xf numFmtId="3" fontId="57" fillId="7" borderId="39" xfId="0" applyNumberFormat="1" applyFont="1" applyFill="1" applyBorder="1" applyAlignment="1">
      <alignment horizontal="center" vertical="center"/>
    </xf>
    <xf numFmtId="3" fontId="57" fillId="5" borderId="6" xfId="0" applyNumberFormat="1" applyFont="1" applyFill="1" applyBorder="1" applyAlignment="1">
      <alignment vertical="center"/>
    </xf>
    <xf numFmtId="3" fontId="56" fillId="4" borderId="45" xfId="0" applyNumberFormat="1" applyFont="1" applyFill="1" applyBorder="1" applyAlignment="1">
      <alignment vertical="center"/>
    </xf>
    <xf numFmtId="3" fontId="55" fillId="4" borderId="32" xfId="0" applyNumberFormat="1" applyFont="1" applyFill="1" applyBorder="1" applyAlignment="1">
      <alignment vertical="center"/>
    </xf>
    <xf numFmtId="3" fontId="69" fillId="2" borderId="2" xfId="0" applyNumberFormat="1" applyFont="1" applyFill="1" applyBorder="1" applyAlignment="1">
      <alignment vertical="center"/>
    </xf>
    <xf numFmtId="3" fontId="57" fillId="6" borderId="7" xfId="0" applyNumberFormat="1" applyFont="1" applyFill="1" applyBorder="1" applyAlignment="1">
      <alignment vertical="center"/>
    </xf>
    <xf numFmtId="3" fontId="56" fillId="3" borderId="45" xfId="0" applyNumberFormat="1" applyFont="1" applyFill="1" applyBorder="1" applyAlignment="1">
      <alignment vertical="center"/>
    </xf>
    <xf numFmtId="3" fontId="55" fillId="3" borderId="32" xfId="0" applyNumberFormat="1" applyFont="1" applyFill="1" applyBorder="1" applyAlignment="1">
      <alignment vertical="center"/>
    </xf>
    <xf numFmtId="3" fontId="57" fillId="5" borderId="0" xfId="0" applyNumberFormat="1" applyFont="1" applyFill="1" applyAlignment="1">
      <alignment vertical="center"/>
    </xf>
    <xf numFmtId="3" fontId="56" fillId="4" borderId="47" xfId="0" applyNumberFormat="1" applyFont="1" applyFill="1" applyBorder="1" applyAlignment="1">
      <alignment vertical="center"/>
    </xf>
    <xf numFmtId="3" fontId="57" fillId="7" borderId="49" xfId="0" applyNumberFormat="1" applyFont="1" applyFill="1" applyBorder="1" applyAlignment="1">
      <alignment horizontal="center" vertical="center"/>
    </xf>
    <xf numFmtId="3" fontId="61" fillId="2" borderId="3" xfId="0" applyNumberFormat="1" applyFont="1" applyFill="1" applyBorder="1" applyAlignment="1">
      <alignment vertical="center"/>
    </xf>
    <xf numFmtId="3" fontId="57" fillId="7" borderId="52" xfId="0" applyNumberFormat="1" applyFont="1" applyFill="1" applyBorder="1" applyAlignment="1">
      <alignment vertical="center"/>
    </xf>
    <xf numFmtId="3" fontId="68" fillId="0" borderId="0" xfId="0" applyNumberFormat="1" applyFont="1" applyAlignment="1">
      <alignment vertical="center"/>
    </xf>
    <xf numFmtId="3" fontId="56" fillId="4" borderId="5" xfId="0" applyNumberFormat="1" applyFont="1" applyFill="1" applyBorder="1" applyAlignment="1" applyProtection="1">
      <alignment vertical="center"/>
      <protection locked="0"/>
    </xf>
    <xf numFmtId="3" fontId="56" fillId="3" borderId="5" xfId="0" applyNumberFormat="1" applyFont="1" applyFill="1" applyBorder="1" applyAlignment="1" applyProtection="1">
      <alignment vertical="center"/>
      <protection locked="0"/>
    </xf>
    <xf numFmtId="3" fontId="56" fillId="4" borderId="35" xfId="0" applyNumberFormat="1" applyFont="1" applyFill="1" applyBorder="1" applyAlignment="1" applyProtection="1">
      <alignment vertical="center"/>
      <protection locked="0"/>
    </xf>
    <xf numFmtId="3" fontId="56" fillId="3" borderId="35" xfId="0" applyNumberFormat="1" applyFont="1" applyFill="1" applyBorder="1" applyAlignment="1" applyProtection="1">
      <alignment vertical="center"/>
      <protection locked="0"/>
    </xf>
    <xf numFmtId="3" fontId="56" fillId="4" borderId="34" xfId="0" applyNumberFormat="1" applyFont="1" applyFill="1" applyBorder="1" applyAlignment="1" applyProtection="1">
      <alignment vertical="center"/>
      <protection locked="0"/>
    </xf>
    <xf numFmtId="3" fontId="56" fillId="3" borderId="33" xfId="0" applyNumberFormat="1" applyFont="1" applyFill="1" applyBorder="1" applyAlignment="1" applyProtection="1">
      <alignment vertical="center"/>
      <protection locked="0"/>
    </xf>
    <xf numFmtId="3" fontId="56" fillId="4" borderId="50" xfId="0" applyNumberFormat="1" applyFont="1" applyFill="1" applyBorder="1" applyAlignment="1" applyProtection="1">
      <alignment vertical="center"/>
      <protection locked="0"/>
    </xf>
    <xf numFmtId="3" fontId="56" fillId="4" borderId="48" xfId="0" applyNumberFormat="1" applyFont="1" applyFill="1" applyBorder="1" applyAlignment="1" applyProtection="1">
      <alignment vertical="center"/>
      <protection locked="0"/>
    </xf>
    <xf numFmtId="3" fontId="56" fillId="4" borderId="51" xfId="0" applyNumberFormat="1" applyFont="1" applyFill="1" applyBorder="1" applyAlignment="1" applyProtection="1">
      <alignment vertical="center"/>
      <protection locked="0"/>
    </xf>
    <xf numFmtId="3" fontId="56" fillId="4" borderId="36" xfId="0" applyNumberFormat="1" applyFont="1" applyFill="1" applyBorder="1" applyAlignment="1" applyProtection="1">
      <alignment vertical="center"/>
      <protection locked="0"/>
    </xf>
    <xf numFmtId="3" fontId="56" fillId="4" borderId="45" xfId="0" applyNumberFormat="1" applyFont="1" applyFill="1" applyBorder="1" applyAlignment="1" applyProtection="1">
      <alignment vertical="center"/>
      <protection locked="0"/>
    </xf>
    <xf numFmtId="3" fontId="56" fillId="3" borderId="45" xfId="0" applyNumberFormat="1" applyFont="1" applyFill="1" applyBorder="1" applyAlignment="1" applyProtection="1">
      <alignment vertical="center"/>
      <protection locked="0"/>
    </xf>
    <xf numFmtId="3" fontId="56" fillId="4" borderId="46" xfId="0" applyNumberFormat="1" applyFont="1" applyFill="1" applyBorder="1" applyAlignment="1" applyProtection="1">
      <alignment vertical="center"/>
      <protection locked="0"/>
    </xf>
    <xf numFmtId="0" fontId="61" fillId="0" borderId="0" xfId="0" applyFont="1" applyAlignment="1">
      <alignment vertical="center"/>
    </xf>
    <xf numFmtId="3" fontId="67" fillId="0" borderId="0" xfId="0" applyNumberFormat="1" applyFont="1" applyAlignment="1">
      <alignment vertical="center"/>
    </xf>
    <xf numFmtId="3" fontId="56" fillId="0" borderId="12" xfId="0" applyNumberFormat="1" applyFont="1" applyBorder="1" applyAlignment="1">
      <alignment vertical="center"/>
    </xf>
    <xf numFmtId="3" fontId="56" fillId="0" borderId="13" xfId="0" applyNumberFormat="1" applyFont="1" applyBorder="1" applyAlignment="1">
      <alignment vertical="center"/>
    </xf>
    <xf numFmtId="3" fontId="0" fillId="0" borderId="0" xfId="0" applyNumberFormat="1"/>
    <xf numFmtId="0" fontId="0" fillId="0" borderId="0" xfId="0" applyAlignment="1">
      <alignment horizontal="center" vertical="center"/>
    </xf>
    <xf numFmtId="3" fontId="71" fillId="0" borderId="0" xfId="0" applyNumberFormat="1" applyFont="1"/>
    <xf numFmtId="3" fontId="69" fillId="0" borderId="0" xfId="0" applyNumberFormat="1" applyFont="1" applyAlignment="1">
      <alignment horizontal="center" vertical="center"/>
    </xf>
    <xf numFmtId="0" fontId="66" fillId="11" borderId="55" xfId="0" applyFont="1" applyFill="1" applyBorder="1"/>
    <xf numFmtId="0" fontId="0" fillId="11" borderId="55" xfId="0" applyFill="1" applyBorder="1"/>
    <xf numFmtId="0" fontId="65" fillId="11" borderId="60" xfId="0" applyFont="1" applyFill="1" applyBorder="1" applyAlignment="1">
      <alignment horizontal="center" vertical="center"/>
    </xf>
    <xf numFmtId="0" fontId="65" fillId="11" borderId="61" xfId="0" applyFont="1" applyFill="1" applyBorder="1" applyAlignment="1">
      <alignment horizontal="center" vertical="center"/>
    </xf>
    <xf numFmtId="0" fontId="65" fillId="11" borderId="70" xfId="0" applyFont="1" applyFill="1" applyBorder="1" applyAlignment="1">
      <alignment horizontal="center"/>
    </xf>
    <xf numFmtId="0" fontId="65" fillId="11" borderId="63" xfId="0" applyFont="1" applyFill="1" applyBorder="1" applyAlignment="1">
      <alignment horizontal="center" vertical="center"/>
    </xf>
    <xf numFmtId="0" fontId="66" fillId="11" borderId="54" xfId="0" applyFont="1" applyFill="1" applyBorder="1" applyAlignment="1">
      <alignment horizontal="center"/>
    </xf>
    <xf numFmtId="3" fontId="0" fillId="0" borderId="0" xfId="0" applyNumberFormat="1" applyAlignment="1">
      <alignment horizontal="right"/>
    </xf>
    <xf numFmtId="165" fontId="0" fillId="0" borderId="0" xfId="0" applyNumberFormat="1"/>
    <xf numFmtId="0" fontId="0" fillId="12" borderId="31" xfId="0" applyFill="1" applyBorder="1"/>
    <xf numFmtId="3" fontId="0" fillId="12" borderId="29" xfId="0" applyNumberFormat="1" applyFill="1" applyBorder="1"/>
    <xf numFmtId="0" fontId="0" fillId="12" borderId="15" xfId="0" applyFill="1" applyBorder="1"/>
    <xf numFmtId="0" fontId="0" fillId="12" borderId="0" xfId="0" applyFill="1"/>
    <xf numFmtId="165" fontId="0" fillId="12" borderId="0" xfId="0" applyNumberFormat="1" applyFill="1"/>
    <xf numFmtId="0" fontId="55" fillId="12" borderId="0" xfId="0" applyFont="1" applyFill="1" applyAlignment="1">
      <alignment horizontal="left" indent="2"/>
    </xf>
    <xf numFmtId="3" fontId="65" fillId="11" borderId="63" xfId="0" applyNumberFormat="1" applyFont="1" applyFill="1" applyBorder="1" applyAlignment="1">
      <alignment horizontal="center" vertical="center"/>
    </xf>
    <xf numFmtId="0" fontId="66" fillId="11" borderId="94" xfId="0" applyFont="1" applyFill="1" applyBorder="1"/>
    <xf numFmtId="0" fontId="72" fillId="11" borderId="95" xfId="0" applyFont="1" applyFill="1" applyBorder="1"/>
    <xf numFmtId="3" fontId="66" fillId="11" borderId="89" xfId="0" applyNumberFormat="1" applyFont="1" applyFill="1" applyBorder="1"/>
    <xf numFmtId="3" fontId="72" fillId="11" borderId="89" xfId="0" applyNumberFormat="1" applyFont="1" applyFill="1" applyBorder="1"/>
    <xf numFmtId="3" fontId="65" fillId="11" borderId="89" xfId="0" applyNumberFormat="1" applyFont="1" applyFill="1" applyBorder="1"/>
    <xf numFmtId="0" fontId="76" fillId="0" borderId="0" xfId="0" applyFont="1"/>
    <xf numFmtId="0" fontId="76" fillId="0" borderId="0" xfId="0" applyFont="1" applyAlignment="1">
      <alignment horizontal="right"/>
    </xf>
    <xf numFmtId="165" fontId="0" fillId="12" borderId="16" xfId="0" applyNumberFormat="1" applyFill="1" applyBorder="1"/>
    <xf numFmtId="0" fontId="75" fillId="0" borderId="0" xfId="3"/>
    <xf numFmtId="0" fontId="81" fillId="0" borderId="30" xfId="3" applyFont="1" applyBorder="1"/>
    <xf numFmtId="0" fontId="81" fillId="0" borderId="31" xfId="3" applyFont="1" applyBorder="1" applyAlignment="1">
      <alignment horizontal="center"/>
    </xf>
    <xf numFmtId="0" fontId="54" fillId="0" borderId="31" xfId="3" applyFont="1" applyBorder="1"/>
    <xf numFmtId="0" fontId="75" fillId="0" borderId="29" xfId="3" applyBorder="1"/>
    <xf numFmtId="0" fontId="81" fillId="0" borderId="100" xfId="3" applyFont="1" applyBorder="1"/>
    <xf numFmtId="0" fontId="79" fillId="0" borderId="102" xfId="3" applyFont="1" applyBorder="1" applyAlignment="1">
      <alignment horizontal="center"/>
    </xf>
    <xf numFmtId="0" fontId="75" fillId="0" borderId="103" xfId="3" applyBorder="1"/>
    <xf numFmtId="0" fontId="54" fillId="0" borderId="109" xfId="3" applyFont="1" applyBorder="1" applyAlignment="1">
      <alignment horizontal="center"/>
    </xf>
    <xf numFmtId="0" fontId="54" fillId="0" borderId="110" xfId="3" applyFont="1" applyBorder="1" applyAlignment="1">
      <alignment horizontal="center"/>
    </xf>
    <xf numFmtId="0" fontId="54" fillId="0" borderId="0" xfId="3" applyFont="1"/>
    <xf numFmtId="0" fontId="54" fillId="0" borderId="0" xfId="3" applyFont="1" applyAlignment="1">
      <alignment horizontal="center"/>
    </xf>
    <xf numFmtId="0" fontId="84" fillId="0" borderId="101" xfId="3" applyFont="1" applyBorder="1" applyAlignment="1">
      <alignment horizontal="center" vertical="center"/>
    </xf>
    <xf numFmtId="166" fontId="54" fillId="0" borderId="0" xfId="3" applyNumberFormat="1" applyFont="1"/>
    <xf numFmtId="0" fontId="54" fillId="0" borderId="0" xfId="3" applyFont="1" applyAlignment="1">
      <alignment horizontal="right"/>
    </xf>
    <xf numFmtId="14" fontId="54" fillId="0" borderId="0" xfId="3" applyNumberFormat="1" applyFont="1"/>
    <xf numFmtId="0" fontId="71" fillId="0" borderId="0" xfId="3" applyFont="1"/>
    <xf numFmtId="0" fontId="88" fillId="0" borderId="0" xfId="3" applyFont="1"/>
    <xf numFmtId="3" fontId="88" fillId="0" borderId="0" xfId="3" applyNumberFormat="1" applyFont="1" applyAlignment="1">
      <alignment horizontal="right"/>
    </xf>
    <xf numFmtId="0" fontId="70" fillId="13" borderId="0" xfId="6" applyFont="1" applyFill="1" applyAlignment="1">
      <alignment horizontal="right" vertical="center"/>
    </xf>
    <xf numFmtId="0" fontId="64" fillId="13" borderId="0" xfId="6" applyFont="1" applyFill="1" applyAlignment="1">
      <alignment vertical="center"/>
    </xf>
    <xf numFmtId="0" fontId="70" fillId="13" borderId="0" xfId="6" applyFont="1" applyFill="1" applyAlignment="1">
      <alignment vertical="center"/>
    </xf>
    <xf numFmtId="0" fontId="64" fillId="0" borderId="0" xfId="6" applyFont="1" applyAlignment="1">
      <alignment vertical="center"/>
    </xf>
    <xf numFmtId="0" fontId="64" fillId="13" borderId="0" xfId="6" applyFont="1" applyFill="1" applyAlignment="1">
      <alignment horizontal="right" vertical="center"/>
    </xf>
    <xf numFmtId="0" fontId="70" fillId="13" borderId="141" xfId="6" applyFont="1" applyFill="1" applyBorder="1" applyAlignment="1">
      <alignment horizontal="center" vertical="center"/>
    </xf>
    <xf numFmtId="3" fontId="92" fillId="16" borderId="14" xfId="6" applyNumberFormat="1" applyFont="1" applyFill="1" applyBorder="1" applyAlignment="1">
      <alignment horizontal="right" vertical="center" wrapText="1"/>
    </xf>
    <xf numFmtId="3" fontId="92" fillId="16" borderId="143" xfId="6" applyNumberFormat="1" applyFont="1" applyFill="1" applyBorder="1" applyAlignment="1">
      <alignment horizontal="right" vertical="center" wrapText="1"/>
    </xf>
    <xf numFmtId="3" fontId="92" fillId="16" borderId="26" xfId="6" applyNumberFormat="1" applyFont="1" applyFill="1" applyBorder="1" applyAlignment="1">
      <alignment horizontal="right" vertical="center"/>
    </xf>
    <xf numFmtId="3" fontId="92" fillId="16" borderId="119" xfId="6" applyNumberFormat="1" applyFont="1" applyFill="1" applyBorder="1" applyAlignment="1">
      <alignment horizontal="right" vertical="center"/>
    </xf>
    <xf numFmtId="0" fontId="92" fillId="17" borderId="25" xfId="6" applyFont="1" applyFill="1" applyBorder="1" applyAlignment="1">
      <alignment horizontal="center" vertical="center"/>
    </xf>
    <xf numFmtId="3" fontId="92" fillId="17" borderId="14" xfId="6" applyNumberFormat="1" applyFont="1" applyFill="1" applyBorder="1" applyAlignment="1">
      <alignment horizontal="right" vertical="center"/>
    </xf>
    <xf numFmtId="3" fontId="92" fillId="17" borderId="143" xfId="6" applyNumberFormat="1" applyFont="1" applyFill="1" applyBorder="1" applyAlignment="1">
      <alignment horizontal="right" vertical="center"/>
    </xf>
    <xf numFmtId="3" fontId="92" fillId="17" borderId="26" xfId="6" applyNumberFormat="1" applyFont="1" applyFill="1" applyBorder="1" applyAlignment="1">
      <alignment horizontal="right" vertical="center"/>
    </xf>
    <xf numFmtId="3" fontId="92" fillId="17" borderId="119" xfId="6" applyNumberFormat="1" applyFont="1" applyFill="1" applyBorder="1" applyAlignment="1">
      <alignment horizontal="right" vertical="center"/>
    </xf>
    <xf numFmtId="0" fontId="70" fillId="18" borderId="25" xfId="6" applyFont="1" applyFill="1" applyBorder="1" applyAlignment="1">
      <alignment horizontal="center" vertical="center"/>
    </xf>
    <xf numFmtId="3" fontId="70" fillId="18" borderId="14" xfId="6" applyNumberFormat="1" applyFont="1" applyFill="1" applyBorder="1" applyAlignment="1">
      <alignment horizontal="right" vertical="center"/>
    </xf>
    <xf numFmtId="3" fontId="70" fillId="18" borderId="144" xfId="6" applyNumberFormat="1" applyFont="1" applyFill="1" applyBorder="1" applyAlignment="1">
      <alignment horizontal="right" vertical="center"/>
    </xf>
    <xf numFmtId="3" fontId="70" fillId="18" borderId="145" xfId="6" applyNumberFormat="1" applyFont="1" applyFill="1" applyBorder="1" applyAlignment="1">
      <alignment horizontal="right" vertical="center"/>
    </xf>
    <xf numFmtId="3" fontId="70" fillId="18" borderId="146" xfId="6" applyNumberFormat="1" applyFont="1" applyFill="1" applyBorder="1" applyAlignment="1">
      <alignment horizontal="right" vertical="center"/>
    </xf>
    <xf numFmtId="0" fontId="64" fillId="19" borderId="130" xfId="6" applyFont="1" applyFill="1" applyBorder="1" applyAlignment="1">
      <alignment horizontal="center" vertical="center"/>
    </xf>
    <xf numFmtId="0" fontId="64" fillId="19" borderId="65" xfId="6" applyFont="1" applyFill="1" applyBorder="1" applyAlignment="1">
      <alignment horizontal="center" vertical="center"/>
    </xf>
    <xf numFmtId="0" fontId="64" fillId="19" borderId="69" xfId="6" applyFont="1" applyFill="1" applyBorder="1" applyAlignment="1">
      <alignment vertical="center"/>
    </xf>
    <xf numFmtId="3" fontId="64" fillId="19" borderId="147" xfId="6" applyNumberFormat="1" applyFont="1" applyFill="1" applyBorder="1" applyAlignment="1">
      <alignment horizontal="right" vertical="center"/>
    </xf>
    <xf numFmtId="0" fontId="64" fillId="19" borderId="126" xfId="6" applyFont="1" applyFill="1" applyBorder="1" applyAlignment="1">
      <alignment horizontal="center" vertical="center"/>
    </xf>
    <xf numFmtId="0" fontId="64" fillId="19" borderId="58" xfId="6" applyFont="1" applyFill="1" applyBorder="1" applyAlignment="1">
      <alignment horizontal="center" vertical="center"/>
    </xf>
    <xf numFmtId="0" fontId="64" fillId="19" borderId="53" xfId="6" applyFont="1" applyFill="1" applyBorder="1" applyAlignment="1">
      <alignment vertical="center"/>
    </xf>
    <xf numFmtId="3" fontId="64" fillId="19" borderId="148" xfId="6" applyNumberFormat="1" applyFont="1" applyFill="1" applyBorder="1" applyAlignment="1">
      <alignment horizontal="right" vertical="center"/>
    </xf>
    <xf numFmtId="0" fontId="64" fillId="19" borderId="104" xfId="6" applyFont="1" applyFill="1" applyBorder="1" applyAlignment="1">
      <alignment horizontal="center" vertical="center"/>
    </xf>
    <xf numFmtId="0" fontId="64" fillId="19" borderId="75" xfId="6" applyFont="1" applyFill="1" applyBorder="1" applyAlignment="1">
      <alignment horizontal="center" vertical="center"/>
    </xf>
    <xf numFmtId="0" fontId="64" fillId="19" borderId="77" xfId="6" applyFont="1" applyFill="1" applyBorder="1" applyAlignment="1">
      <alignment vertical="center"/>
    </xf>
    <xf numFmtId="3" fontId="64" fillId="19" borderId="149" xfId="6" applyNumberFormat="1" applyFont="1" applyFill="1" applyBorder="1" applyAlignment="1">
      <alignment horizontal="right" vertical="center"/>
    </xf>
    <xf numFmtId="3" fontId="70" fillId="18" borderId="143" xfId="6" applyNumberFormat="1" applyFont="1" applyFill="1" applyBorder="1" applyAlignment="1">
      <alignment horizontal="right" vertical="center"/>
    </xf>
    <xf numFmtId="3" fontId="70" fillId="18" borderId="26" xfId="6" applyNumberFormat="1" applyFont="1" applyFill="1" applyBorder="1" applyAlignment="1">
      <alignment horizontal="right" vertical="center"/>
    </xf>
    <xf numFmtId="3" fontId="70" fillId="18" borderId="119" xfId="6" applyNumberFormat="1" applyFont="1" applyFill="1" applyBorder="1" applyAlignment="1">
      <alignment horizontal="right" vertical="center"/>
    </xf>
    <xf numFmtId="0" fontId="92" fillId="20" borderId="25" xfId="6" applyFont="1" applyFill="1" applyBorder="1" applyAlignment="1">
      <alignment horizontal="center" vertical="center"/>
    </xf>
    <xf numFmtId="3" fontId="92" fillId="20" borderId="14" xfId="6" applyNumberFormat="1" applyFont="1" applyFill="1" applyBorder="1" applyAlignment="1">
      <alignment horizontal="right" vertical="center"/>
    </xf>
    <xf numFmtId="3" fontId="92" fillId="20" borderId="143" xfId="6" applyNumberFormat="1" applyFont="1" applyFill="1" applyBorder="1" applyAlignment="1">
      <alignment horizontal="right" vertical="center"/>
    </xf>
    <xf numFmtId="0" fontId="70" fillId="21" borderId="25" xfId="6" applyFont="1" applyFill="1" applyBorder="1" applyAlignment="1">
      <alignment horizontal="center" vertical="center"/>
    </xf>
    <xf numFmtId="3" fontId="70" fillId="21" borderId="14" xfId="6" applyNumberFormat="1" applyFont="1" applyFill="1" applyBorder="1" applyAlignment="1">
      <alignment horizontal="right" vertical="center"/>
    </xf>
    <xf numFmtId="3" fontId="70" fillId="21" borderId="143" xfId="6" applyNumberFormat="1" applyFont="1" applyFill="1" applyBorder="1" applyAlignment="1">
      <alignment horizontal="right" vertical="center"/>
    </xf>
    <xf numFmtId="0" fontId="64" fillId="22" borderId="130" xfId="6" applyFont="1" applyFill="1" applyBorder="1" applyAlignment="1">
      <alignment horizontal="center" vertical="center"/>
    </xf>
    <xf numFmtId="0" fontId="64" fillId="22" borderId="65" xfId="6" applyFont="1" applyFill="1" applyBorder="1" applyAlignment="1">
      <alignment horizontal="center" vertical="center"/>
    </xf>
    <xf numFmtId="0" fontId="64" fillId="22" borderId="69" xfId="6" applyFont="1" applyFill="1" applyBorder="1" applyAlignment="1">
      <alignment vertical="center"/>
    </xf>
    <xf numFmtId="3" fontId="64" fillId="22" borderId="147" xfId="6" applyNumberFormat="1" applyFont="1" applyFill="1" applyBorder="1" applyAlignment="1">
      <alignment horizontal="right" vertical="center"/>
    </xf>
    <xf numFmtId="0" fontId="64" fillId="22" borderId="126" xfId="6" applyFont="1" applyFill="1" applyBorder="1" applyAlignment="1">
      <alignment horizontal="center" vertical="center"/>
    </xf>
    <xf numFmtId="0" fontId="64" fillId="22" borderId="58" xfId="6" applyFont="1" applyFill="1" applyBorder="1" applyAlignment="1">
      <alignment horizontal="center" vertical="center"/>
    </xf>
    <xf numFmtId="0" fontId="64" fillId="22" borderId="53" xfId="6" applyFont="1" applyFill="1" applyBorder="1" applyAlignment="1">
      <alignment vertical="center"/>
    </xf>
    <xf numFmtId="3" fontId="64" fillId="22" borderId="148" xfId="6" applyNumberFormat="1" applyFont="1" applyFill="1" applyBorder="1" applyAlignment="1">
      <alignment horizontal="right" vertical="center"/>
    </xf>
    <xf numFmtId="0" fontId="64" fillId="22" borderId="104" xfId="6" applyFont="1" applyFill="1" applyBorder="1" applyAlignment="1">
      <alignment horizontal="center" vertical="center"/>
    </xf>
    <xf numFmtId="0" fontId="64" fillId="22" borderId="75" xfId="6" applyFont="1" applyFill="1" applyBorder="1" applyAlignment="1">
      <alignment horizontal="center" vertical="center"/>
    </xf>
    <xf numFmtId="0" fontId="64" fillId="22" borderId="77" xfId="6" applyFont="1" applyFill="1" applyBorder="1" applyAlignment="1">
      <alignment vertical="center"/>
    </xf>
    <xf numFmtId="3" fontId="64" fillId="22" borderId="149" xfId="6" applyNumberFormat="1" applyFont="1" applyFill="1" applyBorder="1" applyAlignment="1">
      <alignment horizontal="right" vertical="center"/>
    </xf>
    <xf numFmtId="0" fontId="92" fillId="23" borderId="25" xfId="6" applyFont="1" applyFill="1" applyBorder="1" applyAlignment="1">
      <alignment horizontal="center" vertical="center"/>
    </xf>
    <xf numFmtId="3" fontId="92" fillId="23" borderId="14" xfId="6" applyNumberFormat="1" applyFont="1" applyFill="1" applyBorder="1" applyAlignment="1">
      <alignment horizontal="right" vertical="center"/>
    </xf>
    <xf numFmtId="3" fontId="92" fillId="23" borderId="143" xfId="6" applyNumberFormat="1" applyFont="1" applyFill="1" applyBorder="1" applyAlignment="1">
      <alignment horizontal="right" vertical="center"/>
    </xf>
    <xf numFmtId="0" fontId="70" fillId="24" borderId="25" xfId="6" applyFont="1" applyFill="1" applyBorder="1" applyAlignment="1">
      <alignment horizontal="center" vertical="center"/>
    </xf>
    <xf numFmtId="3" fontId="70" fillId="24" borderId="14" xfId="6" applyNumberFormat="1" applyFont="1" applyFill="1" applyBorder="1" applyAlignment="1">
      <alignment horizontal="right" vertical="center"/>
    </xf>
    <xf numFmtId="3" fontId="70" fillId="24" borderId="143" xfId="6" applyNumberFormat="1" applyFont="1" applyFill="1" applyBorder="1" applyAlignment="1">
      <alignment horizontal="right" vertical="center"/>
    </xf>
    <xf numFmtId="0" fontId="64" fillId="12" borderId="126" xfId="6" applyFont="1" applyFill="1" applyBorder="1" applyAlignment="1">
      <alignment horizontal="center" vertical="center"/>
    </xf>
    <xf numFmtId="0" fontId="64" fillId="12" borderId="58" xfId="6" applyFont="1" applyFill="1" applyBorder="1" applyAlignment="1">
      <alignment horizontal="center" vertical="center"/>
    </xf>
    <xf numFmtId="0" fontId="64" fillId="12" borderId="53" xfId="6" applyFont="1" applyFill="1" applyBorder="1" applyAlignment="1">
      <alignment vertical="center"/>
    </xf>
    <xf numFmtId="3" fontId="64" fillId="12" borderId="148" xfId="6" applyNumberFormat="1" applyFont="1" applyFill="1" applyBorder="1" applyAlignment="1">
      <alignment horizontal="right" vertical="center"/>
    </xf>
    <xf numFmtId="0" fontId="70" fillId="24" borderId="126" xfId="6" applyFont="1" applyFill="1" applyBorder="1" applyAlignment="1">
      <alignment horizontal="center" vertical="center"/>
    </xf>
    <xf numFmtId="3" fontId="70" fillId="24" borderId="148" xfId="6" applyNumberFormat="1" applyFont="1" applyFill="1" applyBorder="1" applyAlignment="1">
      <alignment horizontal="right" vertical="center"/>
    </xf>
    <xf numFmtId="3" fontId="70" fillId="24" borderId="150" xfId="6" applyNumberFormat="1" applyFont="1" applyFill="1" applyBorder="1" applyAlignment="1">
      <alignment horizontal="right" vertical="center"/>
    </xf>
    <xf numFmtId="0" fontId="64" fillId="19" borderId="114" xfId="6" applyFont="1" applyFill="1" applyBorder="1" applyAlignment="1">
      <alignment horizontal="center" vertical="center"/>
    </xf>
    <xf numFmtId="0" fontId="64" fillId="19" borderId="76" xfId="6" applyFont="1" applyFill="1" applyBorder="1" applyAlignment="1">
      <alignment horizontal="center" vertical="center"/>
    </xf>
    <xf numFmtId="0" fontId="64" fillId="19" borderId="88" xfId="6" applyFont="1" applyFill="1" applyBorder="1" applyAlignment="1">
      <alignment vertical="center"/>
    </xf>
    <xf numFmtId="3" fontId="64" fillId="19" borderId="22" xfId="6" applyNumberFormat="1" applyFont="1" applyFill="1" applyBorder="1" applyAlignment="1">
      <alignment horizontal="right" vertical="center"/>
    </xf>
    <xf numFmtId="0" fontId="70" fillId="21" borderId="126" xfId="6" applyFont="1" applyFill="1" applyBorder="1" applyAlignment="1">
      <alignment horizontal="center" vertical="center"/>
    </xf>
    <xf numFmtId="3" fontId="70" fillId="21" borderId="148" xfId="6" applyNumberFormat="1" applyFont="1" applyFill="1" applyBorder="1" applyAlignment="1">
      <alignment horizontal="right" vertical="center"/>
    </xf>
    <xf numFmtId="3" fontId="70" fillId="21" borderId="150" xfId="6" applyNumberFormat="1" applyFont="1" applyFill="1" applyBorder="1" applyAlignment="1">
      <alignment horizontal="right" vertical="center"/>
    </xf>
    <xf numFmtId="0" fontId="64" fillId="12" borderId="130" xfId="6" applyFont="1" applyFill="1" applyBorder="1" applyAlignment="1">
      <alignment horizontal="center" vertical="center"/>
    </xf>
    <xf numFmtId="0" fontId="64" fillId="12" borderId="65" xfId="6" applyFont="1" applyFill="1" applyBorder="1" applyAlignment="1">
      <alignment horizontal="center" vertical="center"/>
    </xf>
    <xf numFmtId="0" fontId="64" fillId="12" borderId="69" xfId="6" applyFont="1" applyFill="1" applyBorder="1" applyAlignment="1">
      <alignment vertical="center"/>
    </xf>
    <xf numFmtId="3" fontId="64" fillId="12" borderId="147" xfId="6" applyNumberFormat="1" applyFont="1" applyFill="1" applyBorder="1" applyAlignment="1">
      <alignment horizontal="right" vertical="center"/>
    </xf>
    <xf numFmtId="0" fontId="64" fillId="12" borderId="104" xfId="6" applyFont="1" applyFill="1" applyBorder="1" applyAlignment="1">
      <alignment horizontal="center" vertical="center"/>
    </xf>
    <xf numFmtId="0" fontId="64" fillId="12" borderId="75" xfId="6" applyFont="1" applyFill="1" applyBorder="1" applyAlignment="1">
      <alignment horizontal="center" vertical="center"/>
    </xf>
    <xf numFmtId="0" fontId="64" fillId="12" borderId="77" xfId="6" applyFont="1" applyFill="1" applyBorder="1" applyAlignment="1">
      <alignment vertical="center"/>
    </xf>
    <xf numFmtId="3" fontId="64" fillId="12" borderId="149" xfId="6" applyNumberFormat="1" applyFont="1" applyFill="1" applyBorder="1" applyAlignment="1">
      <alignment horizontal="right" vertical="center"/>
    </xf>
    <xf numFmtId="0" fontId="64" fillId="22" borderId="136" xfId="6" applyFont="1" applyFill="1" applyBorder="1" applyAlignment="1">
      <alignment horizontal="center" vertical="center"/>
    </xf>
    <xf numFmtId="0" fontId="64" fillId="22" borderId="137" xfId="6" applyFont="1" applyFill="1" applyBorder="1" applyAlignment="1">
      <alignment horizontal="center" vertical="center"/>
    </xf>
    <xf numFmtId="0" fontId="64" fillId="22" borderId="138" xfId="6" applyFont="1" applyFill="1" applyBorder="1" applyAlignment="1">
      <alignment vertical="center"/>
    </xf>
    <xf numFmtId="3" fontId="64" fillId="22" borderId="139" xfId="6" applyNumberFormat="1" applyFont="1" applyFill="1" applyBorder="1" applyAlignment="1">
      <alignment horizontal="right" vertical="center"/>
    </xf>
    <xf numFmtId="0" fontId="64" fillId="0" borderId="0" xfId="6" applyFont="1" applyAlignment="1">
      <alignment horizontal="center" vertical="center"/>
    </xf>
    <xf numFmtId="3" fontId="64" fillId="0" borderId="0" xfId="6" applyNumberFormat="1" applyFont="1" applyAlignment="1">
      <alignment horizontal="right" vertical="center"/>
    </xf>
    <xf numFmtId="3" fontId="64" fillId="26" borderId="0" xfId="6" applyNumberFormat="1" applyFont="1" applyFill="1" applyAlignment="1">
      <alignment vertical="center"/>
    </xf>
    <xf numFmtId="3" fontId="64" fillId="26" borderId="0" xfId="6" applyNumberFormat="1" applyFont="1" applyFill="1" applyAlignment="1">
      <alignment horizontal="left" vertical="center"/>
    </xf>
    <xf numFmtId="0" fontId="94" fillId="0" borderId="0" xfId="6" applyFont="1" applyAlignment="1">
      <alignment vertical="center"/>
    </xf>
    <xf numFmtId="0" fontId="53" fillId="0" borderId="31" xfId="3" applyFont="1" applyBorder="1"/>
    <xf numFmtId="0" fontId="53" fillId="0" borderId="77" xfId="3" applyFont="1" applyBorder="1"/>
    <xf numFmtId="0" fontId="53" fillId="0" borderId="102" xfId="3" applyFont="1" applyBorder="1"/>
    <xf numFmtId="0" fontId="53" fillId="0" borderId="105" xfId="3" applyFont="1" applyBorder="1" applyAlignment="1">
      <alignment horizontal="center"/>
    </xf>
    <xf numFmtId="0" fontId="53" fillId="0" borderId="106" xfId="3" applyFont="1" applyBorder="1" applyAlignment="1">
      <alignment horizontal="center"/>
    </xf>
    <xf numFmtId="0" fontId="53" fillId="0" borderId="0" xfId="3" applyFont="1"/>
    <xf numFmtId="0" fontId="53" fillId="0" borderId="0" xfId="3" applyFont="1" applyAlignment="1">
      <alignment horizontal="center"/>
    </xf>
    <xf numFmtId="3" fontId="53" fillId="0" borderId="0" xfId="3" applyNumberFormat="1" applyFont="1"/>
    <xf numFmtId="166" fontId="53" fillId="0" borderId="0" xfId="3" applyNumberFormat="1" applyFont="1"/>
    <xf numFmtId="0" fontId="53" fillId="0" borderId="0" xfId="3" applyFont="1" applyAlignment="1">
      <alignment horizontal="right"/>
    </xf>
    <xf numFmtId="14" fontId="53" fillId="0" borderId="0" xfId="3" applyNumberFormat="1" applyFont="1"/>
    <xf numFmtId="9" fontId="0" fillId="0" borderId="0" xfId="4" applyFont="1"/>
    <xf numFmtId="9" fontId="53" fillId="0" borderId="0" xfId="4" applyFont="1"/>
    <xf numFmtId="0" fontId="53" fillId="27" borderId="114" xfId="3" applyFont="1" applyFill="1" applyBorder="1" applyAlignment="1">
      <alignment horizontal="right"/>
    </xf>
    <xf numFmtId="0" fontId="54" fillId="22" borderId="114" xfId="3" applyFont="1" applyFill="1" applyBorder="1"/>
    <xf numFmtId="3" fontId="54" fillId="22" borderId="27" xfId="3" applyNumberFormat="1" applyFont="1" applyFill="1" applyBorder="1"/>
    <xf numFmtId="3" fontId="54" fillId="22" borderId="27" xfId="3" applyNumberFormat="1" applyFont="1" applyFill="1" applyBorder="1" applyAlignment="1">
      <alignment horizontal="right"/>
    </xf>
    <xf numFmtId="3" fontId="87" fillId="22" borderId="115" xfId="3" applyNumberFormat="1" applyFont="1" applyFill="1" applyBorder="1"/>
    <xf numFmtId="0" fontId="54" fillId="22" borderId="123" xfId="3" applyFont="1" applyFill="1" applyBorder="1"/>
    <xf numFmtId="0" fontId="54" fillId="22" borderId="124" xfId="3" applyFont="1" applyFill="1" applyBorder="1" applyAlignment="1">
      <alignment horizontal="left" indent="1"/>
    </xf>
    <xf numFmtId="3" fontId="54" fillId="22" borderId="124" xfId="3" applyNumberFormat="1" applyFont="1" applyFill="1" applyBorder="1"/>
    <xf numFmtId="3" fontId="87" fillId="22" borderId="125" xfId="3" applyNumberFormat="1" applyFont="1" applyFill="1" applyBorder="1"/>
    <xf numFmtId="0" fontId="54" fillId="22" borderId="116" xfId="3" applyFont="1" applyFill="1" applyBorder="1"/>
    <xf numFmtId="0" fontId="54" fillId="22" borderId="117" xfId="3" applyFont="1" applyFill="1" applyBorder="1" applyAlignment="1">
      <alignment horizontal="left" indent="1"/>
    </xf>
    <xf numFmtId="3" fontId="54" fillId="22" borderId="117" xfId="3" applyNumberFormat="1" applyFont="1" applyFill="1" applyBorder="1"/>
    <xf numFmtId="3" fontId="87" fillId="22" borderId="118" xfId="3" applyNumberFormat="1" applyFont="1" applyFill="1" applyBorder="1"/>
    <xf numFmtId="0" fontId="54" fillId="22" borderId="120" xfId="3" applyFont="1" applyFill="1" applyBorder="1"/>
    <xf numFmtId="0" fontId="54" fillId="22" borderId="121" xfId="3" applyFont="1" applyFill="1" applyBorder="1"/>
    <xf numFmtId="3" fontId="54" fillId="22" borderId="121" xfId="3" applyNumberFormat="1" applyFont="1" applyFill="1" applyBorder="1"/>
    <xf numFmtId="3" fontId="87" fillId="22" borderId="122" xfId="3" applyNumberFormat="1" applyFont="1" applyFill="1" applyBorder="1"/>
    <xf numFmtId="0" fontId="54" fillId="22" borderId="107" xfId="3" applyFont="1" applyFill="1" applyBorder="1"/>
    <xf numFmtId="0" fontId="79" fillId="27" borderId="26" xfId="3" applyFont="1" applyFill="1" applyBorder="1" applyAlignment="1">
      <alignment horizontal="left" indent="1"/>
    </xf>
    <xf numFmtId="3" fontId="79" fillId="27" borderId="26" xfId="3" applyNumberFormat="1" applyFont="1" applyFill="1" applyBorder="1" applyAlignment="1">
      <alignment horizontal="right"/>
    </xf>
    <xf numFmtId="3" fontId="79" fillId="27" borderId="119" xfId="3" applyNumberFormat="1" applyFont="1" applyFill="1" applyBorder="1" applyAlignment="1">
      <alignment horizontal="right"/>
    </xf>
    <xf numFmtId="0" fontId="53" fillId="27" borderId="151" xfId="3" applyFont="1" applyFill="1" applyBorder="1" applyAlignment="1">
      <alignment horizontal="left" indent="1"/>
    </xf>
    <xf numFmtId="3" fontId="53" fillId="27" borderId="151" xfId="3" applyNumberFormat="1" applyFont="1" applyFill="1" applyBorder="1" applyAlignment="1">
      <alignment horizontal="right"/>
    </xf>
    <xf numFmtId="0" fontId="53" fillId="27" borderId="124" xfId="3" applyFont="1" applyFill="1" applyBorder="1" applyAlignment="1">
      <alignment horizontal="left" indent="1"/>
    </xf>
    <xf numFmtId="3" fontId="53" fillId="27" borderId="124" xfId="3" applyNumberFormat="1" applyFont="1" applyFill="1" applyBorder="1" applyAlignment="1">
      <alignment horizontal="right"/>
    </xf>
    <xf numFmtId="0" fontId="53" fillId="27" borderId="121" xfId="3" applyFont="1" applyFill="1" applyBorder="1" applyAlignment="1">
      <alignment horizontal="left" indent="1"/>
    </xf>
    <xf numFmtId="3" fontId="53" fillId="27" borderId="121" xfId="3" applyNumberFormat="1" applyFont="1" applyFill="1" applyBorder="1" applyAlignment="1">
      <alignment horizontal="right"/>
    </xf>
    <xf numFmtId="0" fontId="86" fillId="22" borderId="109" xfId="3" applyFont="1" applyFill="1" applyBorder="1"/>
    <xf numFmtId="3" fontId="86" fillId="22" borderId="109" xfId="3" applyNumberFormat="1" applyFont="1" applyFill="1" applyBorder="1"/>
    <xf numFmtId="3" fontId="96" fillId="22" borderId="110" xfId="3" applyNumberFormat="1" applyFont="1" applyFill="1" applyBorder="1"/>
    <xf numFmtId="166" fontId="71" fillId="0" borderId="0" xfId="3" applyNumberFormat="1" applyFont="1"/>
    <xf numFmtId="166" fontId="75" fillId="0" borderId="0" xfId="3" applyNumberFormat="1"/>
    <xf numFmtId="0" fontId="53" fillId="22" borderId="123" xfId="3" applyFont="1" applyFill="1" applyBorder="1"/>
    <xf numFmtId="0" fontId="53" fillId="22" borderId="124" xfId="3" applyFont="1" applyFill="1" applyBorder="1" applyAlignment="1">
      <alignment horizontal="left" indent="1"/>
    </xf>
    <xf numFmtId="3" fontId="53" fillId="22" borderId="124" xfId="3" applyNumberFormat="1" applyFont="1" applyFill="1" applyBorder="1"/>
    <xf numFmtId="0" fontId="53" fillId="22" borderId="116" xfId="3" applyFont="1" applyFill="1" applyBorder="1"/>
    <xf numFmtId="0" fontId="53" fillId="22" borderId="117" xfId="3" applyFont="1" applyFill="1" applyBorder="1" applyAlignment="1">
      <alignment horizontal="left" indent="1"/>
    </xf>
    <xf numFmtId="3" fontId="53" fillId="22" borderId="117" xfId="3" applyNumberFormat="1" applyFont="1" applyFill="1" applyBorder="1"/>
    <xf numFmtId="0" fontId="79" fillId="22" borderId="126" xfId="3" applyFont="1" applyFill="1" applyBorder="1"/>
    <xf numFmtId="0" fontId="79" fillId="22" borderId="58" xfId="3" applyFont="1" applyFill="1" applyBorder="1" applyAlignment="1">
      <alignment horizontal="left" indent="1"/>
    </xf>
    <xf numFmtId="3" fontId="79" fillId="22" borderId="58" xfId="3" applyNumberFormat="1" applyFont="1" applyFill="1" applyBorder="1"/>
    <xf numFmtId="3" fontId="81" fillId="22" borderId="128" xfId="3" applyNumberFormat="1" applyFont="1" applyFill="1" applyBorder="1"/>
    <xf numFmtId="0" fontId="53" fillId="27" borderId="114" xfId="3" applyFont="1" applyFill="1" applyBorder="1"/>
    <xf numFmtId="3" fontId="53" fillId="27" borderId="76" xfId="3" applyNumberFormat="1" applyFont="1" applyFill="1" applyBorder="1"/>
    <xf numFmtId="3" fontId="87" fillId="27" borderId="115" xfId="3" applyNumberFormat="1" applyFont="1" applyFill="1" applyBorder="1"/>
    <xf numFmtId="0" fontId="53" fillId="27" borderId="116" xfId="3" applyFont="1" applyFill="1" applyBorder="1"/>
    <xf numFmtId="3" fontId="53" fillId="27" borderId="117" xfId="3" applyNumberFormat="1" applyFont="1" applyFill="1" applyBorder="1"/>
    <xf numFmtId="3" fontId="87" fillId="27" borderId="118" xfId="3" applyNumberFormat="1" applyFont="1" applyFill="1" applyBorder="1"/>
    <xf numFmtId="0" fontId="79" fillId="27" borderId="126" xfId="3" applyFont="1" applyFill="1" applyBorder="1"/>
    <xf numFmtId="0" fontId="79" fillId="27" borderId="58" xfId="3" applyFont="1" applyFill="1" applyBorder="1" applyAlignment="1">
      <alignment horizontal="left" indent="1"/>
    </xf>
    <xf numFmtId="3" fontId="79" fillId="27" borderId="58" xfId="3" applyNumberFormat="1" applyFont="1" applyFill="1" applyBorder="1"/>
    <xf numFmtId="3" fontId="81" fillId="27" borderId="128" xfId="3" applyNumberFormat="1" applyFont="1" applyFill="1" applyBorder="1"/>
    <xf numFmtId="0" fontId="53" fillId="12" borderId="114" xfId="3" applyFont="1" applyFill="1" applyBorder="1"/>
    <xf numFmtId="0" fontId="53" fillId="12" borderId="76" xfId="3" applyFont="1" applyFill="1" applyBorder="1" applyAlignment="1">
      <alignment horizontal="left" indent="1"/>
    </xf>
    <xf numFmtId="3" fontId="53" fillId="12" borderId="76" xfId="3" applyNumberFormat="1" applyFont="1" applyFill="1" applyBorder="1"/>
    <xf numFmtId="3" fontId="87" fillId="12" borderId="115" xfId="3" applyNumberFormat="1" applyFont="1" applyFill="1" applyBorder="1"/>
    <xf numFmtId="0" fontId="79" fillId="12" borderId="126" xfId="3" applyFont="1" applyFill="1" applyBorder="1"/>
    <xf numFmtId="0" fontId="79" fillId="12" borderId="58" xfId="3" applyFont="1" applyFill="1" applyBorder="1" applyAlignment="1">
      <alignment horizontal="left" indent="1"/>
    </xf>
    <xf numFmtId="3" fontId="79" fillId="12" borderId="58" xfId="3" applyNumberFormat="1" applyFont="1" applyFill="1" applyBorder="1"/>
    <xf numFmtId="3" fontId="81" fillId="12" borderId="128" xfId="3" applyNumberFormat="1" applyFont="1" applyFill="1" applyBorder="1"/>
    <xf numFmtId="0" fontId="53" fillId="28" borderId="114" xfId="3" applyFont="1" applyFill="1" applyBorder="1"/>
    <xf numFmtId="0" fontId="53" fillId="28" borderId="76" xfId="3" applyFont="1" applyFill="1" applyBorder="1" applyAlignment="1">
      <alignment horizontal="left" indent="1"/>
    </xf>
    <xf numFmtId="3" fontId="53" fillId="28" borderId="76" xfId="3" applyNumberFormat="1" applyFont="1" applyFill="1" applyBorder="1"/>
    <xf numFmtId="3" fontId="87" fillId="28" borderId="115" xfId="3" applyNumberFormat="1" applyFont="1" applyFill="1" applyBorder="1"/>
    <xf numFmtId="0" fontId="79" fillId="28" borderId="126" xfId="3" applyFont="1" applyFill="1" applyBorder="1"/>
    <xf numFmtId="0" fontId="79" fillId="28" borderId="58" xfId="3" applyFont="1" applyFill="1" applyBorder="1" applyAlignment="1">
      <alignment horizontal="left" indent="1"/>
    </xf>
    <xf numFmtId="3" fontId="79" fillId="28" borderId="58" xfId="3" applyNumberFormat="1" applyFont="1" applyFill="1" applyBorder="1"/>
    <xf numFmtId="3" fontId="81" fillId="28" borderId="128" xfId="3" applyNumberFormat="1" applyFont="1" applyFill="1" applyBorder="1"/>
    <xf numFmtId="0" fontId="53" fillId="10" borderId="116" xfId="3" applyFont="1" applyFill="1" applyBorder="1"/>
    <xf numFmtId="0" fontId="53" fillId="10" borderId="117" xfId="3" applyFont="1" applyFill="1" applyBorder="1" applyAlignment="1">
      <alignment horizontal="left" indent="1"/>
    </xf>
    <xf numFmtId="3" fontId="53" fillId="10" borderId="117" xfId="3" applyNumberFormat="1" applyFont="1" applyFill="1" applyBorder="1"/>
    <xf numFmtId="3" fontId="87" fillId="10" borderId="118" xfId="3" applyNumberFormat="1" applyFont="1" applyFill="1" applyBorder="1"/>
    <xf numFmtId="0" fontId="79" fillId="10" borderId="136" xfId="3" applyFont="1" applyFill="1" applyBorder="1"/>
    <xf numFmtId="0" fontId="79" fillId="10" borderId="137" xfId="3" applyFont="1" applyFill="1" applyBorder="1" applyAlignment="1">
      <alignment horizontal="left" indent="1"/>
    </xf>
    <xf numFmtId="3" fontId="79" fillId="10" borderId="137" xfId="3" applyNumberFormat="1" applyFont="1" applyFill="1" applyBorder="1"/>
    <xf numFmtId="3" fontId="81" fillId="10" borderId="141" xfId="3" applyNumberFormat="1" applyFont="1" applyFill="1" applyBorder="1"/>
    <xf numFmtId="0" fontId="86" fillId="0" borderId="31" xfId="3" applyFont="1" applyBorder="1" applyAlignment="1">
      <alignment horizontal="left"/>
    </xf>
    <xf numFmtId="0" fontId="52" fillId="27" borderId="117" xfId="3" applyFont="1" applyFill="1" applyBorder="1" applyAlignment="1">
      <alignment horizontal="left" indent="1"/>
    </xf>
    <xf numFmtId="0" fontId="52" fillId="0" borderId="0" xfId="3" applyFont="1"/>
    <xf numFmtId="3" fontId="52" fillId="0" borderId="0" xfId="3" applyNumberFormat="1" applyFont="1"/>
    <xf numFmtId="0" fontId="54" fillId="12" borderId="126" xfId="3" applyFont="1" applyFill="1" applyBorder="1" applyAlignment="1">
      <alignment horizontal="right"/>
    </xf>
    <xf numFmtId="0" fontId="87" fillId="12" borderId="127" xfId="3" applyFont="1" applyFill="1" applyBorder="1" applyAlignment="1">
      <alignment horizontal="left" vertical="center" wrapText="1" indent="1"/>
    </xf>
    <xf numFmtId="3" fontId="54" fillId="12" borderId="65" xfId="3" applyNumberFormat="1" applyFont="1" applyFill="1" applyBorder="1" applyAlignment="1">
      <alignment horizontal="right"/>
    </xf>
    <xf numFmtId="3" fontId="54" fillId="12" borderId="58" xfId="3" applyNumberFormat="1" applyFont="1" applyFill="1" applyBorder="1" applyAlignment="1">
      <alignment horizontal="right"/>
    </xf>
    <xf numFmtId="0" fontId="54" fillId="28" borderId="126" xfId="3" applyFont="1" applyFill="1" applyBorder="1" applyAlignment="1">
      <alignment horizontal="right"/>
    </xf>
    <xf numFmtId="0" fontId="87" fillId="28" borderId="127" xfId="3" applyFont="1" applyFill="1" applyBorder="1" applyAlignment="1">
      <alignment horizontal="left" vertical="center" indent="1"/>
    </xf>
    <xf numFmtId="3" fontId="54" fillId="28" borderId="65" xfId="3" applyNumberFormat="1" applyFont="1" applyFill="1" applyBorder="1" applyAlignment="1">
      <alignment horizontal="right"/>
    </xf>
    <xf numFmtId="3" fontId="79" fillId="28" borderId="76" xfId="3" applyNumberFormat="1" applyFont="1" applyFill="1" applyBorder="1" applyAlignment="1">
      <alignment horizontal="right"/>
    </xf>
    <xf numFmtId="0" fontId="54" fillId="12" borderId="130" xfId="3" applyFont="1" applyFill="1" applyBorder="1" applyAlignment="1">
      <alignment horizontal="right"/>
    </xf>
    <xf numFmtId="0" fontId="87" fillId="12" borderId="153" xfId="3" applyFont="1" applyFill="1" applyBorder="1" applyAlignment="1">
      <alignment horizontal="left" vertical="center" wrapText="1" indent="1"/>
    </xf>
    <xf numFmtId="0" fontId="54" fillId="28" borderId="130" xfId="3" applyFont="1" applyFill="1" applyBorder="1" applyAlignment="1">
      <alignment horizontal="right"/>
    </xf>
    <xf numFmtId="0" fontId="87" fillId="28" borderId="153" xfId="3" applyFont="1" applyFill="1" applyBorder="1" applyAlignment="1">
      <alignment horizontal="left" vertical="center" indent="1"/>
    </xf>
    <xf numFmtId="3" fontId="79" fillId="12" borderId="137" xfId="3" applyNumberFormat="1" applyFont="1" applyFill="1" applyBorder="1" applyAlignment="1">
      <alignment horizontal="right"/>
    </xf>
    <xf numFmtId="0" fontId="65" fillId="29" borderId="54" xfId="0" applyFont="1" applyFill="1" applyBorder="1" applyAlignment="1">
      <alignment horizontal="center" vertical="center"/>
    </xf>
    <xf numFmtId="0" fontId="55" fillId="29" borderId="55" xfId="0" applyFont="1" applyFill="1" applyBorder="1"/>
    <xf numFmtId="0" fontId="0" fillId="29" borderId="55" xfId="0" applyFill="1" applyBorder="1"/>
    <xf numFmtId="3" fontId="0" fillId="29" borderId="55" xfId="0" applyNumberFormat="1" applyFill="1" applyBorder="1"/>
    <xf numFmtId="3" fontId="0" fillId="29" borderId="56" xfId="0" applyNumberFormat="1" applyFill="1" applyBorder="1"/>
    <xf numFmtId="3" fontId="65" fillId="29" borderId="70" xfId="0" applyNumberFormat="1" applyFont="1" applyFill="1" applyBorder="1"/>
    <xf numFmtId="3" fontId="0" fillId="29" borderId="70" xfId="0" applyNumberFormat="1" applyFill="1" applyBorder="1"/>
    <xf numFmtId="0" fontId="65" fillId="30" borderId="57" xfId="0" applyFont="1" applyFill="1" applyBorder="1" applyAlignment="1">
      <alignment horizontal="center" vertical="center"/>
    </xf>
    <xf numFmtId="0" fontId="55" fillId="30" borderId="58" xfId="0" applyFont="1" applyFill="1" applyBorder="1"/>
    <xf numFmtId="0" fontId="0" fillId="30" borderId="58" xfId="0" applyFill="1" applyBorder="1"/>
    <xf numFmtId="3" fontId="0" fillId="30" borderId="58" xfId="0" applyNumberFormat="1" applyFill="1" applyBorder="1"/>
    <xf numFmtId="3" fontId="0" fillId="30" borderId="59" xfId="0" applyNumberFormat="1" applyFill="1" applyBorder="1"/>
    <xf numFmtId="3" fontId="65" fillId="30" borderId="72" xfId="0" applyNumberFormat="1" applyFont="1" applyFill="1" applyBorder="1"/>
    <xf numFmtId="3" fontId="0" fillId="30" borderId="72" xfId="0" applyNumberFormat="1" applyFill="1" applyBorder="1"/>
    <xf numFmtId="0" fontId="65" fillId="29" borderId="57" xfId="0" applyFont="1" applyFill="1" applyBorder="1" applyAlignment="1">
      <alignment horizontal="center" vertical="center"/>
    </xf>
    <xf numFmtId="0" fontId="55" fillId="29" borderId="58" xfId="0" applyFont="1" applyFill="1" applyBorder="1"/>
    <xf numFmtId="0" fontId="0" fillId="29" borderId="58" xfId="0" applyFill="1" applyBorder="1"/>
    <xf numFmtId="3" fontId="0" fillId="29" borderId="58" xfId="0" applyNumberFormat="1" applyFill="1" applyBorder="1"/>
    <xf numFmtId="3" fontId="0" fillId="29" borderId="59" xfId="0" applyNumberFormat="1" applyFill="1" applyBorder="1"/>
    <xf numFmtId="3" fontId="65" fillId="29" borderId="72" xfId="0" applyNumberFormat="1" applyFont="1" applyFill="1" applyBorder="1"/>
    <xf numFmtId="3" fontId="0" fillId="29" borderId="72" xfId="0" applyNumberFormat="1" applyFill="1" applyBorder="1"/>
    <xf numFmtId="3" fontId="55" fillId="30" borderId="72" xfId="0" applyNumberFormat="1" applyFont="1" applyFill="1" applyBorder="1"/>
    <xf numFmtId="0" fontId="55" fillId="30" borderId="75" xfId="0" applyFont="1" applyFill="1" applyBorder="1"/>
    <xf numFmtId="3" fontId="0" fillId="30" borderId="90" xfId="0" applyNumberFormat="1" applyFill="1" applyBorder="1"/>
    <xf numFmtId="0" fontId="55" fillId="30" borderId="78" xfId="0" applyFont="1" applyFill="1" applyBorder="1"/>
    <xf numFmtId="3" fontId="69" fillId="29" borderId="72" xfId="0" applyNumberFormat="1" applyFont="1" applyFill="1" applyBorder="1"/>
    <xf numFmtId="3" fontId="0" fillId="29" borderId="90" xfId="0" applyNumberFormat="1" applyFill="1" applyBorder="1"/>
    <xf numFmtId="0" fontId="55" fillId="29" borderId="81" xfId="0" applyFont="1" applyFill="1" applyBorder="1"/>
    <xf numFmtId="3" fontId="0" fillId="30" borderId="75" xfId="0" applyNumberFormat="1" applyFill="1" applyBorder="1"/>
    <xf numFmtId="3" fontId="0" fillId="30" borderId="65" xfId="0" applyNumberFormat="1" applyFill="1" applyBorder="1"/>
    <xf numFmtId="3" fontId="0" fillId="30" borderId="78" xfId="0" applyNumberFormat="1" applyFill="1" applyBorder="1"/>
    <xf numFmtId="3" fontId="0" fillId="30" borderId="80" xfId="0" applyNumberFormat="1" applyFill="1" applyBorder="1"/>
    <xf numFmtId="3" fontId="0" fillId="30" borderId="91" xfId="0" applyNumberFormat="1" applyFill="1" applyBorder="1"/>
    <xf numFmtId="3" fontId="0" fillId="30" borderId="71" xfId="0" applyNumberFormat="1" applyFill="1" applyBorder="1"/>
    <xf numFmtId="3" fontId="0" fillId="29" borderId="65" xfId="0" applyNumberFormat="1" applyFill="1" applyBorder="1"/>
    <xf numFmtId="3" fontId="0" fillId="29" borderId="71" xfId="0" applyNumberFormat="1" applyFill="1" applyBorder="1"/>
    <xf numFmtId="3" fontId="55" fillId="29" borderId="70" xfId="0" applyNumberFormat="1" applyFont="1" applyFill="1" applyBorder="1"/>
    <xf numFmtId="3" fontId="55" fillId="29" borderId="72" xfId="0" applyNumberFormat="1" applyFont="1" applyFill="1" applyBorder="1"/>
    <xf numFmtId="3" fontId="55" fillId="30" borderId="90" xfId="0" applyNumberFormat="1" applyFont="1" applyFill="1" applyBorder="1"/>
    <xf numFmtId="0" fontId="65" fillId="19" borderId="64" xfId="0" applyFont="1" applyFill="1" applyBorder="1" applyAlignment="1">
      <alignment horizontal="center" vertical="center"/>
    </xf>
    <xf numFmtId="0" fontId="0" fillId="19" borderId="65" xfId="0" applyFill="1" applyBorder="1"/>
    <xf numFmtId="0" fontId="55" fillId="19" borderId="65" xfId="0" applyFont="1" applyFill="1" applyBorder="1"/>
    <xf numFmtId="3" fontId="55" fillId="19" borderId="65" xfId="0" applyNumberFormat="1" applyFont="1" applyFill="1" applyBorder="1"/>
    <xf numFmtId="3" fontId="0" fillId="19" borderId="69" xfId="0" applyNumberFormat="1" applyFill="1" applyBorder="1"/>
    <xf numFmtId="3" fontId="65" fillId="19" borderId="71" xfId="0" applyNumberFormat="1" applyFont="1" applyFill="1" applyBorder="1"/>
    <xf numFmtId="3" fontId="0" fillId="19" borderId="71" xfId="0" applyNumberFormat="1" applyFill="1" applyBorder="1"/>
    <xf numFmtId="0" fontId="0" fillId="19" borderId="66" xfId="0" applyFill="1" applyBorder="1"/>
    <xf numFmtId="0" fontId="65" fillId="19" borderId="57" xfId="0" applyFont="1" applyFill="1" applyBorder="1" applyAlignment="1">
      <alignment horizontal="center" vertical="center"/>
    </xf>
    <xf numFmtId="0" fontId="55" fillId="19" borderId="58" xfId="0" applyFont="1" applyFill="1" applyBorder="1"/>
    <xf numFmtId="3" fontId="0" fillId="19" borderId="58" xfId="0" applyNumberFormat="1" applyFill="1" applyBorder="1"/>
    <xf numFmtId="3" fontId="0" fillId="19" borderId="53" xfId="0" applyNumberFormat="1" applyFill="1" applyBorder="1"/>
    <xf numFmtId="3" fontId="65" fillId="19" borderId="72" xfId="0" applyNumberFormat="1" applyFont="1" applyFill="1" applyBorder="1"/>
    <xf numFmtId="3" fontId="0" fillId="19" borderId="72" xfId="0" applyNumberFormat="1" applyFill="1" applyBorder="1"/>
    <xf numFmtId="0" fontId="0" fillId="19" borderId="59" xfId="0" applyFill="1" applyBorder="1"/>
    <xf numFmtId="0" fontId="55" fillId="19" borderId="75" xfId="0" applyFont="1" applyFill="1" applyBorder="1"/>
    <xf numFmtId="3" fontId="0" fillId="19" borderId="75" xfId="0" applyNumberFormat="1" applyFill="1" applyBorder="1"/>
    <xf numFmtId="3" fontId="0" fillId="19" borderId="77" xfId="0" applyNumberFormat="1" applyFill="1" applyBorder="1"/>
    <xf numFmtId="3" fontId="0" fillId="19" borderId="90" xfId="0" applyNumberFormat="1" applyFill="1" applyBorder="1"/>
    <xf numFmtId="0" fontId="55" fillId="19" borderId="59" xfId="0" applyFont="1" applyFill="1" applyBorder="1"/>
    <xf numFmtId="0" fontId="55" fillId="19" borderId="78" xfId="0" applyFont="1" applyFill="1" applyBorder="1"/>
    <xf numFmtId="3" fontId="55" fillId="19" borderId="78" xfId="0" applyNumberFormat="1" applyFont="1" applyFill="1" applyBorder="1"/>
    <xf numFmtId="3" fontId="55" fillId="19" borderId="80" xfId="0" applyNumberFormat="1" applyFont="1" applyFill="1" applyBorder="1"/>
    <xf numFmtId="0" fontId="0" fillId="19" borderId="58" xfId="0" applyFill="1" applyBorder="1"/>
    <xf numFmtId="3" fontId="55" fillId="19" borderId="58" xfId="0" applyNumberFormat="1" applyFont="1" applyFill="1" applyBorder="1"/>
    <xf numFmtId="0" fontId="65" fillId="18" borderId="57" xfId="0" applyFont="1" applyFill="1" applyBorder="1" applyAlignment="1">
      <alignment horizontal="center" vertical="center"/>
    </xf>
    <xf numFmtId="0" fontId="55" fillId="18" borderId="58" xfId="0" applyFont="1" applyFill="1" applyBorder="1"/>
    <xf numFmtId="3" fontId="0" fillId="18" borderId="58" xfId="0" applyNumberFormat="1" applyFill="1" applyBorder="1"/>
    <xf numFmtId="3" fontId="65" fillId="18" borderId="72" xfId="0" applyNumberFormat="1" applyFont="1" applyFill="1" applyBorder="1"/>
    <xf numFmtId="3" fontId="0" fillId="18" borderId="72" xfId="0" applyNumberFormat="1" applyFill="1" applyBorder="1"/>
    <xf numFmtId="0" fontId="0" fillId="18" borderId="59" xfId="0" applyFill="1" applyBorder="1"/>
    <xf numFmtId="3" fontId="0" fillId="18" borderId="53" xfId="0" applyNumberFormat="1" applyFill="1" applyBorder="1"/>
    <xf numFmtId="0" fontId="55" fillId="18" borderId="75" xfId="0" applyFont="1" applyFill="1" applyBorder="1"/>
    <xf numFmtId="3" fontId="0" fillId="18" borderId="75" xfId="0" applyNumberFormat="1" applyFill="1" applyBorder="1"/>
    <xf numFmtId="3" fontId="0" fillId="18" borderId="77" xfId="0" applyNumberFormat="1" applyFill="1" applyBorder="1"/>
    <xf numFmtId="0" fontId="55" fillId="18" borderId="78" xfId="0" applyFont="1" applyFill="1" applyBorder="1"/>
    <xf numFmtId="3" fontId="0" fillId="18" borderId="78" xfId="0" applyNumberFormat="1" applyFill="1" applyBorder="1"/>
    <xf numFmtId="3" fontId="0" fillId="18" borderId="80" xfId="0" applyNumberFormat="1" applyFill="1" applyBorder="1"/>
    <xf numFmtId="3" fontId="0" fillId="18" borderId="91" xfId="0" applyNumberFormat="1" applyFill="1" applyBorder="1"/>
    <xf numFmtId="0" fontId="65" fillId="18" borderId="64" xfId="0" applyFont="1" applyFill="1" applyBorder="1" applyAlignment="1">
      <alignment horizontal="center" vertical="center"/>
    </xf>
    <xf numFmtId="0" fontId="55" fillId="18" borderId="65" xfId="0" applyFont="1" applyFill="1" applyBorder="1"/>
    <xf numFmtId="3" fontId="0" fillId="18" borderId="92" xfId="0" applyNumberFormat="1" applyFill="1" applyBorder="1"/>
    <xf numFmtId="3" fontId="0" fillId="18" borderId="79" xfId="0" applyNumberFormat="1" applyFill="1" applyBorder="1"/>
    <xf numFmtId="0" fontId="55" fillId="18" borderId="86" xfId="0" applyFont="1" applyFill="1" applyBorder="1"/>
    <xf numFmtId="3" fontId="0" fillId="18" borderId="86" xfId="0" applyNumberFormat="1" applyFill="1" applyBorder="1"/>
    <xf numFmtId="3" fontId="0" fillId="18" borderId="156" xfId="0" applyNumberFormat="1" applyFill="1" applyBorder="1"/>
    <xf numFmtId="3" fontId="0" fillId="18" borderId="98" xfId="0" applyNumberFormat="1" applyFill="1" applyBorder="1"/>
    <xf numFmtId="0" fontId="55" fillId="18" borderId="81" xfId="0" applyFont="1" applyFill="1" applyBorder="1"/>
    <xf numFmtId="3" fontId="0" fillId="18" borderId="81" xfId="0" applyNumberFormat="1" applyFill="1" applyBorder="1"/>
    <xf numFmtId="3" fontId="55" fillId="18" borderId="58" xfId="0" applyNumberFormat="1" applyFont="1" applyFill="1" applyBorder="1"/>
    <xf numFmtId="3" fontId="55" fillId="18" borderId="53" xfId="0" applyNumberFormat="1" applyFont="1" applyFill="1" applyBorder="1"/>
    <xf numFmtId="0" fontId="55" fillId="18" borderId="77" xfId="0" applyFont="1" applyFill="1" applyBorder="1"/>
    <xf numFmtId="3" fontId="0" fillId="18" borderId="155" xfId="0" applyNumberFormat="1" applyFill="1" applyBorder="1"/>
    <xf numFmtId="0" fontId="55" fillId="18" borderId="92" xfId="0" applyFont="1" applyFill="1" applyBorder="1"/>
    <xf numFmtId="0" fontId="65" fillId="17" borderId="94" xfId="0" applyFont="1" applyFill="1" applyBorder="1"/>
    <xf numFmtId="0" fontId="0" fillId="17" borderId="95" xfId="0" applyFill="1" applyBorder="1"/>
    <xf numFmtId="3" fontId="65" fillId="17" borderId="95" xfId="0" applyNumberFormat="1" applyFont="1" applyFill="1" applyBorder="1"/>
    <xf numFmtId="3" fontId="65" fillId="17" borderId="96" xfId="0" applyNumberFormat="1" applyFont="1" applyFill="1" applyBorder="1"/>
    <xf numFmtId="3" fontId="0" fillId="17" borderId="89" xfId="0" applyNumberFormat="1" applyFill="1" applyBorder="1"/>
    <xf numFmtId="0" fontId="0" fillId="17" borderId="97" xfId="0" applyFill="1" applyBorder="1"/>
    <xf numFmtId="0" fontId="55" fillId="29" borderId="75" xfId="0" applyFont="1" applyFill="1" applyBorder="1"/>
    <xf numFmtId="3" fontId="0" fillId="29" borderId="75" xfId="0" applyNumberFormat="1" applyFill="1" applyBorder="1"/>
    <xf numFmtId="3" fontId="0" fillId="29" borderId="82" xfId="0" applyNumberFormat="1" applyFill="1" applyBorder="1"/>
    <xf numFmtId="3" fontId="55" fillId="29" borderId="90" xfId="0" applyNumberFormat="1" applyFont="1" applyFill="1" applyBorder="1"/>
    <xf numFmtId="0" fontId="55" fillId="29" borderId="78" xfId="0" applyFont="1" applyFill="1" applyBorder="1"/>
    <xf numFmtId="3" fontId="0" fillId="29" borderId="78" xfId="0" applyNumberFormat="1" applyFill="1" applyBorder="1"/>
    <xf numFmtId="3" fontId="0" fillId="29" borderId="80" xfId="0" applyNumberFormat="1" applyFill="1" applyBorder="1"/>
    <xf numFmtId="3" fontId="55" fillId="29" borderId="91" xfId="0" applyNumberFormat="1" applyFont="1" applyFill="1" applyBorder="1"/>
    <xf numFmtId="3" fontId="0" fillId="29" borderId="91" xfId="0" applyNumberFormat="1" applyFill="1" applyBorder="1"/>
    <xf numFmtId="0" fontId="55" fillId="29" borderId="65" xfId="0" applyFont="1" applyFill="1" applyBorder="1"/>
    <xf numFmtId="3" fontId="55" fillId="29" borderId="71" xfId="0" applyNumberFormat="1" applyFont="1" applyFill="1" applyBorder="1"/>
    <xf numFmtId="3" fontId="0" fillId="30" borderId="82" xfId="0" applyNumberFormat="1" applyFill="1" applyBorder="1"/>
    <xf numFmtId="0" fontId="55" fillId="30" borderId="65" xfId="0" applyFont="1" applyFill="1" applyBorder="1"/>
    <xf numFmtId="3" fontId="0" fillId="30" borderId="66" xfId="0" applyNumberFormat="1" applyFill="1" applyBorder="1"/>
    <xf numFmtId="0" fontId="66" fillId="30" borderId="54" xfId="0" applyFont="1" applyFill="1" applyBorder="1" applyAlignment="1">
      <alignment horizontal="center"/>
    </xf>
    <xf numFmtId="0" fontId="66" fillId="30" borderId="55" xfId="0" applyFont="1" applyFill="1" applyBorder="1"/>
    <xf numFmtId="0" fontId="0" fillId="30" borderId="55" xfId="0" applyFill="1" applyBorder="1"/>
    <xf numFmtId="0" fontId="65" fillId="30" borderId="70" xfId="0" applyFont="1" applyFill="1" applyBorder="1" applyAlignment="1">
      <alignment horizontal="center"/>
    </xf>
    <xf numFmtId="0" fontId="0" fillId="30" borderId="70" xfId="0" applyFill="1" applyBorder="1"/>
    <xf numFmtId="0" fontId="65" fillId="30" borderId="60" xfId="0" applyFont="1" applyFill="1" applyBorder="1" applyAlignment="1">
      <alignment horizontal="center" vertical="center"/>
    </xf>
    <xf numFmtId="0" fontId="65" fillId="30" borderId="61" xfId="0" applyFont="1" applyFill="1" applyBorder="1" applyAlignment="1">
      <alignment horizontal="center" vertical="center"/>
    </xf>
    <xf numFmtId="0" fontId="65" fillId="30" borderId="68" xfId="0" applyFont="1" applyFill="1" applyBorder="1" applyAlignment="1">
      <alignment horizontal="center" vertical="center"/>
    </xf>
    <xf numFmtId="0" fontId="65" fillId="30" borderId="63" xfId="0" applyFont="1" applyFill="1" applyBorder="1" applyAlignment="1">
      <alignment horizontal="center" vertical="center"/>
    </xf>
    <xf numFmtId="3" fontId="65" fillId="30" borderId="63" xfId="0" applyNumberFormat="1" applyFont="1" applyFill="1" applyBorder="1" applyAlignment="1">
      <alignment horizontal="center" vertical="center"/>
    </xf>
    <xf numFmtId="0" fontId="66" fillId="18" borderId="54" xfId="0" applyFont="1" applyFill="1" applyBorder="1" applyAlignment="1">
      <alignment horizontal="center"/>
    </xf>
    <xf numFmtId="0" fontId="66" fillId="18" borderId="55" xfId="0" applyFont="1" applyFill="1" applyBorder="1"/>
    <xf numFmtId="0" fontId="0" fillId="18" borderId="55" xfId="0" applyFill="1" applyBorder="1"/>
    <xf numFmtId="0" fontId="65" fillId="18" borderId="70" xfId="0" applyFont="1" applyFill="1" applyBorder="1" applyAlignment="1">
      <alignment horizontal="center"/>
    </xf>
    <xf numFmtId="0" fontId="0" fillId="18" borderId="56" xfId="0" applyFill="1" applyBorder="1"/>
    <xf numFmtId="0" fontId="65" fillId="18" borderId="60" xfId="0" applyFont="1" applyFill="1" applyBorder="1" applyAlignment="1">
      <alignment horizontal="center" vertical="center"/>
    </xf>
    <xf numFmtId="0" fontId="65" fillId="18" borderId="61" xfId="0" applyFont="1" applyFill="1" applyBorder="1" applyAlignment="1">
      <alignment horizontal="center" vertical="center"/>
    </xf>
    <xf numFmtId="0" fontId="65" fillId="18" borderId="68" xfId="0" applyFont="1" applyFill="1" applyBorder="1" applyAlignment="1">
      <alignment horizontal="center" vertical="center"/>
    </xf>
    <xf numFmtId="0" fontId="65" fillId="18" borderId="63" xfId="0" applyFont="1" applyFill="1" applyBorder="1" applyAlignment="1">
      <alignment horizontal="center" vertical="center"/>
    </xf>
    <xf numFmtId="3" fontId="65" fillId="18" borderId="63" xfId="0" applyNumberFormat="1" applyFont="1" applyFill="1" applyBorder="1" applyAlignment="1">
      <alignment horizontal="center" vertical="center"/>
    </xf>
    <xf numFmtId="0" fontId="65" fillId="18" borderId="62" xfId="0" applyFont="1" applyFill="1" applyBorder="1" applyAlignment="1">
      <alignment horizontal="center" vertical="center"/>
    </xf>
    <xf numFmtId="0" fontId="73" fillId="17" borderId="87" xfId="0" applyFont="1" applyFill="1" applyBorder="1" applyAlignment="1">
      <alignment horizontal="left" vertical="center"/>
    </xf>
    <xf numFmtId="0" fontId="66" fillId="29" borderId="53" xfId="0" applyFont="1" applyFill="1" applyBorder="1"/>
    <xf numFmtId="0" fontId="55" fillId="29" borderId="58" xfId="0" applyFont="1" applyFill="1" applyBorder="1" applyAlignment="1">
      <alignment horizontal="left" vertical="center"/>
    </xf>
    <xf numFmtId="0" fontId="0" fillId="29" borderId="75" xfId="0" applyFill="1" applyBorder="1"/>
    <xf numFmtId="0" fontId="0" fillId="29" borderId="65" xfId="0" applyFill="1" applyBorder="1"/>
    <xf numFmtId="0" fontId="0" fillId="29" borderId="80" xfId="0" applyFill="1" applyBorder="1"/>
    <xf numFmtId="3" fontId="0" fillId="30" borderId="93" xfId="0" applyNumberFormat="1" applyFill="1" applyBorder="1"/>
    <xf numFmtId="0" fontId="0" fillId="30" borderId="75" xfId="0" applyFill="1" applyBorder="1"/>
    <xf numFmtId="0" fontId="0" fillId="30" borderId="65" xfId="0" applyFill="1" applyBorder="1"/>
    <xf numFmtId="0" fontId="0" fillId="30" borderId="80" xfId="0" applyFill="1" applyBorder="1"/>
    <xf numFmtId="0" fontId="66" fillId="31" borderId="83" xfId="0" applyFont="1" applyFill="1" applyBorder="1"/>
    <xf numFmtId="0" fontId="0" fillId="31" borderId="95" xfId="0" applyFill="1" applyBorder="1"/>
    <xf numFmtId="0" fontId="0" fillId="31" borderId="84" xfId="0" applyFill="1" applyBorder="1"/>
    <xf numFmtId="3" fontId="66" fillId="31" borderId="89" xfId="0" applyNumberFormat="1" applyFont="1" applyFill="1" applyBorder="1"/>
    <xf numFmtId="3" fontId="71" fillId="31" borderId="89" xfId="0" applyNumberFormat="1" applyFont="1" applyFill="1" applyBorder="1"/>
    <xf numFmtId="0" fontId="65" fillId="31" borderId="94" xfId="0" applyFont="1" applyFill="1" applyBorder="1"/>
    <xf numFmtId="3" fontId="0" fillId="31" borderId="89" xfId="0" applyNumberFormat="1" applyFill="1" applyBorder="1"/>
    <xf numFmtId="0" fontId="55" fillId="18" borderId="80" xfId="0" applyFont="1" applyFill="1" applyBorder="1"/>
    <xf numFmtId="3" fontId="65" fillId="18" borderId="90" xfId="0" applyNumberFormat="1" applyFont="1" applyFill="1" applyBorder="1"/>
    <xf numFmtId="3" fontId="65" fillId="18" borderId="71" xfId="0" applyNumberFormat="1" applyFont="1" applyFill="1" applyBorder="1"/>
    <xf numFmtId="3" fontId="65" fillId="18" borderId="91" xfId="0" applyNumberFormat="1" applyFont="1" applyFill="1" applyBorder="1"/>
    <xf numFmtId="3" fontId="65" fillId="19" borderId="90" xfId="0" applyNumberFormat="1" applyFont="1" applyFill="1" applyBorder="1"/>
    <xf numFmtId="0" fontId="55" fillId="18" borderId="53" xfId="0" applyFont="1" applyFill="1" applyBorder="1"/>
    <xf numFmtId="0" fontId="55" fillId="19" borderId="53" xfId="0" applyFont="1" applyFill="1" applyBorder="1"/>
    <xf numFmtId="0" fontId="55" fillId="18" borderId="79" xfId="0" applyFont="1" applyFill="1" applyBorder="1"/>
    <xf numFmtId="3" fontId="65" fillId="18" borderId="98" xfId="0" applyNumberFormat="1" applyFont="1" applyFill="1" applyBorder="1"/>
    <xf numFmtId="0" fontId="55" fillId="0" borderId="0" xfId="0" applyFont="1"/>
    <xf numFmtId="0" fontId="55" fillId="12" borderId="30" xfId="0" applyFont="1" applyFill="1" applyBorder="1"/>
    <xf numFmtId="0" fontId="55" fillId="12" borderId="15" xfId="0" applyFont="1" applyFill="1" applyBorder="1"/>
    <xf numFmtId="3" fontId="87" fillId="12" borderId="129" xfId="3" applyNumberFormat="1" applyFont="1" applyFill="1" applyBorder="1" applyAlignment="1">
      <alignment horizontal="right"/>
    </xf>
    <xf numFmtId="3" fontId="87" fillId="12" borderId="128" xfId="3" applyNumberFormat="1" applyFont="1" applyFill="1" applyBorder="1" applyAlignment="1">
      <alignment horizontal="right"/>
    </xf>
    <xf numFmtId="3" fontId="81" fillId="12" borderId="141" xfId="3" applyNumberFormat="1" applyFont="1" applyFill="1" applyBorder="1" applyAlignment="1">
      <alignment horizontal="right"/>
    </xf>
    <xf numFmtId="3" fontId="87" fillId="28" borderId="129" xfId="3" applyNumberFormat="1" applyFont="1" applyFill="1" applyBorder="1" applyAlignment="1">
      <alignment horizontal="right"/>
    </xf>
    <xf numFmtId="3" fontId="81" fillId="28" borderId="115" xfId="3" applyNumberFormat="1" applyFont="1" applyFill="1" applyBorder="1" applyAlignment="1">
      <alignment horizontal="right"/>
    </xf>
    <xf numFmtId="0" fontId="53" fillId="27" borderId="25" xfId="3" applyFont="1" applyFill="1" applyBorder="1" applyAlignment="1">
      <alignment horizontal="right"/>
    </xf>
    <xf numFmtId="0" fontId="51" fillId="0" borderId="0" xfId="3" applyFont="1"/>
    <xf numFmtId="14" fontId="53" fillId="0" borderId="0" xfId="3" applyNumberFormat="1" applyFont="1" applyAlignment="1">
      <alignment horizontal="left" indent="1"/>
    </xf>
    <xf numFmtId="0" fontId="48" fillId="22" borderId="117" xfId="3" applyFont="1" applyFill="1" applyBorder="1" applyAlignment="1">
      <alignment horizontal="left" indent="1"/>
    </xf>
    <xf numFmtId="0" fontId="65" fillId="19" borderId="73" xfId="0" applyFont="1" applyFill="1" applyBorder="1" applyAlignment="1">
      <alignment horizontal="center" vertical="center"/>
    </xf>
    <xf numFmtId="0" fontId="55" fillId="19" borderId="75" xfId="0" applyFont="1" applyFill="1" applyBorder="1" applyAlignment="1">
      <alignment vertical="center"/>
    </xf>
    <xf numFmtId="3" fontId="65" fillId="11" borderId="84" xfId="0" applyNumberFormat="1" applyFont="1" applyFill="1" applyBorder="1"/>
    <xf numFmtId="0" fontId="61" fillId="32" borderId="0" xfId="0" applyFont="1" applyFill="1" applyAlignment="1">
      <alignment vertical="center"/>
    </xf>
    <xf numFmtId="3" fontId="67" fillId="32" borderId="0" xfId="0" applyNumberFormat="1" applyFont="1" applyFill="1" applyAlignment="1">
      <alignment vertical="center"/>
    </xf>
    <xf numFmtId="0" fontId="67" fillId="32" borderId="0" xfId="0" applyFont="1" applyFill="1" applyAlignment="1">
      <alignment vertical="center"/>
    </xf>
    <xf numFmtId="3" fontId="61" fillId="32" borderId="0" xfId="0" applyNumberFormat="1" applyFont="1" applyFill="1" applyAlignment="1">
      <alignment vertical="center"/>
    </xf>
    <xf numFmtId="0" fontId="80" fillId="0" borderId="0" xfId="3" applyFont="1"/>
    <xf numFmtId="0" fontId="97" fillId="0" borderId="0" xfId="3" applyFont="1"/>
    <xf numFmtId="3" fontId="45" fillId="0" borderId="0" xfId="3" applyNumberFormat="1" applyFont="1" applyAlignment="1">
      <alignment horizontal="right"/>
    </xf>
    <xf numFmtId="3" fontId="54" fillId="22" borderId="76" xfId="3" applyNumberFormat="1" applyFont="1" applyFill="1" applyBorder="1"/>
    <xf numFmtId="3" fontId="54" fillId="22" borderId="76" xfId="3" applyNumberFormat="1" applyFont="1" applyFill="1" applyBorder="1" applyAlignment="1">
      <alignment horizontal="right"/>
    </xf>
    <xf numFmtId="14" fontId="45" fillId="0" borderId="0" xfId="3" applyNumberFormat="1" applyFont="1" applyAlignment="1">
      <alignment horizontal="right"/>
    </xf>
    <xf numFmtId="0" fontId="70" fillId="13" borderId="137" xfId="6" applyFont="1" applyFill="1" applyBorder="1" applyAlignment="1">
      <alignment horizontal="center" vertical="center"/>
    </xf>
    <xf numFmtId="0" fontId="45" fillId="22" borderId="27" xfId="3" applyFont="1" applyFill="1" applyBorder="1" applyAlignment="1">
      <alignment horizontal="left" indent="1"/>
    </xf>
    <xf numFmtId="0" fontId="45" fillId="22" borderId="76" xfId="3" applyFont="1" applyFill="1" applyBorder="1" applyAlignment="1">
      <alignment horizontal="left" indent="1"/>
    </xf>
    <xf numFmtId="0" fontId="44" fillId="0" borderId="0" xfId="3" applyFont="1"/>
    <xf numFmtId="0" fontId="99" fillId="0" borderId="0" xfId="3" applyFont="1" applyAlignment="1">
      <alignment horizontal="center"/>
    </xf>
    <xf numFmtId="0" fontId="100" fillId="0" borderId="0" xfId="3" applyFont="1" applyAlignment="1">
      <alignment horizontal="center"/>
    </xf>
    <xf numFmtId="0" fontId="43" fillId="27" borderId="76" xfId="3" applyFont="1" applyFill="1" applyBorder="1" applyAlignment="1">
      <alignment horizontal="left" indent="1"/>
    </xf>
    <xf numFmtId="0" fontId="43" fillId="0" borderId="0" xfId="3" applyFont="1"/>
    <xf numFmtId="0" fontId="53" fillId="13" borderId="114" xfId="3" applyFont="1" applyFill="1" applyBorder="1"/>
    <xf numFmtId="3" fontId="53" fillId="13" borderId="76" xfId="3" applyNumberFormat="1" applyFont="1" applyFill="1" applyBorder="1"/>
    <xf numFmtId="3" fontId="87" fillId="13" borderId="115" xfId="3" applyNumberFormat="1" applyFont="1" applyFill="1" applyBorder="1"/>
    <xf numFmtId="0" fontId="79" fillId="13" borderId="126" xfId="3" applyFont="1" applyFill="1" applyBorder="1"/>
    <xf numFmtId="0" fontId="79" fillId="13" borderId="58" xfId="3" applyFont="1" applyFill="1" applyBorder="1" applyAlignment="1">
      <alignment horizontal="left" indent="1"/>
    </xf>
    <xf numFmtId="3" fontId="79" fillId="13" borderId="58" xfId="3" applyNumberFormat="1" applyFont="1" applyFill="1" applyBorder="1"/>
    <xf numFmtId="3" fontId="81" fillId="13" borderId="128" xfId="3" applyNumberFormat="1" applyFont="1" applyFill="1" applyBorder="1"/>
    <xf numFmtId="0" fontId="53" fillId="10" borderId="124" xfId="3" applyFont="1" applyFill="1" applyBorder="1" applyAlignment="1">
      <alignment horizontal="left" indent="1"/>
    </xf>
    <xf numFmtId="3" fontId="53" fillId="10" borderId="124" xfId="3" applyNumberFormat="1" applyFont="1" applyFill="1" applyBorder="1"/>
    <xf numFmtId="3" fontId="87" fillId="10" borderId="125" xfId="3" applyNumberFormat="1" applyFont="1" applyFill="1" applyBorder="1"/>
    <xf numFmtId="0" fontId="55" fillId="30" borderId="76" xfId="0" applyFont="1" applyFill="1" applyBorder="1"/>
    <xf numFmtId="3" fontId="0" fillId="29" borderId="53" xfId="0" applyNumberFormat="1" applyFill="1" applyBorder="1"/>
    <xf numFmtId="0" fontId="52" fillId="27" borderId="126" xfId="3" applyFont="1" applyFill="1" applyBorder="1" applyAlignment="1">
      <alignment horizontal="right"/>
    </xf>
    <xf numFmtId="0" fontId="87" fillId="27" borderId="127" xfId="3" applyFont="1" applyFill="1" applyBorder="1" applyAlignment="1">
      <alignment horizontal="left" vertical="center" wrapText="1" indent="1"/>
    </xf>
    <xf numFmtId="3" fontId="54" fillId="27" borderId="58" xfId="3" applyNumberFormat="1" applyFont="1" applyFill="1" applyBorder="1" applyAlignment="1">
      <alignment horizontal="right"/>
    </xf>
    <xf numFmtId="3" fontId="87" fillId="27" borderId="128" xfId="3" applyNumberFormat="1" applyFont="1" applyFill="1" applyBorder="1" applyAlignment="1">
      <alignment horizontal="right"/>
    </xf>
    <xf numFmtId="3" fontId="79" fillId="27" borderId="137" xfId="3" applyNumberFormat="1" applyFont="1" applyFill="1" applyBorder="1" applyAlignment="1">
      <alignment horizontal="right"/>
    </xf>
    <xf numFmtId="3" fontId="81" fillId="27" borderId="141" xfId="3" applyNumberFormat="1" applyFont="1" applyFill="1" applyBorder="1" applyAlignment="1">
      <alignment horizontal="right"/>
    </xf>
    <xf numFmtId="3" fontId="0" fillId="29" borderId="81" xfId="0" applyNumberFormat="1" applyFill="1" applyBorder="1"/>
    <xf numFmtId="3" fontId="0" fillId="29" borderId="79" xfId="0" applyNumberFormat="1" applyFill="1" applyBorder="1"/>
    <xf numFmtId="0" fontId="65" fillId="29" borderId="72" xfId="0" applyFont="1" applyFill="1" applyBorder="1"/>
    <xf numFmtId="0" fontId="55" fillId="30" borderId="58" xfId="0" applyFont="1" applyFill="1" applyBorder="1" applyAlignment="1">
      <alignment horizontal="left" vertical="center"/>
    </xf>
    <xf numFmtId="0" fontId="0" fillId="29" borderId="79" xfId="0" applyFill="1" applyBorder="1"/>
    <xf numFmtId="3" fontId="65" fillId="18" borderId="93" xfId="0" applyNumberFormat="1" applyFont="1" applyFill="1" applyBorder="1"/>
    <xf numFmtId="0" fontId="0" fillId="17" borderId="131" xfId="0" applyFill="1" applyBorder="1"/>
    <xf numFmtId="0" fontId="0" fillId="17" borderId="132" xfId="0" applyFill="1" applyBorder="1"/>
    <xf numFmtId="3" fontId="0" fillId="17" borderId="132" xfId="0" applyNumberFormat="1" applyFill="1" applyBorder="1"/>
    <xf numFmtId="3" fontId="0" fillId="17" borderId="135" xfId="0" applyNumberFormat="1" applyFill="1" applyBorder="1"/>
    <xf numFmtId="0" fontId="0" fillId="19" borderId="126" xfId="0" applyFill="1" applyBorder="1"/>
    <xf numFmtId="3" fontId="0" fillId="19" borderId="128" xfId="0" applyNumberFormat="1" applyFill="1" applyBorder="1"/>
    <xf numFmtId="0" fontId="66" fillId="17" borderId="25" xfId="0" applyFont="1" applyFill="1" applyBorder="1"/>
    <xf numFmtId="0" fontId="72" fillId="17" borderId="26" xfId="0" applyFont="1" applyFill="1" applyBorder="1"/>
    <xf numFmtId="3" fontId="72" fillId="17" borderId="26" xfId="0" applyNumberFormat="1" applyFont="1" applyFill="1" applyBorder="1"/>
    <xf numFmtId="3" fontId="66" fillId="17" borderId="119" xfId="0" applyNumberFormat="1" applyFont="1" applyFill="1" applyBorder="1"/>
    <xf numFmtId="0" fontId="66" fillId="17" borderId="132" xfId="0" applyFont="1" applyFill="1" applyBorder="1"/>
    <xf numFmtId="0" fontId="41" fillId="0" borderId="0" xfId="3" applyFont="1"/>
    <xf numFmtId="167" fontId="0" fillId="0" borderId="0" xfId="4" applyNumberFormat="1" applyFont="1"/>
    <xf numFmtId="166" fontId="102" fillId="0" borderId="0" xfId="3" applyNumberFormat="1" applyFont="1"/>
    <xf numFmtId="0" fontId="0" fillId="34" borderId="126" xfId="0" applyFill="1" applyBorder="1"/>
    <xf numFmtId="0" fontId="55" fillId="34" borderId="58" xfId="0" applyFont="1" applyFill="1" applyBorder="1"/>
    <xf numFmtId="3" fontId="0" fillId="34" borderId="58" xfId="0" applyNumberFormat="1" applyFill="1" applyBorder="1"/>
    <xf numFmtId="3" fontId="0" fillId="34" borderId="128" xfId="0" applyNumberFormat="1" applyFill="1" applyBorder="1"/>
    <xf numFmtId="0" fontId="104" fillId="0" borderId="0" xfId="0" applyFont="1"/>
    <xf numFmtId="0" fontId="103" fillId="33" borderId="131" xfId="0" applyFont="1" applyFill="1" applyBorder="1"/>
    <xf numFmtId="0" fontId="103" fillId="33" borderId="135" xfId="0" applyFont="1" applyFill="1" applyBorder="1" applyAlignment="1">
      <alignment horizontal="center"/>
    </xf>
    <xf numFmtId="0" fontId="104" fillId="29" borderId="126" xfId="0" applyFont="1" applyFill="1" applyBorder="1"/>
    <xf numFmtId="165" fontId="104" fillId="29" borderId="128" xfId="0" applyNumberFormat="1" applyFont="1" applyFill="1" applyBorder="1"/>
    <xf numFmtId="0" fontId="103" fillId="33" borderId="136" xfId="0" applyFont="1" applyFill="1" applyBorder="1"/>
    <xf numFmtId="0" fontId="103" fillId="18" borderId="131" xfId="0" applyFont="1" applyFill="1" applyBorder="1"/>
    <xf numFmtId="0" fontId="103" fillId="18" borderId="135" xfId="0" applyFont="1" applyFill="1" applyBorder="1" applyAlignment="1">
      <alignment horizontal="center"/>
    </xf>
    <xf numFmtId="0" fontId="104" fillId="19" borderId="126" xfId="0" applyFont="1" applyFill="1" applyBorder="1"/>
    <xf numFmtId="165" fontId="104" fillId="19" borderId="128" xfId="0" applyNumberFormat="1" applyFont="1" applyFill="1" applyBorder="1"/>
    <xf numFmtId="0" fontId="103" fillId="18" borderId="136" xfId="0" applyFont="1" applyFill="1" applyBorder="1"/>
    <xf numFmtId="0" fontId="103" fillId="21" borderId="25" xfId="0" applyFont="1" applyFill="1" applyBorder="1"/>
    <xf numFmtId="165" fontId="103" fillId="33" borderId="141" xfId="0" applyNumberFormat="1" applyFont="1" applyFill="1" applyBorder="1"/>
    <xf numFmtId="0" fontId="55" fillId="19" borderId="75" xfId="0" applyFont="1" applyFill="1" applyBorder="1" applyAlignment="1">
      <alignment horizontal="left" vertical="center"/>
    </xf>
    <xf numFmtId="0" fontId="55" fillId="19" borderId="65" xfId="0" applyFont="1" applyFill="1" applyBorder="1" applyAlignment="1">
      <alignment horizontal="left" vertical="center"/>
    </xf>
    <xf numFmtId="0" fontId="105" fillId="12" borderId="30" xfId="0" applyFont="1" applyFill="1" applyBorder="1"/>
    <xf numFmtId="3" fontId="105" fillId="12" borderId="29" xfId="0" applyNumberFormat="1" applyFont="1" applyFill="1" applyBorder="1"/>
    <xf numFmtId="0" fontId="105" fillId="12" borderId="15" xfId="0" applyFont="1" applyFill="1" applyBorder="1"/>
    <xf numFmtId="0" fontId="105" fillId="12" borderId="23" xfId="0" applyFont="1" applyFill="1" applyBorder="1"/>
    <xf numFmtId="0" fontId="105" fillId="0" borderId="0" xfId="0" applyFont="1"/>
    <xf numFmtId="3" fontId="0" fillId="30" borderId="76" xfId="0" applyNumberFormat="1" applyFill="1" applyBorder="1"/>
    <xf numFmtId="3" fontId="0" fillId="30" borderId="169" xfId="0" applyNumberFormat="1" applyFill="1" applyBorder="1"/>
    <xf numFmtId="165" fontId="105" fillId="12" borderId="16" xfId="0" applyNumberFormat="1" applyFont="1" applyFill="1" applyBorder="1"/>
    <xf numFmtId="0" fontId="105" fillId="12" borderId="15" xfId="0" applyFont="1" applyFill="1" applyBorder="1" applyAlignment="1">
      <alignment horizontal="right" indent="4"/>
    </xf>
    <xf numFmtId="0" fontId="105" fillId="12" borderId="170" xfId="0" applyFont="1" applyFill="1" applyBorder="1"/>
    <xf numFmtId="165" fontId="105" fillId="12" borderId="171" xfId="0" applyNumberFormat="1" applyFont="1" applyFill="1" applyBorder="1"/>
    <xf numFmtId="0" fontId="55" fillId="30" borderId="167" xfId="0" applyFont="1" applyFill="1" applyBorder="1"/>
    <xf numFmtId="0" fontId="55" fillId="12" borderId="23" xfId="0" applyFont="1" applyFill="1" applyBorder="1"/>
    <xf numFmtId="0" fontId="0" fillId="12" borderId="172" xfId="0" applyFill="1" applyBorder="1"/>
    <xf numFmtId="165" fontId="0" fillId="12" borderId="172" xfId="0" applyNumberFormat="1" applyFill="1" applyBorder="1"/>
    <xf numFmtId="165" fontId="0" fillId="12" borderId="28" xfId="0" applyNumberFormat="1" applyFill="1" applyBorder="1"/>
    <xf numFmtId="0" fontId="105" fillId="12" borderId="173" xfId="0" applyFont="1" applyFill="1" applyBorder="1"/>
    <xf numFmtId="165" fontId="105" fillId="12" borderId="174" xfId="0" applyNumberFormat="1" applyFont="1" applyFill="1" applyBorder="1"/>
    <xf numFmtId="0" fontId="55" fillId="18" borderId="176" xfId="0" applyFont="1" applyFill="1" applyBorder="1"/>
    <xf numFmtId="0" fontId="55" fillId="29" borderId="75" xfId="0" applyFont="1" applyFill="1" applyBorder="1" applyAlignment="1">
      <alignment horizontal="left" vertical="center"/>
    </xf>
    <xf numFmtId="0" fontId="55" fillId="29" borderId="76" xfId="0" applyFont="1" applyFill="1" applyBorder="1"/>
    <xf numFmtId="3" fontId="0" fillId="29" borderId="69" xfId="0" applyNumberFormat="1" applyFill="1" applyBorder="1"/>
    <xf numFmtId="0" fontId="55" fillId="19" borderId="77" xfId="0" applyFont="1" applyFill="1" applyBorder="1"/>
    <xf numFmtId="0" fontId="55" fillId="19" borderId="69" xfId="0" applyFont="1" applyFill="1" applyBorder="1"/>
    <xf numFmtId="0" fontId="55" fillId="19" borderId="80" xfId="0" applyFont="1" applyFill="1" applyBorder="1"/>
    <xf numFmtId="3" fontId="65" fillId="19" borderId="91" xfId="0" applyNumberFormat="1" applyFont="1" applyFill="1" applyBorder="1"/>
    <xf numFmtId="0" fontId="55" fillId="29" borderId="65" xfId="0" applyFont="1" applyFill="1" applyBorder="1" applyAlignment="1">
      <alignment horizontal="left" vertical="center"/>
    </xf>
    <xf numFmtId="0" fontId="55" fillId="29" borderId="80" xfId="0" applyFont="1" applyFill="1" applyBorder="1" applyAlignment="1">
      <alignment horizontal="left" vertical="center"/>
    </xf>
    <xf numFmtId="3" fontId="0" fillId="29" borderId="93" xfId="0" applyNumberFormat="1" applyFill="1" applyBorder="1"/>
    <xf numFmtId="0" fontId="55" fillId="30" borderId="156" xfId="0" applyFont="1" applyFill="1" applyBorder="1" applyAlignment="1">
      <alignment horizontal="left" vertical="center"/>
    </xf>
    <xf numFmtId="3" fontId="0" fillId="30" borderId="98" xfId="0" applyNumberFormat="1" applyFill="1" applyBorder="1"/>
    <xf numFmtId="0" fontId="55" fillId="30" borderId="79" xfId="0" applyFont="1" applyFill="1" applyBorder="1" applyAlignment="1">
      <alignment horizontal="left" vertical="center"/>
    </xf>
    <xf numFmtId="3" fontId="0" fillId="30" borderId="99" xfId="0" applyNumberFormat="1" applyFill="1" applyBorder="1"/>
    <xf numFmtId="0" fontId="65" fillId="35" borderId="57" xfId="0" applyFont="1" applyFill="1" applyBorder="1" applyAlignment="1">
      <alignment horizontal="center" vertical="center"/>
    </xf>
    <xf numFmtId="0" fontId="66" fillId="35" borderId="58" xfId="0" applyFont="1" applyFill="1" applyBorder="1"/>
    <xf numFmtId="0" fontId="0" fillId="35" borderId="58" xfId="0" applyFill="1" applyBorder="1"/>
    <xf numFmtId="3" fontId="65" fillId="35" borderId="72" xfId="0" applyNumberFormat="1" applyFont="1" applyFill="1" applyBorder="1"/>
    <xf numFmtId="3" fontId="77" fillId="35" borderId="72" xfId="0" applyNumberFormat="1" applyFont="1" applyFill="1" applyBorder="1"/>
    <xf numFmtId="0" fontId="65" fillId="35" borderId="73" xfId="0" applyFont="1" applyFill="1" applyBorder="1" applyAlignment="1">
      <alignment horizontal="center" vertical="center"/>
    </xf>
    <xf numFmtId="3" fontId="65" fillId="35" borderId="90" xfId="0" applyNumberFormat="1" applyFont="1" applyFill="1" applyBorder="1"/>
    <xf numFmtId="0" fontId="66" fillId="35" borderId="57" xfId="0" applyFont="1" applyFill="1" applyBorder="1" applyAlignment="1">
      <alignment horizontal="center" vertical="center"/>
    </xf>
    <xf numFmtId="0" fontId="66" fillId="35" borderId="53" xfId="0" applyFont="1" applyFill="1" applyBorder="1"/>
    <xf numFmtId="0" fontId="65" fillId="35" borderId="58" xfId="0" applyFont="1" applyFill="1" applyBorder="1" applyAlignment="1">
      <alignment horizontal="left" vertical="center"/>
    </xf>
    <xf numFmtId="0" fontId="65" fillId="35" borderId="58" xfId="0" applyFont="1" applyFill="1" applyBorder="1" applyAlignment="1">
      <alignment horizontal="center" vertical="center"/>
    </xf>
    <xf numFmtId="0" fontId="73" fillId="35" borderId="89" xfId="0" applyFont="1" applyFill="1" applyBorder="1" applyAlignment="1">
      <alignment horizontal="left" vertical="center"/>
    </xf>
    <xf numFmtId="0" fontId="71" fillId="35" borderId="58" xfId="0" applyFont="1" applyFill="1" applyBorder="1"/>
    <xf numFmtId="3" fontId="77" fillId="35" borderId="58" xfId="0" applyNumberFormat="1" applyFont="1" applyFill="1" applyBorder="1"/>
    <xf numFmtId="3" fontId="77" fillId="35" borderId="59" xfId="0" applyNumberFormat="1" applyFont="1" applyFill="1" applyBorder="1"/>
    <xf numFmtId="3" fontId="71" fillId="35" borderId="72" xfId="0" applyNumberFormat="1" applyFont="1" applyFill="1" applyBorder="1"/>
    <xf numFmtId="3" fontId="0" fillId="35" borderId="72" xfId="0" applyNumberFormat="1" applyFill="1" applyBorder="1"/>
    <xf numFmtId="3" fontId="77" fillId="35" borderId="163" xfId="0" applyNumberFormat="1" applyFont="1" applyFill="1" applyBorder="1"/>
    <xf numFmtId="3" fontId="71" fillId="35" borderId="58" xfId="0" applyNumberFormat="1" applyFont="1" applyFill="1" applyBorder="1"/>
    <xf numFmtId="3" fontId="71" fillId="35" borderId="59" xfId="0" applyNumberFormat="1" applyFont="1" applyFill="1" applyBorder="1"/>
    <xf numFmtId="0" fontId="0" fillId="35" borderId="75" xfId="0" applyFill="1" applyBorder="1"/>
    <xf numFmtId="3" fontId="77" fillId="35" borderId="61" xfId="0" applyNumberFormat="1" applyFont="1" applyFill="1" applyBorder="1"/>
    <xf numFmtId="3" fontId="74" fillId="35" borderId="90" xfId="0" applyNumberFormat="1" applyFont="1" applyFill="1" applyBorder="1"/>
    <xf numFmtId="3" fontId="77" fillId="35" borderId="90" xfId="0" applyNumberFormat="1" applyFont="1" applyFill="1" applyBorder="1"/>
    <xf numFmtId="3" fontId="0" fillId="35" borderId="90" xfId="0" applyNumberFormat="1" applyFill="1" applyBorder="1"/>
    <xf numFmtId="0" fontId="0" fillId="35" borderId="131" xfId="0" applyFill="1" applyBorder="1"/>
    <xf numFmtId="0" fontId="66" fillId="35" borderId="132" xfId="0" applyFont="1" applyFill="1" applyBorder="1"/>
    <xf numFmtId="0" fontId="0" fillId="35" borderId="132" xfId="0" applyFill="1" applyBorder="1"/>
    <xf numFmtId="3" fontId="0" fillId="35" borderId="132" xfId="0" applyNumberFormat="1" applyFill="1" applyBorder="1"/>
    <xf numFmtId="3" fontId="0" fillId="35" borderId="135" xfId="0" applyNumberFormat="1" applyFill="1" applyBorder="1"/>
    <xf numFmtId="0" fontId="66" fillId="35" borderId="25" xfId="0" applyFont="1" applyFill="1" applyBorder="1"/>
    <xf numFmtId="0" fontId="72" fillId="35" borderId="26" xfId="0" applyFont="1" applyFill="1" applyBorder="1"/>
    <xf numFmtId="3" fontId="72" fillId="35" borderId="26" xfId="0" applyNumberFormat="1" applyFont="1" applyFill="1" applyBorder="1"/>
    <xf numFmtId="3" fontId="66" fillId="35" borderId="119" xfId="0" applyNumberFormat="1" applyFont="1" applyFill="1" applyBorder="1"/>
    <xf numFmtId="0" fontId="0" fillId="18" borderId="58" xfId="0" applyFill="1" applyBorder="1"/>
    <xf numFmtId="3" fontId="0" fillId="19" borderId="91" xfId="0" applyNumberFormat="1" applyFill="1" applyBorder="1"/>
    <xf numFmtId="0" fontId="55" fillId="18" borderId="59" xfId="0" applyFont="1" applyFill="1" applyBorder="1"/>
    <xf numFmtId="3" fontId="55" fillId="19" borderId="75" xfId="0" applyNumberFormat="1" applyFont="1" applyFill="1" applyBorder="1"/>
    <xf numFmtId="0" fontId="55" fillId="12" borderId="0" xfId="0" applyFont="1" applyFill="1" applyAlignment="1">
      <alignment horizontal="left"/>
    </xf>
    <xf numFmtId="0" fontId="38" fillId="0" borderId="0" xfId="3" applyFont="1"/>
    <xf numFmtId="0" fontId="37" fillId="28" borderId="76" xfId="3" applyFont="1" applyFill="1" applyBorder="1" applyAlignment="1">
      <alignment horizontal="left" indent="1"/>
    </xf>
    <xf numFmtId="10" fontId="35" fillId="0" borderId="0" xfId="4" applyNumberFormat="1" applyFont="1"/>
    <xf numFmtId="0" fontId="35" fillId="0" borderId="0" xfId="3" applyFont="1"/>
    <xf numFmtId="0" fontId="79" fillId="28" borderId="114" xfId="3" applyFont="1" applyFill="1" applyBorder="1" applyAlignment="1">
      <alignment horizontal="right"/>
    </xf>
    <xf numFmtId="0" fontId="79" fillId="12" borderId="136" xfId="3" applyFont="1" applyFill="1" applyBorder="1" applyAlignment="1">
      <alignment horizontal="right"/>
    </xf>
    <xf numFmtId="0" fontId="34" fillId="0" borderId="0" xfId="3" applyFont="1"/>
    <xf numFmtId="0" fontId="33" fillId="0" borderId="0" xfId="3" applyFont="1" applyAlignment="1">
      <alignment horizontal="right"/>
    </xf>
    <xf numFmtId="0" fontId="33" fillId="0" borderId="0" xfId="3" applyFont="1"/>
    <xf numFmtId="0" fontId="32" fillId="0" borderId="0" xfId="3" applyFont="1" applyAlignment="1">
      <alignment horizontal="left"/>
    </xf>
    <xf numFmtId="0" fontId="32" fillId="0" borderId="0" xfId="3" applyFont="1"/>
    <xf numFmtId="3" fontId="32" fillId="0" borderId="0" xfId="3" applyNumberFormat="1" applyFont="1"/>
    <xf numFmtId="0" fontId="53" fillId="21" borderId="114" xfId="3" applyFont="1" applyFill="1" applyBorder="1"/>
    <xf numFmtId="3" fontId="53" fillId="21" borderId="76" xfId="3" applyNumberFormat="1" applyFont="1" applyFill="1" applyBorder="1"/>
    <xf numFmtId="3" fontId="87" fillId="21" borderId="115" xfId="3" applyNumberFormat="1" applyFont="1" applyFill="1" applyBorder="1"/>
    <xf numFmtId="0" fontId="79" fillId="21" borderId="126" xfId="3" applyFont="1" applyFill="1" applyBorder="1"/>
    <xf numFmtId="0" fontId="79" fillId="21" borderId="58" xfId="3" applyFont="1" applyFill="1" applyBorder="1" applyAlignment="1">
      <alignment horizontal="left" indent="1"/>
    </xf>
    <xf numFmtId="3" fontId="79" fillId="21" borderId="58" xfId="3" applyNumberFormat="1" applyFont="1" applyFill="1" applyBorder="1"/>
    <xf numFmtId="3" fontId="55" fillId="0" borderId="0" xfId="0" applyNumberFormat="1" applyFont="1"/>
    <xf numFmtId="0" fontId="65" fillId="29" borderId="73" xfId="0" applyFont="1" applyFill="1" applyBorder="1" applyAlignment="1">
      <alignment horizontal="center" vertical="center"/>
    </xf>
    <xf numFmtId="0" fontId="0" fillId="30" borderId="64" xfId="0" applyFill="1" applyBorder="1" applyAlignment="1">
      <alignment horizontal="center" vertical="center"/>
    </xf>
    <xf numFmtId="0" fontId="65" fillId="19" borderId="74" xfId="0" applyFont="1" applyFill="1" applyBorder="1" applyAlignment="1">
      <alignment horizontal="center" vertical="center"/>
    </xf>
    <xf numFmtId="0" fontId="30" fillId="13" borderId="76" xfId="3" applyFont="1" applyFill="1" applyBorder="1" applyAlignment="1">
      <alignment horizontal="left" indent="1"/>
    </xf>
    <xf numFmtId="0" fontId="55" fillId="29" borderId="53" xfId="0" applyFont="1" applyFill="1" applyBorder="1"/>
    <xf numFmtId="3" fontId="55" fillId="29" borderId="163" xfId="0" applyNumberFormat="1" applyFont="1" applyFill="1" applyBorder="1"/>
    <xf numFmtId="3" fontId="55" fillId="29" borderId="58" xfId="0" applyNumberFormat="1" applyFont="1" applyFill="1" applyBorder="1"/>
    <xf numFmtId="0" fontId="29" fillId="21" borderId="76" xfId="3" applyFont="1" applyFill="1" applyBorder="1" applyAlignment="1">
      <alignment horizontal="left" indent="1"/>
    </xf>
    <xf numFmtId="3" fontId="55" fillId="18" borderId="163" xfId="0" applyNumberFormat="1" applyFont="1" applyFill="1" applyBorder="1"/>
    <xf numFmtId="0" fontId="65" fillId="35" borderId="75" xfId="0" applyFont="1" applyFill="1" applyBorder="1"/>
    <xf numFmtId="0" fontId="66" fillId="35" borderId="26" xfId="0" applyFont="1" applyFill="1" applyBorder="1"/>
    <xf numFmtId="0" fontId="85" fillId="0" borderId="0" xfId="3" applyFont="1" applyAlignment="1">
      <alignment horizontal="center"/>
    </xf>
    <xf numFmtId="0" fontId="0" fillId="30" borderId="76" xfId="0" applyFill="1" applyBorder="1"/>
    <xf numFmtId="0" fontId="55" fillId="19" borderId="76" xfId="0" applyFont="1" applyFill="1" applyBorder="1" applyAlignment="1">
      <alignment horizontal="left" vertical="center"/>
    </xf>
    <xf numFmtId="0" fontId="55" fillId="30" borderId="65" xfId="0" applyFont="1" applyFill="1" applyBorder="1" applyAlignment="1">
      <alignment horizontal="left" vertical="center"/>
    </xf>
    <xf numFmtId="0" fontId="0" fillId="30" borderId="71" xfId="0" applyFill="1" applyBorder="1"/>
    <xf numFmtId="3" fontId="0" fillId="30" borderId="177" xfId="0" applyNumberFormat="1" applyFill="1" applyBorder="1"/>
    <xf numFmtId="0" fontId="0" fillId="30" borderId="178" xfId="0" applyFill="1" applyBorder="1"/>
    <xf numFmtId="0" fontId="0" fillId="30" borderId="179" xfId="0" applyFill="1" applyBorder="1"/>
    <xf numFmtId="3" fontId="0" fillId="19" borderId="167" xfId="0" applyNumberFormat="1" applyFill="1" applyBorder="1"/>
    <xf numFmtId="3" fontId="0" fillId="19" borderId="180" xfId="0" applyNumberFormat="1" applyFill="1" applyBorder="1"/>
    <xf numFmtId="0" fontId="55" fillId="18" borderId="181" xfId="0" applyFont="1" applyFill="1" applyBorder="1"/>
    <xf numFmtId="3" fontId="65" fillId="18" borderId="182" xfId="0" applyNumberFormat="1" applyFont="1" applyFill="1" applyBorder="1"/>
    <xf numFmtId="3" fontId="65" fillId="19" borderId="177" xfId="0" applyNumberFormat="1" applyFont="1" applyFill="1" applyBorder="1"/>
    <xf numFmtId="0" fontId="55" fillId="19" borderId="176" xfId="0" applyFont="1" applyFill="1" applyBorder="1"/>
    <xf numFmtId="0" fontId="55" fillId="19" borderId="181" xfId="0" applyFont="1" applyFill="1" applyBorder="1"/>
    <xf numFmtId="0" fontId="85" fillId="0" borderId="0" xfId="3" applyFont="1"/>
    <xf numFmtId="10" fontId="85" fillId="0" borderId="0" xfId="4" applyNumberFormat="1" applyFont="1"/>
    <xf numFmtId="165" fontId="85" fillId="0" borderId="0" xfId="3" applyNumberFormat="1" applyFont="1"/>
    <xf numFmtId="0" fontId="108" fillId="8" borderId="126" xfId="0" applyFont="1" applyFill="1" applyBorder="1" applyAlignment="1">
      <alignment vertical="center"/>
    </xf>
    <xf numFmtId="0" fontId="86" fillId="8" borderId="58" xfId="0" applyFont="1" applyFill="1" applyBorder="1" applyAlignment="1" applyProtection="1">
      <alignment vertical="center"/>
      <protection locked="0"/>
    </xf>
    <xf numFmtId="0" fontId="103" fillId="36" borderId="131" xfId="0" applyFont="1" applyFill="1" applyBorder="1" applyAlignment="1">
      <alignment horizontal="center" vertical="center"/>
    </xf>
    <xf numFmtId="0" fontId="103" fillId="36" borderId="31" xfId="0" applyFont="1" applyFill="1" applyBorder="1" applyAlignment="1">
      <alignment horizontal="center" vertical="center"/>
    </xf>
    <xf numFmtId="3" fontId="105" fillId="32" borderId="0" xfId="0" applyNumberFormat="1" applyFont="1" applyFill="1" applyAlignment="1">
      <alignment vertical="center"/>
    </xf>
    <xf numFmtId="3" fontId="0" fillId="29" borderId="186" xfId="0" applyNumberFormat="1" applyFill="1" applyBorder="1"/>
    <xf numFmtId="3" fontId="0" fillId="30" borderId="182" xfId="0" applyNumberFormat="1" applyFill="1" applyBorder="1"/>
    <xf numFmtId="0" fontId="81" fillId="29" borderId="30" xfId="3" applyFont="1" applyFill="1" applyBorder="1"/>
    <xf numFmtId="0" fontId="81" fillId="29" borderId="31" xfId="3" applyFont="1" applyFill="1" applyBorder="1" applyAlignment="1">
      <alignment horizontal="center"/>
    </xf>
    <xf numFmtId="0" fontId="82" fillId="29" borderId="31" xfId="3" applyFont="1" applyFill="1" applyBorder="1" applyAlignment="1">
      <alignment horizontal="left"/>
    </xf>
    <xf numFmtId="0" fontId="54" fillId="29" borderId="31" xfId="3" applyFont="1" applyFill="1" applyBorder="1"/>
    <xf numFmtId="0" fontId="75" fillId="29" borderId="29" xfId="3" applyFill="1" applyBorder="1"/>
    <xf numFmtId="0" fontId="81" fillId="29" borderId="100" xfId="3" applyFont="1" applyFill="1" applyBorder="1"/>
    <xf numFmtId="0" fontId="83" fillId="29" borderId="101" xfId="3" applyFont="1" applyFill="1" applyBorder="1" applyAlignment="1">
      <alignment horizontal="center" vertical="center"/>
    </xf>
    <xf numFmtId="0" fontId="54" fillId="29" borderId="77" xfId="3" applyFont="1" applyFill="1" applyBorder="1"/>
    <xf numFmtId="0" fontId="54" fillId="29" borderId="102" xfId="3" applyFont="1" applyFill="1" applyBorder="1"/>
    <xf numFmtId="0" fontId="79" fillId="29" borderId="102" xfId="3" applyFont="1" applyFill="1" applyBorder="1" applyAlignment="1">
      <alignment horizontal="center"/>
    </xf>
    <xf numFmtId="0" fontId="75" fillId="29" borderId="103" xfId="3" applyFill="1" applyBorder="1"/>
    <xf numFmtId="0" fontId="54" fillId="29" borderId="105" xfId="3" applyFont="1" applyFill="1" applyBorder="1" applyAlignment="1">
      <alignment horizontal="center"/>
    </xf>
    <xf numFmtId="0" fontId="54" fillId="29" borderId="106" xfId="3" applyFont="1" applyFill="1" applyBorder="1" applyAlignment="1">
      <alignment horizontal="center"/>
    </xf>
    <xf numFmtId="0" fontId="54" fillId="29" borderId="109" xfId="3" applyFont="1" applyFill="1" applyBorder="1" applyAlignment="1">
      <alignment horizontal="center"/>
    </xf>
    <xf numFmtId="0" fontId="54" fillId="29" borderId="110" xfId="3" applyFont="1" applyFill="1" applyBorder="1" applyAlignment="1">
      <alignment horizontal="center"/>
    </xf>
    <xf numFmtId="0" fontId="54" fillId="29" borderId="111" xfId="3" applyFont="1" applyFill="1" applyBorder="1"/>
    <xf numFmtId="0" fontId="54" fillId="29" borderId="112" xfId="3" applyFont="1" applyFill="1" applyBorder="1"/>
    <xf numFmtId="3" fontId="54" fillId="29" borderId="112" xfId="3" applyNumberFormat="1" applyFont="1" applyFill="1" applyBorder="1" applyAlignment="1">
      <alignment horizontal="right" vertical="center"/>
    </xf>
    <xf numFmtId="3" fontId="87" fillId="29" borderId="113" xfId="3" applyNumberFormat="1" applyFont="1" applyFill="1" applyBorder="1" applyAlignment="1">
      <alignment horizontal="right" vertical="center"/>
    </xf>
    <xf numFmtId="0" fontId="54" fillId="29" borderId="114" xfId="3" applyFont="1" applyFill="1" applyBorder="1"/>
    <xf numFmtId="0" fontId="54" fillId="29" borderId="27" xfId="3" applyFont="1" applyFill="1" applyBorder="1"/>
    <xf numFmtId="3" fontId="54" fillId="29" borderId="27" xfId="3" applyNumberFormat="1" applyFont="1" applyFill="1" applyBorder="1" applyAlignment="1">
      <alignment horizontal="right" vertical="center"/>
    </xf>
    <xf numFmtId="3" fontId="87" fillId="29" borderId="115" xfId="3" applyNumberFormat="1" applyFont="1" applyFill="1" applyBorder="1" applyAlignment="1">
      <alignment horizontal="right" vertical="center"/>
    </xf>
    <xf numFmtId="0" fontId="54" fillId="29" borderId="116" xfId="3" applyFont="1" applyFill="1" applyBorder="1"/>
    <xf numFmtId="0" fontId="54" fillId="29" borderId="117" xfId="3" applyFont="1" applyFill="1" applyBorder="1"/>
    <xf numFmtId="3" fontId="54" fillId="29" borderId="117" xfId="3" applyNumberFormat="1" applyFont="1" applyFill="1" applyBorder="1" applyAlignment="1">
      <alignment horizontal="right" vertical="center"/>
    </xf>
    <xf numFmtId="3" fontId="87" fillId="29" borderId="118" xfId="3" applyNumberFormat="1" applyFont="1" applyFill="1" applyBorder="1" applyAlignment="1">
      <alignment horizontal="right" vertical="center"/>
    </xf>
    <xf numFmtId="0" fontId="79" fillId="29" borderId="26" xfId="3" applyFont="1" applyFill="1" applyBorder="1"/>
    <xf numFmtId="3" fontId="79" fillId="29" borderId="26" xfId="3" applyNumberFormat="1" applyFont="1" applyFill="1" applyBorder="1" applyAlignment="1">
      <alignment horizontal="right" vertical="center"/>
    </xf>
    <xf numFmtId="3" fontId="81" fillId="29" borderId="119" xfId="3" applyNumberFormat="1" applyFont="1" applyFill="1" applyBorder="1" applyAlignment="1">
      <alignment horizontal="right" vertical="center"/>
    </xf>
    <xf numFmtId="0" fontId="81" fillId="19" borderId="30" xfId="3" applyFont="1" applyFill="1" applyBorder="1"/>
    <xf numFmtId="0" fontId="81" fillId="19" borderId="31" xfId="3" applyFont="1" applyFill="1" applyBorder="1" applyAlignment="1">
      <alignment horizontal="center"/>
    </xf>
    <xf numFmtId="0" fontId="78" fillId="19" borderId="31" xfId="3" applyFont="1" applyFill="1" applyBorder="1" applyAlignment="1">
      <alignment horizontal="left"/>
    </xf>
    <xf numFmtId="0" fontId="54" fillId="19" borderId="31" xfId="3" applyFont="1" applyFill="1" applyBorder="1"/>
    <xf numFmtId="0" fontId="75" fillId="19" borderId="29" xfId="3" applyFill="1" applyBorder="1"/>
    <xf numFmtId="0" fontId="81" fillId="19" borderId="100" xfId="3" applyFont="1" applyFill="1" applyBorder="1"/>
    <xf numFmtId="0" fontId="84" fillId="19" borderId="101" xfId="3" applyFont="1" applyFill="1" applyBorder="1" applyAlignment="1">
      <alignment horizontal="center" vertical="center"/>
    </xf>
    <xf numFmtId="0" fontId="54" fillId="19" borderId="77" xfId="3" applyFont="1" applyFill="1" applyBorder="1"/>
    <xf numFmtId="0" fontId="54" fillId="19" borderId="102" xfId="3" applyFont="1" applyFill="1" applyBorder="1"/>
    <xf numFmtId="0" fontId="79" fillId="19" borderId="102" xfId="3" applyFont="1" applyFill="1" applyBorder="1" applyAlignment="1">
      <alignment horizontal="center"/>
    </xf>
    <xf numFmtId="0" fontId="75" fillId="19" borderId="103" xfId="3" applyFill="1" applyBorder="1"/>
    <xf numFmtId="0" fontId="54" fillId="19" borderId="105" xfId="3" applyFont="1" applyFill="1" applyBorder="1" applyAlignment="1">
      <alignment horizontal="center"/>
    </xf>
    <xf numFmtId="0" fontId="85" fillId="19" borderId="105" xfId="3" applyFont="1" applyFill="1" applyBorder="1" applyAlignment="1">
      <alignment horizontal="center"/>
    </xf>
    <xf numFmtId="0" fontId="54" fillId="19" borderId="106" xfId="3" applyFont="1" applyFill="1" applyBorder="1" applyAlignment="1">
      <alignment horizontal="center"/>
    </xf>
    <xf numFmtId="0" fontId="54" fillId="19" borderId="109" xfId="3" applyFont="1" applyFill="1" applyBorder="1" applyAlignment="1">
      <alignment horizontal="center"/>
    </xf>
    <xf numFmtId="0" fontId="85" fillId="19" borderId="109" xfId="3" applyFont="1" applyFill="1" applyBorder="1" applyAlignment="1">
      <alignment horizontal="center"/>
    </xf>
    <xf numFmtId="0" fontId="54" fillId="19" borderId="110" xfId="3" applyFont="1" applyFill="1" applyBorder="1" applyAlignment="1">
      <alignment horizontal="center"/>
    </xf>
    <xf numFmtId="0" fontId="54" fillId="19" borderId="114" xfId="3" applyFont="1" applyFill="1" applyBorder="1"/>
    <xf numFmtId="0" fontId="39" fillId="19" borderId="27" xfId="3" applyFont="1" applyFill="1" applyBorder="1" applyAlignment="1">
      <alignment horizontal="left" indent="1"/>
    </xf>
    <xf numFmtId="3" fontId="54" fillId="19" borderId="27" xfId="3" applyNumberFormat="1" applyFont="1" applyFill="1" applyBorder="1"/>
    <xf numFmtId="3" fontId="54" fillId="19" borderId="27" xfId="3" applyNumberFormat="1" applyFont="1" applyFill="1" applyBorder="1" applyAlignment="1">
      <alignment horizontal="right"/>
    </xf>
    <xf numFmtId="3" fontId="85" fillId="19" borderId="27" xfId="3" applyNumberFormat="1" applyFont="1" applyFill="1" applyBorder="1"/>
    <xf numFmtId="3" fontId="87" fillId="19" borderId="115" xfId="3" applyNumberFormat="1" applyFont="1" applyFill="1" applyBorder="1"/>
    <xf numFmtId="0" fontId="54" fillId="19" borderId="120" xfId="3" applyFont="1" applyFill="1" applyBorder="1"/>
    <xf numFmtId="0" fontId="39" fillId="19" borderId="121" xfId="3" applyFont="1" applyFill="1" applyBorder="1" applyAlignment="1">
      <alignment horizontal="left" indent="1"/>
    </xf>
    <xf numFmtId="3" fontId="54" fillId="19" borderId="121" xfId="3" applyNumberFormat="1" applyFont="1" applyFill="1" applyBorder="1"/>
    <xf numFmtId="3" fontId="85" fillId="19" borderId="121" xfId="3" applyNumberFormat="1" applyFont="1" applyFill="1" applyBorder="1"/>
    <xf numFmtId="3" fontId="87" fillId="19" borderId="122" xfId="3" applyNumberFormat="1" applyFont="1" applyFill="1" applyBorder="1"/>
    <xf numFmtId="0" fontId="79" fillId="19" borderId="26" xfId="3" applyFont="1" applyFill="1" applyBorder="1"/>
    <xf numFmtId="3" fontId="79" fillId="19" borderId="26" xfId="3" applyNumberFormat="1" applyFont="1" applyFill="1" applyBorder="1"/>
    <xf numFmtId="3" fontId="86" fillId="19" borderId="26" xfId="3" applyNumberFormat="1" applyFont="1" applyFill="1" applyBorder="1"/>
    <xf numFmtId="3" fontId="81" fillId="19" borderId="119" xfId="3" applyNumberFormat="1" applyFont="1" applyFill="1" applyBorder="1"/>
    <xf numFmtId="0" fontId="54" fillId="19" borderId="27" xfId="3" applyFont="1" applyFill="1" applyBorder="1" applyAlignment="1">
      <alignment horizontal="left" indent="1"/>
    </xf>
    <xf numFmtId="0" fontId="54" fillId="19" borderId="121" xfId="3" applyFont="1" applyFill="1" applyBorder="1"/>
    <xf numFmtId="0" fontId="54" fillId="29" borderId="112" xfId="3" applyFont="1" applyFill="1" applyBorder="1" applyAlignment="1">
      <alignment horizontal="left" indent="1"/>
    </xf>
    <xf numFmtId="3" fontId="54" fillId="29" borderId="112" xfId="3" applyNumberFormat="1" applyFont="1" applyFill="1" applyBorder="1" applyAlignment="1">
      <alignment horizontal="right"/>
    </xf>
    <xf numFmtId="3" fontId="87" fillId="29" borderId="113" xfId="3" applyNumberFormat="1" applyFont="1" applyFill="1" applyBorder="1" applyAlignment="1">
      <alignment horizontal="right"/>
    </xf>
    <xf numFmtId="3" fontId="54" fillId="29" borderId="27" xfId="3" applyNumberFormat="1" applyFont="1" applyFill="1" applyBorder="1" applyAlignment="1">
      <alignment horizontal="right"/>
    </xf>
    <xf numFmtId="3" fontId="87" fillId="29" borderId="115" xfId="3" applyNumberFormat="1" applyFont="1" applyFill="1" applyBorder="1" applyAlignment="1">
      <alignment horizontal="right"/>
    </xf>
    <xf numFmtId="3" fontId="54" fillId="29" borderId="117" xfId="3" applyNumberFormat="1" applyFont="1" applyFill="1" applyBorder="1" applyAlignment="1">
      <alignment horizontal="right"/>
    </xf>
    <xf numFmtId="3" fontId="87" fillId="29" borderId="118" xfId="3" applyNumberFormat="1" applyFont="1" applyFill="1" applyBorder="1" applyAlignment="1">
      <alignment horizontal="right"/>
    </xf>
    <xf numFmtId="0" fontId="54" fillId="19" borderId="123" xfId="3" applyFont="1" applyFill="1" applyBorder="1"/>
    <xf numFmtId="0" fontId="49" fillId="19" borderId="124" xfId="3" applyFont="1" applyFill="1" applyBorder="1" applyAlignment="1">
      <alignment horizontal="left" indent="1"/>
    </xf>
    <xf numFmtId="3" fontId="54" fillId="19" borderId="124" xfId="3" applyNumberFormat="1" applyFont="1" applyFill="1" applyBorder="1"/>
    <xf numFmtId="3" fontId="85" fillId="19" borderId="124" xfId="3" applyNumberFormat="1" applyFont="1" applyFill="1" applyBorder="1"/>
    <xf numFmtId="3" fontId="87" fillId="19" borderId="125" xfId="3" applyNumberFormat="1" applyFont="1" applyFill="1" applyBorder="1"/>
    <xf numFmtId="0" fontId="54" fillId="19" borderId="124" xfId="3" applyFont="1" applyFill="1" applyBorder="1" applyAlignment="1">
      <alignment horizontal="left" indent="1"/>
    </xf>
    <xf numFmtId="0" fontId="38" fillId="19" borderId="124" xfId="3" applyFont="1" applyFill="1" applyBorder="1" applyAlignment="1">
      <alignment horizontal="left" indent="1"/>
    </xf>
    <xf numFmtId="0" fontId="54" fillId="19" borderId="116" xfId="3" applyFont="1" applyFill="1" applyBorder="1"/>
    <xf numFmtId="0" fontId="38" fillId="19" borderId="117" xfId="3" applyFont="1" applyFill="1" applyBorder="1" applyAlignment="1">
      <alignment horizontal="left" indent="1"/>
    </xf>
    <xf numFmtId="3" fontId="54" fillId="19" borderId="117" xfId="3" applyNumberFormat="1" applyFont="1" applyFill="1" applyBorder="1"/>
    <xf numFmtId="3" fontId="87" fillId="19" borderId="118" xfId="3" applyNumberFormat="1" applyFont="1" applyFill="1" applyBorder="1"/>
    <xf numFmtId="0" fontId="38" fillId="19" borderId="121" xfId="3" applyFont="1" applyFill="1" applyBorder="1" applyAlignment="1">
      <alignment horizontal="left" indent="1"/>
    </xf>
    <xf numFmtId="0" fontId="27" fillId="0" borderId="0" xfId="3" applyFont="1"/>
    <xf numFmtId="0" fontId="54" fillId="19" borderId="117" xfId="3" applyFont="1" applyFill="1" applyBorder="1" applyAlignment="1">
      <alignment horizontal="left" indent="1"/>
    </xf>
    <xf numFmtId="0" fontId="54" fillId="19" borderId="121" xfId="3" applyFont="1" applyFill="1" applyBorder="1" applyAlignment="1">
      <alignment horizontal="left" indent="1"/>
    </xf>
    <xf numFmtId="0" fontId="53" fillId="29" borderId="31" xfId="3" applyFont="1" applyFill="1" applyBorder="1"/>
    <xf numFmtId="0" fontId="53" fillId="29" borderId="77" xfId="3" applyFont="1" applyFill="1" applyBorder="1"/>
    <xf numFmtId="0" fontId="53" fillId="29" borderId="102" xfId="3" applyFont="1" applyFill="1" applyBorder="1"/>
    <xf numFmtId="0" fontId="53" fillId="29" borderId="105" xfId="3" applyFont="1" applyFill="1" applyBorder="1" applyAlignment="1">
      <alignment horizontal="center"/>
    </xf>
    <xf numFmtId="0" fontId="53" fillId="29" borderId="106" xfId="3" applyFont="1" applyFill="1" applyBorder="1" applyAlignment="1">
      <alignment horizontal="center"/>
    </xf>
    <xf numFmtId="0" fontId="53" fillId="29" borderId="111" xfId="3" applyFont="1" applyFill="1" applyBorder="1"/>
    <xf numFmtId="3" fontId="53" fillId="29" borderId="112" xfId="3" applyNumberFormat="1" applyFont="1" applyFill="1" applyBorder="1" applyAlignment="1">
      <alignment horizontal="right"/>
    </xf>
    <xf numFmtId="0" fontId="53" fillId="29" borderId="114" xfId="3" applyFont="1" applyFill="1" applyBorder="1"/>
    <xf numFmtId="0" fontId="53" fillId="29" borderId="76" xfId="3" applyFont="1" applyFill="1" applyBorder="1"/>
    <xf numFmtId="3" fontId="53" fillId="29" borderId="76" xfId="3" applyNumberFormat="1" applyFont="1" applyFill="1" applyBorder="1" applyAlignment="1">
      <alignment horizontal="right"/>
    </xf>
    <xf numFmtId="0" fontId="53" fillId="29" borderId="116" xfId="3" applyFont="1" applyFill="1" applyBorder="1"/>
    <xf numFmtId="0" fontId="53" fillId="29" borderId="117" xfId="3" applyFont="1" applyFill="1" applyBorder="1"/>
    <xf numFmtId="3" fontId="53" fillId="29" borderId="117" xfId="3" applyNumberFormat="1" applyFont="1" applyFill="1" applyBorder="1" applyAlignment="1">
      <alignment horizontal="right"/>
    </xf>
    <xf numFmtId="0" fontId="53" fillId="29" borderId="25" xfId="3" applyFont="1" applyFill="1" applyBorder="1"/>
    <xf numFmtId="0" fontId="53" fillId="19" borderId="31" xfId="3" applyFont="1" applyFill="1" applyBorder="1"/>
    <xf numFmtId="0" fontId="53" fillId="19" borderId="77" xfId="3" applyFont="1" applyFill="1" applyBorder="1"/>
    <xf numFmtId="0" fontId="53" fillId="19" borderId="102" xfId="3" applyFont="1" applyFill="1" applyBorder="1"/>
    <xf numFmtId="0" fontId="53" fillId="19" borderId="105" xfId="3" applyFont="1" applyFill="1" applyBorder="1" applyAlignment="1">
      <alignment horizontal="center"/>
    </xf>
    <xf numFmtId="0" fontId="53" fillId="19" borderId="106" xfId="3" applyFont="1" applyFill="1" applyBorder="1" applyAlignment="1">
      <alignment horizontal="center"/>
    </xf>
    <xf numFmtId="0" fontId="45" fillId="19" borderId="109" xfId="3" applyFont="1" applyFill="1" applyBorder="1" applyAlignment="1">
      <alignment horizontal="center"/>
    </xf>
    <xf numFmtId="0" fontId="53" fillId="19" borderId="114" xfId="3" applyFont="1" applyFill="1" applyBorder="1"/>
    <xf numFmtId="0" fontId="36" fillId="19" borderId="76" xfId="3" applyFont="1" applyFill="1" applyBorder="1" applyAlignment="1">
      <alignment horizontal="left" indent="1"/>
    </xf>
    <xf numFmtId="3" fontId="53" fillId="19" borderId="76" xfId="3" applyNumberFormat="1" applyFont="1" applyFill="1" applyBorder="1"/>
    <xf numFmtId="3" fontId="53" fillId="19" borderId="76" xfId="3" applyNumberFormat="1" applyFont="1" applyFill="1" applyBorder="1" applyAlignment="1">
      <alignment horizontal="right"/>
    </xf>
    <xf numFmtId="3" fontId="75" fillId="19" borderId="115" xfId="3" applyNumberFormat="1" applyFill="1" applyBorder="1"/>
    <xf numFmtId="0" fontId="53" fillId="19" borderId="116" xfId="3" applyFont="1" applyFill="1" applyBorder="1"/>
    <xf numFmtId="0" fontId="36" fillId="19" borderId="117" xfId="3" applyFont="1" applyFill="1" applyBorder="1" applyAlignment="1">
      <alignment horizontal="left" indent="1"/>
    </xf>
    <xf numFmtId="3" fontId="53" fillId="19" borderId="117" xfId="3" applyNumberFormat="1" applyFont="1" applyFill="1" applyBorder="1"/>
    <xf numFmtId="3" fontId="75" fillId="19" borderId="118" xfId="3" applyNumberFormat="1" applyFill="1" applyBorder="1"/>
    <xf numFmtId="0" fontId="53" fillId="19" borderId="120" xfId="3" applyFont="1" applyFill="1" applyBorder="1"/>
    <xf numFmtId="0" fontId="53" fillId="19" borderId="121" xfId="3" applyFont="1" applyFill="1" applyBorder="1" applyAlignment="1">
      <alignment horizontal="left" indent="1"/>
    </xf>
    <xf numFmtId="3" fontId="53" fillId="19" borderId="121" xfId="3" applyNumberFormat="1" applyFont="1" applyFill="1" applyBorder="1"/>
    <xf numFmtId="3" fontId="75" fillId="19" borderId="122" xfId="3" applyNumberFormat="1" applyFill="1" applyBorder="1"/>
    <xf numFmtId="0" fontId="53" fillId="19" borderId="25" xfId="3" applyFont="1" applyFill="1" applyBorder="1"/>
    <xf numFmtId="0" fontId="54" fillId="19" borderId="27" xfId="3" applyFont="1" applyFill="1" applyBorder="1"/>
    <xf numFmtId="3" fontId="87" fillId="19" borderId="27" xfId="3" applyNumberFormat="1" applyFont="1" applyFill="1" applyBorder="1"/>
    <xf numFmtId="0" fontId="54" fillId="19" borderId="124" xfId="3" applyFont="1" applyFill="1" applyBorder="1"/>
    <xf numFmtId="3" fontId="87" fillId="19" borderId="124" xfId="3" applyNumberFormat="1" applyFont="1" applyFill="1" applyBorder="1"/>
    <xf numFmtId="0" fontId="35" fillId="19" borderId="124" xfId="3" applyFont="1" applyFill="1" applyBorder="1"/>
    <xf numFmtId="3" fontId="87" fillId="19" borderId="121" xfId="3" applyNumberFormat="1" applyFont="1" applyFill="1" applyBorder="1"/>
    <xf numFmtId="0" fontId="45" fillId="19" borderId="117" xfId="3" applyFont="1" applyFill="1" applyBorder="1" applyAlignment="1">
      <alignment horizontal="left" indent="1"/>
    </xf>
    <xf numFmtId="0" fontId="45" fillId="19" borderId="121" xfId="3" applyFont="1" applyFill="1" applyBorder="1" applyAlignment="1">
      <alignment horizontal="left" indent="1"/>
    </xf>
    <xf numFmtId="0" fontId="54" fillId="29" borderId="27" xfId="3" applyFont="1" applyFill="1" applyBorder="1" applyAlignment="1">
      <alignment horizontal="left" indent="1"/>
    </xf>
    <xf numFmtId="0" fontId="54" fillId="29" borderId="117" xfId="3" applyFont="1" applyFill="1" applyBorder="1" applyAlignment="1">
      <alignment horizontal="left" indent="1"/>
    </xf>
    <xf numFmtId="0" fontId="36" fillId="19" borderId="124" xfId="3" applyFont="1" applyFill="1" applyBorder="1" applyAlignment="1">
      <alignment horizontal="left" indent="1"/>
    </xf>
    <xf numFmtId="0" fontId="81" fillId="19" borderId="31" xfId="3" applyFont="1" applyFill="1" applyBorder="1" applyAlignment="1">
      <alignment horizontal="left"/>
    </xf>
    <xf numFmtId="0" fontId="81" fillId="29" borderId="31" xfId="3" applyFont="1" applyFill="1" applyBorder="1" applyAlignment="1">
      <alignment horizontal="left"/>
    </xf>
    <xf numFmtId="0" fontId="52" fillId="29" borderId="126" xfId="3" applyFont="1" applyFill="1" applyBorder="1" applyAlignment="1">
      <alignment horizontal="right"/>
    </xf>
    <xf numFmtId="0" fontId="87" fillId="29" borderId="127" xfId="3" applyFont="1" applyFill="1" applyBorder="1" applyAlignment="1">
      <alignment horizontal="left" vertical="center" wrapText="1" indent="1"/>
    </xf>
    <xf numFmtId="3" fontId="54" fillId="29" borderId="58" xfId="3" applyNumberFormat="1" applyFont="1" applyFill="1" applyBorder="1" applyAlignment="1">
      <alignment horizontal="right"/>
    </xf>
    <xf numFmtId="3" fontId="87" fillId="29" borderId="128" xfId="3" applyNumberFormat="1" applyFont="1" applyFill="1" applyBorder="1" applyAlignment="1">
      <alignment horizontal="right"/>
    </xf>
    <xf numFmtId="0" fontId="52" fillId="29" borderId="136" xfId="3" applyFont="1" applyFill="1" applyBorder="1" applyAlignment="1">
      <alignment horizontal="right"/>
    </xf>
    <xf numFmtId="3" fontId="79" fillId="29" borderId="137" xfId="3" applyNumberFormat="1" applyFont="1" applyFill="1" applyBorder="1" applyAlignment="1">
      <alignment horizontal="right"/>
    </xf>
    <xf numFmtId="3" fontId="81" fillId="29" borderId="141" xfId="3" applyNumberFormat="1" applyFont="1" applyFill="1" applyBorder="1" applyAlignment="1">
      <alignment horizontal="right"/>
    </xf>
    <xf numFmtId="3" fontId="54" fillId="29" borderId="112" xfId="3" applyNumberFormat="1" applyFont="1" applyFill="1" applyBorder="1" applyAlignment="1">
      <alignment horizontal="center"/>
    </xf>
    <xf numFmtId="3" fontId="87" fillId="29" borderId="113" xfId="3" applyNumberFormat="1" applyFont="1" applyFill="1" applyBorder="1" applyAlignment="1">
      <alignment horizontal="center"/>
    </xf>
    <xf numFmtId="0" fontId="34" fillId="19" borderId="124" xfId="3" applyFont="1" applyFill="1" applyBorder="1" applyAlignment="1">
      <alignment horizontal="left" indent="1"/>
    </xf>
    <xf numFmtId="0" fontId="46" fillId="19" borderId="117" xfId="3" applyFont="1" applyFill="1" applyBorder="1" applyAlignment="1">
      <alignment horizontal="left" indent="1"/>
    </xf>
    <xf numFmtId="0" fontId="46" fillId="19" borderId="121" xfId="3" applyFont="1" applyFill="1" applyBorder="1" applyAlignment="1">
      <alignment horizontal="left" indent="1"/>
    </xf>
    <xf numFmtId="3" fontId="53" fillId="29" borderId="76" xfId="3" applyNumberFormat="1" applyFont="1" applyFill="1" applyBorder="1" applyAlignment="1">
      <alignment horizontal="right" vertical="center"/>
    </xf>
    <xf numFmtId="3" fontId="53" fillId="29" borderId="117" xfId="3" applyNumberFormat="1" applyFont="1" applyFill="1" applyBorder="1" applyAlignment="1">
      <alignment horizontal="right" vertical="center"/>
    </xf>
    <xf numFmtId="0" fontId="53" fillId="19" borderId="76" xfId="3" applyFont="1" applyFill="1" applyBorder="1" applyAlignment="1">
      <alignment horizontal="left" indent="1"/>
    </xf>
    <xf numFmtId="3" fontId="85" fillId="19" borderId="76" xfId="3" applyNumberFormat="1" applyFont="1" applyFill="1" applyBorder="1"/>
    <xf numFmtId="3" fontId="85" fillId="19" borderId="76" xfId="3" applyNumberFormat="1" applyFont="1" applyFill="1" applyBorder="1" applyAlignment="1">
      <alignment horizontal="right"/>
    </xf>
    <xf numFmtId="3" fontId="95" fillId="19" borderId="115" xfId="3" applyNumberFormat="1" applyFont="1" applyFill="1" applyBorder="1"/>
    <xf numFmtId="3" fontId="95" fillId="19" borderId="122" xfId="3" applyNumberFormat="1" applyFont="1" applyFill="1" applyBorder="1"/>
    <xf numFmtId="0" fontId="49" fillId="19" borderId="27" xfId="3" applyFont="1" applyFill="1" applyBorder="1" applyAlignment="1">
      <alignment horizontal="left" indent="1"/>
    </xf>
    <xf numFmtId="0" fontId="42" fillId="19" borderId="124" xfId="3" applyFont="1" applyFill="1" applyBorder="1" applyAlignment="1">
      <alignment horizontal="left" indent="1"/>
    </xf>
    <xf numFmtId="3" fontId="31" fillId="19" borderId="124" xfId="3" applyNumberFormat="1" applyFont="1" applyFill="1" applyBorder="1"/>
    <xf numFmtId="0" fontId="28" fillId="19" borderId="124" xfId="3" applyFont="1" applyFill="1" applyBorder="1" applyAlignment="1">
      <alignment horizontal="left" indent="1"/>
    </xf>
    <xf numFmtId="0" fontId="85" fillId="19" borderId="123" xfId="3" applyFont="1" applyFill="1" applyBorder="1"/>
    <xf numFmtId="0" fontId="85" fillId="19" borderId="124" xfId="3" applyFont="1" applyFill="1" applyBorder="1" applyAlignment="1">
      <alignment horizontal="left" indent="1"/>
    </xf>
    <xf numFmtId="0" fontId="52" fillId="19" borderId="124" xfId="3" applyFont="1" applyFill="1" applyBorder="1" applyAlignment="1">
      <alignment horizontal="left" indent="1"/>
    </xf>
    <xf numFmtId="3" fontId="85" fillId="19" borderId="117" xfId="3" applyNumberFormat="1" applyFont="1" applyFill="1" applyBorder="1"/>
    <xf numFmtId="3" fontId="31" fillId="19" borderId="117" xfId="3" applyNumberFormat="1" applyFont="1" applyFill="1" applyBorder="1"/>
    <xf numFmtId="0" fontId="40" fillId="19" borderId="76" xfId="3" applyFont="1" applyFill="1" applyBorder="1" applyAlignment="1">
      <alignment horizontal="left" indent="1"/>
    </xf>
    <xf numFmtId="0" fontId="86" fillId="29" borderId="31" xfId="3" applyFont="1" applyFill="1" applyBorder="1" applyAlignment="1">
      <alignment horizontal="left"/>
    </xf>
    <xf numFmtId="3" fontId="85" fillId="0" borderId="0" xfId="3" applyNumberFormat="1" applyFont="1" applyAlignment="1">
      <alignment horizontal="right"/>
    </xf>
    <xf numFmtId="0" fontId="85" fillId="0" borderId="0" xfId="3" applyFont="1" applyAlignment="1">
      <alignment horizontal="right"/>
    </xf>
    <xf numFmtId="0" fontId="85" fillId="0" borderId="0" xfId="3" applyFont="1" applyAlignment="1">
      <alignment horizontal="left"/>
    </xf>
    <xf numFmtId="0" fontId="54" fillId="30" borderId="25" xfId="3" applyFont="1" applyFill="1" applyBorder="1"/>
    <xf numFmtId="0" fontId="79" fillId="30" borderId="26" xfId="3" applyFont="1" applyFill="1" applyBorder="1"/>
    <xf numFmtId="3" fontId="79" fillId="30" borderId="26" xfId="3" applyNumberFormat="1" applyFont="1" applyFill="1" applyBorder="1" applyAlignment="1">
      <alignment horizontal="right"/>
    </xf>
    <xf numFmtId="3" fontId="81" fillId="30" borderId="119" xfId="3" applyNumberFormat="1" applyFont="1" applyFill="1" applyBorder="1" applyAlignment="1">
      <alignment horizontal="right"/>
    </xf>
    <xf numFmtId="0" fontId="79" fillId="18" borderId="25" xfId="3" applyFont="1" applyFill="1" applyBorder="1"/>
    <xf numFmtId="0" fontId="79" fillId="18" borderId="26" xfId="3" applyFont="1" applyFill="1" applyBorder="1"/>
    <xf numFmtId="3" fontId="86" fillId="18" borderId="26" xfId="3" applyNumberFormat="1" applyFont="1" applyFill="1" applyBorder="1"/>
    <xf numFmtId="3" fontId="96" fillId="18" borderId="119" xfId="3" applyNumberFormat="1" applyFont="1" applyFill="1" applyBorder="1"/>
    <xf numFmtId="0" fontId="79" fillId="18" borderId="131" xfId="3" applyFont="1" applyFill="1" applyBorder="1"/>
    <xf numFmtId="0" fontId="79" fillId="18" borderId="132" xfId="3" applyFont="1" applyFill="1" applyBorder="1" applyAlignment="1">
      <alignment horizontal="left" indent="1"/>
    </xf>
    <xf numFmtId="3" fontId="79" fillId="18" borderId="132" xfId="3" applyNumberFormat="1" applyFont="1" applyFill="1" applyBorder="1"/>
    <xf numFmtId="3" fontId="81" fillId="18" borderId="135" xfId="3" applyNumberFormat="1" applyFont="1" applyFill="1" applyBorder="1"/>
    <xf numFmtId="0" fontId="53" fillId="30" borderId="25" xfId="3" applyFont="1" applyFill="1" applyBorder="1"/>
    <xf numFmtId="3" fontId="79" fillId="30" borderId="26" xfId="3" applyNumberFormat="1" applyFont="1" applyFill="1" applyBorder="1" applyAlignment="1">
      <alignment horizontal="right" vertical="center"/>
    </xf>
    <xf numFmtId="3" fontId="81" fillId="30" borderId="119" xfId="3" applyNumberFormat="1" applyFont="1" applyFill="1" applyBorder="1" applyAlignment="1">
      <alignment horizontal="right" vertical="center"/>
    </xf>
    <xf numFmtId="0" fontId="53" fillId="18" borderId="25" xfId="3" applyFont="1" applyFill="1" applyBorder="1"/>
    <xf numFmtId="3" fontId="79" fillId="18" borderId="26" xfId="3" applyNumberFormat="1" applyFont="1" applyFill="1" applyBorder="1"/>
    <xf numFmtId="3" fontId="53" fillId="18" borderId="26" xfId="3" applyNumberFormat="1" applyFont="1" applyFill="1" applyBorder="1"/>
    <xf numFmtId="0" fontId="54" fillId="18" borderId="25" xfId="3" applyFont="1" applyFill="1" applyBorder="1"/>
    <xf numFmtId="3" fontId="54" fillId="18" borderId="26" xfId="3" applyNumberFormat="1" applyFont="1" applyFill="1" applyBorder="1"/>
    <xf numFmtId="3" fontId="87" fillId="18" borderId="119" xfId="3" applyNumberFormat="1" applyFont="1" applyFill="1" applyBorder="1"/>
    <xf numFmtId="3" fontId="81" fillId="18" borderId="119" xfId="3" applyNumberFormat="1" applyFont="1" applyFill="1" applyBorder="1"/>
    <xf numFmtId="3" fontId="79" fillId="30" borderId="26" xfId="3" applyNumberFormat="1" applyFont="1" applyFill="1" applyBorder="1" applyAlignment="1">
      <alignment horizontal="center"/>
    </xf>
    <xf numFmtId="3" fontId="81" fillId="30" borderId="119" xfId="3" applyNumberFormat="1" applyFont="1" applyFill="1" applyBorder="1" applyAlignment="1">
      <alignment horizontal="center"/>
    </xf>
    <xf numFmtId="3" fontId="54" fillId="30" borderId="26" xfId="3" applyNumberFormat="1" applyFont="1" applyFill="1" applyBorder="1" applyAlignment="1">
      <alignment horizontal="right"/>
    </xf>
    <xf numFmtId="3" fontId="71" fillId="18" borderId="119" xfId="3" applyNumberFormat="1" applyFont="1" applyFill="1" applyBorder="1"/>
    <xf numFmtId="3" fontId="86" fillId="30" borderId="26" xfId="3" applyNumberFormat="1" applyFont="1" applyFill="1" applyBorder="1" applyAlignment="1">
      <alignment horizontal="right"/>
    </xf>
    <xf numFmtId="3" fontId="96" fillId="30" borderId="119" xfId="3" applyNumberFormat="1" applyFont="1" applyFill="1" applyBorder="1" applyAlignment="1">
      <alignment horizontal="right"/>
    </xf>
    <xf numFmtId="0" fontId="70" fillId="13" borderId="0" xfId="6" applyFont="1" applyFill="1" applyAlignment="1">
      <alignment horizontal="right"/>
    </xf>
    <xf numFmtId="0" fontId="64" fillId="13" borderId="0" xfId="6" applyFont="1" applyFill="1" applyAlignment="1">
      <alignment horizontal="center" vertical="center"/>
    </xf>
    <xf numFmtId="0" fontId="64" fillId="13" borderId="26" xfId="6" applyFont="1" applyFill="1" applyBorder="1" applyAlignment="1">
      <alignment vertical="center"/>
    </xf>
    <xf numFmtId="0" fontId="70" fillId="13" borderId="26" xfId="6" applyFont="1" applyFill="1" applyBorder="1" applyAlignment="1">
      <alignment horizontal="center" vertical="center"/>
    </xf>
    <xf numFmtId="1" fontId="70" fillId="13" borderId="26" xfId="6" applyNumberFormat="1" applyFont="1" applyFill="1" applyBorder="1" applyAlignment="1">
      <alignment horizontal="center" vertical="center"/>
    </xf>
    <xf numFmtId="3" fontId="70" fillId="16" borderId="26" xfId="6" applyNumberFormat="1" applyFont="1" applyFill="1" applyBorder="1" applyAlignment="1">
      <alignment horizontal="right" vertical="center"/>
    </xf>
    <xf numFmtId="3" fontId="70" fillId="37" borderId="26" xfId="6" applyNumberFormat="1" applyFont="1" applyFill="1" applyBorder="1" applyAlignment="1">
      <alignment horizontal="center" vertical="center"/>
    </xf>
    <xf numFmtId="3" fontId="70" fillId="37" borderId="26" xfId="6" applyNumberFormat="1" applyFont="1" applyFill="1" applyBorder="1" applyAlignment="1">
      <alignment horizontal="right" vertical="center"/>
    </xf>
    <xf numFmtId="3" fontId="64" fillId="13" borderId="65" xfId="6" applyNumberFormat="1" applyFont="1" applyFill="1" applyBorder="1" applyAlignment="1">
      <alignment horizontal="center" vertical="center"/>
    </xf>
    <xf numFmtId="3" fontId="64" fillId="13" borderId="65" xfId="6" applyNumberFormat="1" applyFont="1" applyFill="1" applyBorder="1" applyAlignment="1">
      <alignment horizontal="left" vertical="center"/>
    </xf>
    <xf numFmtId="3" fontId="64" fillId="15" borderId="65" xfId="6" applyNumberFormat="1" applyFont="1" applyFill="1" applyBorder="1" applyAlignment="1" applyProtection="1">
      <alignment horizontal="right" vertical="center"/>
      <protection locked="0"/>
    </xf>
    <xf numFmtId="3" fontId="64" fillId="25" borderId="65" xfId="6" applyNumberFormat="1" applyFont="1" applyFill="1" applyBorder="1" applyAlignment="1">
      <alignment horizontal="right" vertical="center"/>
    </xf>
    <xf numFmtId="3" fontId="64" fillId="13" borderId="58" xfId="6" applyNumberFormat="1" applyFont="1" applyFill="1" applyBorder="1" applyAlignment="1">
      <alignment horizontal="center" vertical="center"/>
    </xf>
    <xf numFmtId="3" fontId="64" fillId="13" borderId="58" xfId="6" applyNumberFormat="1" applyFont="1" applyFill="1" applyBorder="1" applyAlignment="1">
      <alignment vertical="center"/>
    </xf>
    <xf numFmtId="3" fontId="64" fillId="15" borderId="58" xfId="6" applyNumberFormat="1" applyFont="1" applyFill="1" applyBorder="1" applyAlignment="1" applyProtection="1">
      <alignment horizontal="right" vertical="center"/>
      <protection locked="0"/>
    </xf>
    <xf numFmtId="3" fontId="64" fillId="25" borderId="58" xfId="6" applyNumberFormat="1" applyFont="1" applyFill="1" applyBorder="1" applyAlignment="1">
      <alignment horizontal="right" vertical="center"/>
    </xf>
    <xf numFmtId="3" fontId="64" fillId="13" borderId="65" xfId="6" applyNumberFormat="1" applyFont="1" applyFill="1" applyBorder="1" applyAlignment="1">
      <alignment vertical="center"/>
    </xf>
    <xf numFmtId="3" fontId="70" fillId="13" borderId="58" xfId="6" applyNumberFormat="1" applyFont="1" applyFill="1" applyBorder="1" applyAlignment="1">
      <alignment horizontal="center" vertical="center"/>
    </xf>
    <xf numFmtId="3" fontId="70" fillId="13" borderId="137" xfId="6" applyNumberFormat="1" applyFont="1" applyFill="1" applyBorder="1" applyAlignment="1">
      <alignment horizontal="center" vertical="center"/>
    </xf>
    <xf numFmtId="3" fontId="64" fillId="13" borderId="137" xfId="6" applyNumberFormat="1" applyFont="1" applyFill="1" applyBorder="1" applyAlignment="1">
      <alignment horizontal="center" vertical="center"/>
    </xf>
    <xf numFmtId="3" fontId="64" fillId="13" borderId="137" xfId="6" applyNumberFormat="1" applyFont="1" applyFill="1" applyBorder="1" applyAlignment="1">
      <alignment vertical="center"/>
    </xf>
    <xf numFmtId="3" fontId="64" fillId="25" borderId="109" xfId="6" applyNumberFormat="1" applyFont="1" applyFill="1" applyBorder="1" applyAlignment="1">
      <alignment horizontal="right" vertical="center"/>
    </xf>
    <xf numFmtId="3" fontId="64" fillId="13" borderId="26" xfId="6" applyNumberFormat="1" applyFont="1" applyFill="1" applyBorder="1" applyAlignment="1">
      <alignment horizontal="center" vertical="center"/>
    </xf>
    <xf numFmtId="3" fontId="64" fillId="13" borderId="26" xfId="6" applyNumberFormat="1" applyFont="1" applyFill="1" applyBorder="1" applyAlignment="1">
      <alignment vertical="center"/>
    </xf>
    <xf numFmtId="3" fontId="64" fillId="25" borderId="26" xfId="6" applyNumberFormat="1" applyFont="1" applyFill="1" applyBorder="1" applyAlignment="1">
      <alignment horizontal="right" vertical="center"/>
    </xf>
    <xf numFmtId="3" fontId="70" fillId="13" borderId="58" xfId="6" applyNumberFormat="1" applyFont="1" applyFill="1" applyBorder="1" applyAlignment="1">
      <alignment vertical="center"/>
    </xf>
    <xf numFmtId="3" fontId="70" fillId="13" borderId="132" xfId="6" applyNumberFormat="1" applyFont="1" applyFill="1" applyBorder="1" applyAlignment="1">
      <alignment horizontal="center" vertical="center"/>
    </xf>
    <xf numFmtId="3" fontId="64" fillId="13" borderId="132" xfId="6" applyNumberFormat="1" applyFont="1" applyFill="1" applyBorder="1" applyAlignment="1">
      <alignment horizontal="center" vertical="center"/>
    </xf>
    <xf numFmtId="3" fontId="64" fillId="13" borderId="132" xfId="6" applyNumberFormat="1" applyFont="1" applyFill="1" applyBorder="1" applyAlignment="1">
      <alignment vertical="center"/>
    </xf>
    <xf numFmtId="3" fontId="64" fillId="25" borderId="132" xfId="6" applyNumberFormat="1" applyFont="1" applyFill="1" applyBorder="1" applyAlignment="1">
      <alignment horizontal="right" vertical="center"/>
    </xf>
    <xf numFmtId="3" fontId="70" fillId="13" borderId="109" xfId="6" applyNumberFormat="1" applyFont="1" applyFill="1" applyBorder="1" applyAlignment="1">
      <alignment horizontal="center" vertical="center"/>
    </xf>
    <xf numFmtId="3" fontId="64" fillId="13" borderId="109" xfId="6" applyNumberFormat="1" applyFont="1" applyFill="1" applyBorder="1" applyAlignment="1">
      <alignment horizontal="center" vertical="center"/>
    </xf>
    <xf numFmtId="3" fontId="64" fillId="13" borderId="109" xfId="6" applyNumberFormat="1" applyFont="1" applyFill="1" applyBorder="1" applyAlignment="1">
      <alignment vertical="center"/>
    </xf>
    <xf numFmtId="3" fontId="70" fillId="13" borderId="26" xfId="6" applyNumberFormat="1" applyFont="1" applyFill="1" applyBorder="1" applyAlignment="1">
      <alignment horizontal="center" vertical="center"/>
    </xf>
    <xf numFmtId="3" fontId="64" fillId="13" borderId="75" xfId="6" applyNumberFormat="1" applyFont="1" applyFill="1" applyBorder="1" applyAlignment="1">
      <alignment vertical="center"/>
    </xf>
    <xf numFmtId="3" fontId="64" fillId="13" borderId="75" xfId="6" applyNumberFormat="1" applyFont="1" applyFill="1" applyBorder="1" applyAlignment="1">
      <alignment horizontal="center" vertical="center"/>
    </xf>
    <xf numFmtId="3" fontId="70" fillId="20" borderId="26" xfId="6" applyNumberFormat="1" applyFont="1" applyFill="1" applyBorder="1" applyAlignment="1">
      <alignment horizontal="right" vertical="center"/>
    </xf>
    <xf numFmtId="3" fontId="70" fillId="21" borderId="26" xfId="6" applyNumberFormat="1" applyFont="1" applyFill="1" applyBorder="1" applyAlignment="1">
      <alignment horizontal="center" vertical="center"/>
    </xf>
    <xf numFmtId="3" fontId="70" fillId="21" borderId="26" xfId="6" applyNumberFormat="1" applyFont="1" applyFill="1" applyBorder="1" applyAlignment="1">
      <alignment horizontal="right" vertical="center"/>
    </xf>
    <xf numFmtId="3" fontId="64" fillId="22" borderId="65" xfId="6" applyNumberFormat="1" applyFont="1" applyFill="1" applyBorder="1" applyAlignment="1">
      <alignment vertical="center"/>
    </xf>
    <xf numFmtId="3" fontId="64" fillId="22" borderId="65" xfId="6" applyNumberFormat="1" applyFont="1" applyFill="1" applyBorder="1" applyAlignment="1">
      <alignment horizontal="center" vertical="center"/>
    </xf>
    <xf numFmtId="3" fontId="64" fillId="22" borderId="58" xfId="6" applyNumberFormat="1" applyFont="1" applyFill="1" applyBorder="1" applyAlignment="1">
      <alignment vertical="center"/>
    </xf>
    <xf numFmtId="3" fontId="64" fillId="22" borderId="58" xfId="6" applyNumberFormat="1" applyFont="1" applyFill="1" applyBorder="1" applyAlignment="1">
      <alignment horizontal="center" vertical="center"/>
    </xf>
    <xf numFmtId="3" fontId="64" fillId="22" borderId="137" xfId="6" applyNumberFormat="1" applyFont="1" applyFill="1" applyBorder="1" applyAlignment="1">
      <alignment vertical="center"/>
    </xf>
    <xf numFmtId="3" fontId="64" fillId="22" borderId="137" xfId="6" applyNumberFormat="1" applyFont="1" applyFill="1" applyBorder="1" applyAlignment="1">
      <alignment horizontal="center" vertical="center"/>
    </xf>
    <xf numFmtId="3" fontId="64" fillId="22" borderId="145" xfId="6" applyNumberFormat="1" applyFont="1" applyFill="1" applyBorder="1" applyAlignment="1">
      <alignment vertical="center"/>
    </xf>
    <xf numFmtId="3" fontId="64" fillId="22" borderId="145" xfId="6" applyNumberFormat="1" applyFont="1" applyFill="1" applyBorder="1" applyAlignment="1">
      <alignment horizontal="center" vertical="center"/>
    </xf>
    <xf numFmtId="3" fontId="64" fillId="22" borderId="75" xfId="6" applyNumberFormat="1" applyFont="1" applyFill="1" applyBorder="1" applyAlignment="1">
      <alignment horizontal="center" vertical="center"/>
    </xf>
    <xf numFmtId="3" fontId="64" fillId="22" borderId="75" xfId="6" applyNumberFormat="1" applyFont="1" applyFill="1" applyBorder="1" applyAlignment="1">
      <alignment vertical="center"/>
    </xf>
    <xf numFmtId="3" fontId="70" fillId="26" borderId="26" xfId="6" applyNumberFormat="1" applyFont="1" applyFill="1" applyBorder="1" applyAlignment="1">
      <alignment vertical="center"/>
    </xf>
    <xf numFmtId="3" fontId="64" fillId="26" borderId="26" xfId="6" applyNumberFormat="1" applyFont="1" applyFill="1" applyBorder="1" applyAlignment="1">
      <alignment vertical="center"/>
    </xf>
    <xf numFmtId="3" fontId="70" fillId="0" borderId="26" xfId="6" applyNumberFormat="1" applyFont="1" applyBorder="1" applyAlignment="1">
      <alignment horizontal="right" vertical="center"/>
    </xf>
    <xf numFmtId="3" fontId="70" fillId="0" borderId="26" xfId="6" applyNumberFormat="1" applyFont="1" applyBorder="1" applyAlignment="1">
      <alignment vertical="center"/>
    </xf>
    <xf numFmtId="3" fontId="64" fillId="26" borderId="65" xfId="6" applyNumberFormat="1" applyFont="1" applyFill="1" applyBorder="1" applyAlignment="1">
      <alignment horizontal="center" vertical="center"/>
    </xf>
    <xf numFmtId="3" fontId="64" fillId="26" borderId="65" xfId="6" applyNumberFormat="1" applyFont="1" applyFill="1" applyBorder="1" applyAlignment="1">
      <alignment vertical="center"/>
    </xf>
    <xf numFmtId="3" fontId="64" fillId="26" borderId="75" xfId="6" applyNumberFormat="1" applyFont="1" applyFill="1" applyBorder="1" applyAlignment="1">
      <alignment horizontal="center" vertical="center"/>
    </xf>
    <xf numFmtId="3" fontId="64" fillId="26" borderId="75" xfId="6" applyNumberFormat="1" applyFont="1" applyFill="1" applyBorder="1" applyAlignment="1">
      <alignment vertical="center"/>
    </xf>
    <xf numFmtId="3" fontId="64" fillId="26" borderId="132" xfId="6" applyNumberFormat="1" applyFont="1" applyFill="1" applyBorder="1" applyAlignment="1">
      <alignment horizontal="center" vertical="center"/>
    </xf>
    <xf numFmtId="3" fontId="64" fillId="26" borderId="132" xfId="6" applyNumberFormat="1" applyFont="1" applyFill="1" applyBorder="1" applyAlignment="1">
      <alignment vertical="center"/>
    </xf>
    <xf numFmtId="3" fontId="64" fillId="26" borderId="58" xfId="6" applyNumberFormat="1" applyFont="1" applyFill="1" applyBorder="1" applyAlignment="1">
      <alignment horizontal="center" vertical="center"/>
    </xf>
    <xf numFmtId="3" fontId="64" fillId="26" borderId="58" xfId="6" applyNumberFormat="1" applyFont="1" applyFill="1" applyBorder="1" applyAlignment="1">
      <alignment vertical="center"/>
    </xf>
    <xf numFmtId="3" fontId="64" fillId="26" borderId="137" xfId="6" applyNumberFormat="1" applyFont="1" applyFill="1" applyBorder="1" applyAlignment="1">
      <alignment horizontal="center" vertical="center"/>
    </xf>
    <xf numFmtId="3" fontId="64" fillId="26" borderId="137" xfId="6" applyNumberFormat="1" applyFont="1" applyFill="1" applyBorder="1" applyAlignment="1">
      <alignment vertical="center"/>
    </xf>
    <xf numFmtId="3" fontId="64" fillId="26" borderId="0" xfId="6" applyNumberFormat="1" applyFont="1" applyFill="1" applyAlignment="1">
      <alignment horizontal="center" vertical="center"/>
    </xf>
    <xf numFmtId="3" fontId="64" fillId="26" borderId="0" xfId="6" applyNumberFormat="1" applyFont="1" applyFill="1" applyAlignment="1">
      <alignment horizontal="right" vertical="center"/>
    </xf>
    <xf numFmtId="0" fontId="64" fillId="26" borderId="0" xfId="6" applyFont="1" applyFill="1" applyAlignment="1">
      <alignment vertical="center"/>
    </xf>
    <xf numFmtId="0" fontId="64" fillId="26" borderId="0" xfId="6" applyFont="1" applyFill="1" applyAlignment="1">
      <alignment horizontal="left" vertical="center"/>
    </xf>
    <xf numFmtId="0" fontId="64" fillId="26" borderId="0" xfId="6" applyFont="1" applyFill="1" applyAlignment="1">
      <alignment horizontal="right" vertical="center"/>
    </xf>
    <xf numFmtId="14" fontId="64" fillId="26" borderId="0" xfId="6" applyNumberFormat="1" applyFont="1" applyFill="1" applyAlignment="1">
      <alignment horizontal="left" vertical="center"/>
    </xf>
    <xf numFmtId="0" fontId="70" fillId="0" borderId="0" xfId="6" applyFont="1" applyAlignment="1">
      <alignment vertical="center"/>
    </xf>
    <xf numFmtId="3" fontId="81" fillId="21" borderId="168" xfId="3" applyNumberFormat="1" applyFont="1" applyFill="1" applyBorder="1"/>
    <xf numFmtId="0" fontId="25" fillId="0" borderId="0" xfId="3" applyFont="1"/>
    <xf numFmtId="14" fontId="24" fillId="0" borderId="0" xfId="3" applyNumberFormat="1" applyFont="1"/>
    <xf numFmtId="14" fontId="24" fillId="0" borderId="0" xfId="3" applyNumberFormat="1" applyFont="1" applyAlignment="1">
      <alignment horizontal="left" indent="1"/>
    </xf>
    <xf numFmtId="3" fontId="23" fillId="27" borderId="151" xfId="3" applyNumberFormat="1" applyFont="1" applyFill="1" applyBorder="1" applyAlignment="1">
      <alignment horizontal="right"/>
    </xf>
    <xf numFmtId="3" fontId="23" fillId="27" borderId="124" xfId="3" applyNumberFormat="1" applyFont="1" applyFill="1" applyBorder="1" applyAlignment="1">
      <alignment horizontal="right"/>
    </xf>
    <xf numFmtId="3" fontId="23" fillId="27" borderId="121" xfId="3" applyNumberFormat="1" applyFont="1" applyFill="1" applyBorder="1" applyAlignment="1">
      <alignment horizontal="right"/>
    </xf>
    <xf numFmtId="3" fontId="23" fillId="27" borderId="152" xfId="3" applyNumberFormat="1" applyFont="1" applyFill="1" applyBorder="1" applyAlignment="1">
      <alignment horizontal="right"/>
    </xf>
    <xf numFmtId="3" fontId="23" fillId="27" borderId="125" xfId="3" applyNumberFormat="1" applyFont="1" applyFill="1" applyBorder="1" applyAlignment="1">
      <alignment horizontal="right"/>
    </xf>
    <xf numFmtId="3" fontId="23" fillId="27" borderId="122" xfId="3" applyNumberFormat="1" applyFont="1" applyFill="1" applyBorder="1" applyAlignment="1">
      <alignment horizontal="right"/>
    </xf>
    <xf numFmtId="0" fontId="23" fillId="22" borderId="117" xfId="3" applyFont="1" applyFill="1" applyBorder="1" applyAlignment="1">
      <alignment horizontal="left" indent="1"/>
    </xf>
    <xf numFmtId="0" fontId="22" fillId="29" borderId="76" xfId="3" applyFont="1" applyFill="1" applyBorder="1"/>
    <xf numFmtId="3" fontId="22" fillId="19" borderId="76" xfId="3" applyNumberFormat="1" applyFont="1" applyFill="1" applyBorder="1"/>
    <xf numFmtId="3" fontId="44" fillId="19" borderId="115" xfId="3" applyNumberFormat="1" applyFont="1" applyFill="1" applyBorder="1"/>
    <xf numFmtId="14" fontId="22" fillId="0" borderId="0" xfId="3" applyNumberFormat="1" applyFont="1"/>
    <xf numFmtId="3" fontId="54" fillId="29" borderId="76" xfId="3" applyNumberFormat="1" applyFont="1" applyFill="1" applyBorder="1" applyAlignment="1">
      <alignment horizontal="right"/>
    </xf>
    <xf numFmtId="0" fontId="22" fillId="29" borderId="27" xfId="3" applyFont="1" applyFill="1" applyBorder="1"/>
    <xf numFmtId="0" fontId="22" fillId="29" borderId="117" xfId="3" applyFont="1" applyFill="1" applyBorder="1"/>
    <xf numFmtId="14" fontId="21" fillId="0" borderId="0" xfId="3" applyNumberFormat="1" applyFont="1"/>
    <xf numFmtId="0" fontId="21" fillId="19" borderId="117" xfId="3" applyFont="1" applyFill="1" applyBorder="1" applyAlignment="1">
      <alignment horizontal="left" indent="1"/>
    </xf>
    <xf numFmtId="3" fontId="21" fillId="28" borderId="65" xfId="3" applyNumberFormat="1" applyFont="1" applyFill="1" applyBorder="1" applyAlignment="1">
      <alignment horizontal="right"/>
    </xf>
    <xf numFmtId="14" fontId="20" fillId="0" borderId="0" xfId="3" applyNumberFormat="1" applyFont="1"/>
    <xf numFmtId="3" fontId="20" fillId="19" borderId="27" xfId="3" applyNumberFormat="1" applyFont="1" applyFill="1" applyBorder="1"/>
    <xf numFmtId="3" fontId="20" fillId="19" borderId="124" xfId="3" applyNumberFormat="1" applyFont="1" applyFill="1" applyBorder="1"/>
    <xf numFmtId="0" fontId="20" fillId="19" borderId="117" xfId="3" applyFont="1" applyFill="1" applyBorder="1" applyAlignment="1">
      <alignment horizontal="left" indent="1"/>
    </xf>
    <xf numFmtId="14" fontId="20" fillId="0" borderId="0" xfId="3" applyNumberFormat="1" applyFont="1" applyAlignment="1">
      <alignment horizontal="left" indent="1"/>
    </xf>
    <xf numFmtId="0" fontId="19" fillId="29" borderId="112" xfId="3" applyFont="1" applyFill="1" applyBorder="1" applyAlignment="1">
      <alignment horizontal="left" vertical="center" indent="1"/>
    </xf>
    <xf numFmtId="0" fontId="19" fillId="29" borderId="27" xfId="3" applyFont="1" applyFill="1" applyBorder="1" applyAlignment="1">
      <alignment horizontal="left" vertical="center" indent="1"/>
    </xf>
    <xf numFmtId="0" fontId="19" fillId="19" borderId="124" xfId="3" applyFont="1" applyFill="1" applyBorder="1" applyAlignment="1">
      <alignment horizontal="left" indent="1"/>
    </xf>
    <xf numFmtId="14" fontId="19" fillId="0" borderId="0" xfId="3" applyNumberFormat="1" applyFont="1" applyAlignment="1">
      <alignment horizontal="left" indent="1"/>
    </xf>
    <xf numFmtId="3" fontId="85" fillId="13" borderId="76" xfId="3" applyNumberFormat="1" applyFont="1" applyFill="1" applyBorder="1"/>
    <xf numFmtId="3" fontId="85" fillId="22" borderId="124" xfId="3" applyNumberFormat="1" applyFont="1" applyFill="1" applyBorder="1"/>
    <xf numFmtId="0" fontId="19" fillId="22" borderId="117" xfId="3" applyFont="1" applyFill="1" applyBorder="1" applyAlignment="1">
      <alignment horizontal="left" indent="1"/>
    </xf>
    <xf numFmtId="0" fontId="19" fillId="22" borderId="124" xfId="3" applyFont="1" applyFill="1" applyBorder="1" applyAlignment="1">
      <alignment horizontal="left" indent="1"/>
    </xf>
    <xf numFmtId="14" fontId="18" fillId="0" borderId="0" xfId="3" applyNumberFormat="1" applyFont="1"/>
    <xf numFmtId="3" fontId="54" fillId="0" borderId="0" xfId="3" applyNumberFormat="1" applyFont="1"/>
    <xf numFmtId="0" fontId="17" fillId="0" borderId="0" xfId="3" applyFont="1"/>
    <xf numFmtId="0" fontId="78" fillId="0" borderId="0" xfId="3" applyFont="1" applyAlignment="1">
      <alignment horizontal="center"/>
    </xf>
    <xf numFmtId="3" fontId="85" fillId="12" borderId="76" xfId="3" applyNumberFormat="1" applyFont="1" applyFill="1" applyBorder="1"/>
    <xf numFmtId="3" fontId="0" fillId="29" borderId="187" xfId="0" applyNumberFormat="1" applyFill="1" applyBorder="1"/>
    <xf numFmtId="3" fontId="0" fillId="30" borderId="187" xfId="0" applyNumberFormat="1" applyFill="1" applyBorder="1"/>
    <xf numFmtId="3" fontId="55" fillId="18" borderId="99" xfId="0" applyNumberFormat="1" applyFont="1" applyFill="1" applyBorder="1"/>
    <xf numFmtId="0" fontId="114" fillId="0" borderId="0" xfId="0" applyFont="1" applyAlignment="1">
      <alignment vertical="center"/>
    </xf>
    <xf numFmtId="0" fontId="114" fillId="0" borderId="0" xfId="0" applyFont="1"/>
    <xf numFmtId="3" fontId="109" fillId="9" borderId="58" xfId="0" applyNumberFormat="1" applyFont="1" applyFill="1" applyBorder="1" applyAlignment="1">
      <alignment horizontal="right" vertical="center"/>
    </xf>
    <xf numFmtId="0" fontId="16" fillId="0" borderId="0" xfId="14"/>
    <xf numFmtId="0" fontId="91" fillId="0" borderId="0" xfId="14" applyFont="1"/>
    <xf numFmtId="0" fontId="91" fillId="0" borderId="0" xfId="14" applyFont="1" applyAlignment="1">
      <alignment vertical="center"/>
    </xf>
    <xf numFmtId="3" fontId="91" fillId="0" borderId="0" xfId="14" applyNumberFormat="1" applyFont="1" applyAlignment="1">
      <alignment vertical="center"/>
    </xf>
    <xf numFmtId="0" fontId="15" fillId="0" borderId="0" xfId="15"/>
    <xf numFmtId="0" fontId="91" fillId="0" borderId="0" xfId="15" applyFont="1"/>
    <xf numFmtId="0" fontId="91" fillId="0" borderId="0" xfId="15" applyFont="1" applyAlignment="1">
      <alignment vertical="center"/>
    </xf>
    <xf numFmtId="3" fontId="91" fillId="0" borderId="0" xfId="15" applyNumberFormat="1" applyFont="1" applyAlignment="1">
      <alignment vertical="center"/>
    </xf>
    <xf numFmtId="0" fontId="14" fillId="0" borderId="0" xfId="16"/>
    <xf numFmtId="0" fontId="91" fillId="0" borderId="0" xfId="16" applyFont="1"/>
    <xf numFmtId="0" fontId="91" fillId="0" borderId="0" xfId="16" applyFont="1" applyAlignment="1">
      <alignment vertical="center"/>
    </xf>
    <xf numFmtId="3" fontId="91" fillId="0" borderId="0" xfId="16" applyNumberFormat="1" applyFont="1" applyAlignment="1">
      <alignment vertical="center"/>
    </xf>
    <xf numFmtId="3" fontId="55" fillId="18" borderId="90" xfId="0" applyNumberFormat="1" applyFont="1" applyFill="1" applyBorder="1"/>
    <xf numFmtId="3" fontId="55" fillId="30" borderId="182" xfId="0" applyNumberFormat="1" applyFont="1" applyFill="1" applyBorder="1"/>
    <xf numFmtId="0" fontId="55" fillId="30" borderId="188" xfId="0" applyFont="1" applyFill="1" applyBorder="1"/>
    <xf numFmtId="3" fontId="0" fillId="29" borderId="182" xfId="0" applyNumberFormat="1" applyFill="1" applyBorder="1"/>
    <xf numFmtId="165" fontId="54" fillId="0" borderId="0" xfId="3" applyNumberFormat="1" applyFont="1"/>
    <xf numFmtId="3" fontId="109" fillId="8" borderId="58" xfId="0" applyNumberFormat="1" applyFont="1" applyFill="1" applyBorder="1" applyAlignment="1">
      <alignment horizontal="right" vertical="center"/>
    </xf>
    <xf numFmtId="3" fontId="109" fillId="9" borderId="150" xfId="0" applyNumberFormat="1" applyFont="1" applyFill="1" applyBorder="1" applyAlignment="1">
      <alignment horizontal="right" vertical="center"/>
    </xf>
    <xf numFmtId="0" fontId="13" fillId="29" borderId="109" xfId="3" applyFont="1" applyFill="1" applyBorder="1" applyAlignment="1">
      <alignment horizontal="center"/>
    </xf>
    <xf numFmtId="0" fontId="13" fillId="19" borderId="109" xfId="3" applyFont="1" applyFill="1" applyBorder="1" applyAlignment="1">
      <alignment horizontal="center"/>
    </xf>
    <xf numFmtId="0" fontId="13" fillId="0" borderId="0" xfId="3" applyFont="1"/>
    <xf numFmtId="14" fontId="13" fillId="0" borderId="0" xfId="3" applyNumberFormat="1" applyFont="1"/>
    <xf numFmtId="0" fontId="12" fillId="29" borderId="76" xfId="3" applyFont="1" applyFill="1" applyBorder="1"/>
    <xf numFmtId="0" fontId="11" fillId="19" borderId="124" xfId="3" applyFont="1" applyFill="1" applyBorder="1"/>
    <xf numFmtId="0" fontId="10" fillId="0" borderId="0" xfId="3" applyFont="1" applyAlignment="1">
      <alignment horizontal="left"/>
    </xf>
    <xf numFmtId="0" fontId="9" fillId="0" borderId="0" xfId="3" applyFont="1"/>
    <xf numFmtId="0" fontId="9" fillId="19" borderId="124" xfId="3" applyFont="1" applyFill="1" applyBorder="1" applyAlignment="1">
      <alignment horizontal="left" indent="1"/>
    </xf>
    <xf numFmtId="0" fontId="9" fillId="19" borderId="117" xfId="3" applyFont="1" applyFill="1" applyBorder="1" applyAlignment="1">
      <alignment horizontal="left" indent="1"/>
    </xf>
    <xf numFmtId="0" fontId="79" fillId="27" borderId="136" xfId="3" applyFont="1" applyFill="1" applyBorder="1" applyAlignment="1">
      <alignment horizontal="right"/>
    </xf>
    <xf numFmtId="0" fontId="81" fillId="27" borderId="154" xfId="3" applyFont="1" applyFill="1" applyBorder="1" applyAlignment="1">
      <alignment horizontal="left" vertical="center" wrapText="1" indent="1"/>
    </xf>
    <xf numFmtId="0" fontId="81" fillId="29" borderId="154" xfId="3" applyFont="1" applyFill="1" applyBorder="1" applyAlignment="1">
      <alignment horizontal="left" vertical="center" wrapText="1" indent="1"/>
    </xf>
    <xf numFmtId="0" fontId="81" fillId="12" borderId="154" xfId="3" applyFont="1" applyFill="1" applyBorder="1" applyAlignment="1">
      <alignment horizontal="left" vertical="center" wrapText="1" indent="1"/>
    </xf>
    <xf numFmtId="0" fontId="81" fillId="28" borderId="0" xfId="3" applyFont="1" applyFill="1" applyAlignment="1">
      <alignment horizontal="left" vertical="center" indent="1"/>
    </xf>
    <xf numFmtId="0" fontId="87" fillId="28" borderId="58" xfId="3" applyFont="1" applyFill="1" applyBorder="1" applyAlignment="1">
      <alignment horizontal="left" vertical="center" indent="1"/>
    </xf>
    <xf numFmtId="3" fontId="79" fillId="28" borderId="58" xfId="3" applyNumberFormat="1" applyFont="1" applyFill="1" applyBorder="1" applyAlignment="1">
      <alignment horizontal="right"/>
    </xf>
    <xf numFmtId="3" fontId="9" fillId="28" borderId="58" xfId="3" applyNumberFormat="1" applyFont="1" applyFill="1" applyBorder="1" applyAlignment="1">
      <alignment horizontal="right"/>
    </xf>
    <xf numFmtId="3" fontId="87" fillId="28" borderId="58" xfId="3" applyNumberFormat="1" applyFont="1" applyFill="1" applyBorder="1" applyAlignment="1">
      <alignment horizontal="right"/>
    </xf>
    <xf numFmtId="0" fontId="9" fillId="28" borderId="58" xfId="3" applyFont="1" applyFill="1" applyBorder="1" applyAlignment="1">
      <alignment horizontal="right"/>
    </xf>
    <xf numFmtId="0" fontId="54" fillId="29" borderId="76" xfId="3" applyFont="1" applyFill="1" applyBorder="1" applyAlignment="1">
      <alignment horizontal="center"/>
    </xf>
    <xf numFmtId="0" fontId="54" fillId="29" borderId="115" xfId="3" applyFont="1" applyFill="1" applyBorder="1" applyAlignment="1">
      <alignment horizontal="center"/>
    </xf>
    <xf numFmtId="0" fontId="9" fillId="29" borderId="58" xfId="3" applyFont="1" applyFill="1" applyBorder="1" applyAlignment="1">
      <alignment vertical="center"/>
    </xf>
    <xf numFmtId="0" fontId="9" fillId="29" borderId="58" xfId="3" applyFont="1" applyFill="1" applyBorder="1" applyAlignment="1">
      <alignment horizontal="center"/>
    </xf>
    <xf numFmtId="49" fontId="9" fillId="29" borderId="58" xfId="3" applyNumberFormat="1" applyFont="1" applyFill="1" applyBorder="1" applyAlignment="1">
      <alignment horizontal="center"/>
    </xf>
    <xf numFmtId="3" fontId="9" fillId="29" borderId="58" xfId="3" applyNumberFormat="1" applyFont="1" applyFill="1" applyBorder="1" applyAlignment="1">
      <alignment horizontal="center"/>
    </xf>
    <xf numFmtId="0" fontId="9" fillId="22" borderId="117" xfId="3" applyFont="1" applyFill="1" applyBorder="1" applyAlignment="1">
      <alignment horizontal="left" indent="1"/>
    </xf>
    <xf numFmtId="0" fontId="8" fillId="0" borderId="0" xfId="3" applyFont="1"/>
    <xf numFmtId="0" fontId="19" fillId="29" borderId="76" xfId="3" applyFont="1" applyFill="1" applyBorder="1" applyAlignment="1">
      <alignment horizontal="left" vertical="center" indent="1"/>
    </xf>
    <xf numFmtId="0" fontId="7" fillId="29" borderId="58" xfId="3" applyFont="1" applyFill="1" applyBorder="1" applyAlignment="1">
      <alignment vertical="center"/>
    </xf>
    <xf numFmtId="49" fontId="54" fillId="29" borderId="58" xfId="3" applyNumberFormat="1" applyFont="1" applyFill="1" applyBorder="1" applyAlignment="1">
      <alignment horizontal="right"/>
    </xf>
    <xf numFmtId="49" fontId="7" fillId="29" borderId="58" xfId="3" applyNumberFormat="1" applyFont="1" applyFill="1" applyBorder="1" applyAlignment="1">
      <alignment horizontal="right"/>
    </xf>
    <xf numFmtId="0" fontId="53" fillId="29" borderId="58" xfId="3" applyFont="1" applyFill="1" applyBorder="1"/>
    <xf numFmtId="0" fontId="53" fillId="29" borderId="58" xfId="3" applyFont="1" applyFill="1" applyBorder="1" applyAlignment="1">
      <alignment horizontal="left" vertical="center" indent="1"/>
    </xf>
    <xf numFmtId="3" fontId="53" fillId="29" borderId="58" xfId="3" applyNumberFormat="1" applyFont="1" applyFill="1" applyBorder="1" applyAlignment="1">
      <alignment horizontal="right" vertical="center"/>
    </xf>
    <xf numFmtId="3" fontId="7" fillId="29" borderId="58" xfId="3" applyNumberFormat="1" applyFont="1" applyFill="1" applyBorder="1" applyAlignment="1">
      <alignment horizontal="right" vertical="center"/>
    </xf>
    <xf numFmtId="3" fontId="6" fillId="29" borderId="112" xfId="3" applyNumberFormat="1" applyFont="1" applyFill="1" applyBorder="1" applyAlignment="1">
      <alignment horizontal="right"/>
    </xf>
    <xf numFmtId="3" fontId="6" fillId="29" borderId="27" xfId="3" applyNumberFormat="1" applyFont="1" applyFill="1" applyBorder="1" applyAlignment="1">
      <alignment horizontal="right"/>
    </xf>
    <xf numFmtId="0" fontId="6" fillId="29" borderId="117" xfId="3" applyFont="1" applyFill="1" applyBorder="1" applyAlignment="1">
      <alignment horizontal="left" vertical="center" indent="1"/>
    </xf>
    <xf numFmtId="0" fontId="5" fillId="22" borderId="124" xfId="3" applyFont="1" applyFill="1" applyBorder="1" applyAlignment="1">
      <alignment horizontal="left" indent="1"/>
    </xf>
    <xf numFmtId="3" fontId="5" fillId="22" borderId="124" xfId="3" applyNumberFormat="1" applyFont="1" applyFill="1" applyBorder="1"/>
    <xf numFmtId="3" fontId="5" fillId="22" borderId="117" xfId="3" applyNumberFormat="1" applyFont="1" applyFill="1" applyBorder="1"/>
    <xf numFmtId="3" fontId="5" fillId="13" borderId="76" xfId="3" applyNumberFormat="1" applyFont="1" applyFill="1" applyBorder="1"/>
    <xf numFmtId="3" fontId="5" fillId="27" borderId="76" xfId="3" applyNumberFormat="1" applyFont="1" applyFill="1" applyBorder="1"/>
    <xf numFmtId="3" fontId="5" fillId="27" borderId="117" xfId="3" applyNumberFormat="1" applyFont="1" applyFill="1" applyBorder="1"/>
    <xf numFmtId="0" fontId="5" fillId="0" borderId="0" xfId="3" applyFont="1"/>
    <xf numFmtId="3" fontId="5" fillId="21" borderId="76" xfId="3" applyNumberFormat="1" applyFont="1" applyFill="1" applyBorder="1"/>
    <xf numFmtId="3" fontId="69" fillId="30" borderId="72" xfId="0" applyNumberFormat="1" applyFont="1" applyFill="1" applyBorder="1"/>
    <xf numFmtId="3" fontId="66" fillId="35" borderId="72" xfId="0" applyNumberFormat="1" applyFont="1" applyFill="1" applyBorder="1"/>
    <xf numFmtId="3" fontId="4" fillId="22" borderId="124" xfId="3" applyNumberFormat="1" applyFont="1" applyFill="1" applyBorder="1"/>
    <xf numFmtId="3" fontId="4" fillId="22" borderId="117" xfId="3" applyNumberFormat="1" applyFont="1" applyFill="1" applyBorder="1"/>
    <xf numFmtId="3" fontId="55" fillId="29" borderId="59" xfId="0" applyNumberFormat="1" applyFont="1" applyFill="1" applyBorder="1"/>
    <xf numFmtId="3" fontId="85" fillId="10" borderId="117" xfId="3" applyNumberFormat="1" applyFont="1" applyFill="1" applyBorder="1"/>
    <xf numFmtId="3" fontId="95" fillId="10" borderId="118" xfId="3" applyNumberFormat="1" applyFont="1" applyFill="1" applyBorder="1"/>
    <xf numFmtId="3" fontId="55" fillId="19" borderId="90" xfId="0" applyNumberFormat="1" applyFont="1" applyFill="1" applyBorder="1"/>
    <xf numFmtId="0" fontId="3" fillId="0" borderId="0" xfId="3" applyFont="1"/>
    <xf numFmtId="0" fontId="3" fillId="0" borderId="0" xfId="3" applyFont="1" applyAlignment="1">
      <alignment horizontal="left"/>
    </xf>
    <xf numFmtId="3" fontId="55" fillId="30" borderId="91" xfId="0" applyNumberFormat="1" applyFont="1" applyFill="1" applyBorder="1"/>
    <xf numFmtId="3" fontId="55" fillId="30" borderId="71" xfId="0" applyNumberFormat="1" applyFont="1" applyFill="1" applyBorder="1"/>
    <xf numFmtId="3" fontId="55" fillId="29" borderId="99" xfId="0" applyNumberFormat="1" applyFont="1" applyFill="1" applyBorder="1"/>
    <xf numFmtId="0" fontId="0" fillId="13" borderId="0" xfId="0" applyFill="1" applyAlignment="1">
      <alignment vertical="center"/>
    </xf>
    <xf numFmtId="0" fontId="77" fillId="13" borderId="0" xfId="0" applyFont="1" applyFill="1" applyAlignment="1">
      <alignment horizontal="right" vertical="center"/>
    </xf>
    <xf numFmtId="1" fontId="70" fillId="14" borderId="0" xfId="0" applyNumberFormat="1" applyFont="1" applyFill="1" applyAlignment="1" applyProtection="1">
      <alignment horizontal="right" vertical="center"/>
      <protection locked="0"/>
    </xf>
    <xf numFmtId="1" fontId="70" fillId="14" borderId="0" xfId="0" applyNumberFormat="1" applyFont="1" applyFill="1" applyAlignment="1" applyProtection="1">
      <alignment horizontal="left" vertical="center"/>
      <protection locked="0"/>
    </xf>
    <xf numFmtId="3" fontId="64" fillId="15" borderId="131" xfId="0" applyNumberFormat="1" applyFont="1" applyFill="1" applyBorder="1" applyAlignment="1" applyProtection="1">
      <alignment horizontal="right" vertical="top"/>
      <protection locked="0"/>
    </xf>
    <xf numFmtId="3" fontId="64" fillId="15" borderId="132" xfId="0" applyNumberFormat="1" applyFont="1" applyFill="1" applyBorder="1" applyAlignment="1" applyProtection="1">
      <alignment horizontal="right" vertical="top"/>
      <protection locked="0"/>
    </xf>
    <xf numFmtId="3" fontId="64" fillId="15" borderId="135" xfId="0" applyNumberFormat="1" applyFont="1" applyFill="1" applyBorder="1" applyAlignment="1" applyProtection="1">
      <alignment horizontal="right" vertical="top"/>
      <protection locked="0"/>
    </xf>
    <xf numFmtId="3" fontId="64" fillId="15" borderId="126" xfId="0" applyNumberFormat="1" applyFont="1" applyFill="1" applyBorder="1" applyAlignment="1" applyProtection="1">
      <alignment horizontal="right" vertical="top"/>
      <protection locked="0"/>
    </xf>
    <xf numFmtId="3" fontId="64" fillId="15" borderId="58" xfId="0" applyNumberFormat="1" applyFont="1" applyFill="1" applyBorder="1" applyAlignment="1" applyProtection="1">
      <alignment horizontal="right" vertical="top"/>
      <protection locked="0"/>
    </xf>
    <xf numFmtId="3" fontId="64" fillId="15" borderId="128" xfId="0" applyNumberFormat="1" applyFont="1" applyFill="1" applyBorder="1" applyAlignment="1" applyProtection="1">
      <alignment horizontal="right" vertical="top"/>
      <protection locked="0"/>
    </xf>
    <xf numFmtId="3" fontId="64" fillId="15" borderId="136" xfId="0" applyNumberFormat="1" applyFont="1" applyFill="1" applyBorder="1" applyAlignment="1" applyProtection="1">
      <alignment horizontal="right" vertical="top"/>
      <protection locked="0"/>
    </xf>
    <xf numFmtId="3" fontId="64" fillId="15" borderId="137" xfId="0" applyNumberFormat="1" applyFont="1" applyFill="1" applyBorder="1" applyAlignment="1" applyProtection="1">
      <alignment horizontal="right" vertical="top"/>
      <protection locked="0"/>
    </xf>
    <xf numFmtId="3" fontId="64" fillId="15" borderId="141" xfId="0" applyNumberFormat="1" applyFont="1" applyFill="1" applyBorder="1" applyAlignment="1" applyProtection="1">
      <alignment horizontal="right" vertical="top"/>
      <protection locked="0"/>
    </xf>
    <xf numFmtId="3" fontId="64" fillId="25" borderId="126" xfId="0" applyNumberFormat="1" applyFont="1" applyFill="1" applyBorder="1" applyAlignment="1" applyProtection="1">
      <alignment horizontal="right" vertical="top"/>
      <protection locked="0"/>
    </xf>
    <xf numFmtId="3" fontId="64" fillId="25" borderId="58" xfId="0" applyNumberFormat="1" applyFont="1" applyFill="1" applyBorder="1" applyAlignment="1" applyProtection="1">
      <alignment horizontal="right" vertical="top"/>
      <protection locked="0"/>
    </xf>
    <xf numFmtId="3" fontId="64" fillId="25" borderId="128" xfId="0" applyNumberFormat="1" applyFont="1" applyFill="1" applyBorder="1" applyAlignment="1" applyProtection="1">
      <alignment horizontal="right" vertical="top"/>
      <protection locked="0"/>
    </xf>
    <xf numFmtId="3" fontId="93" fillId="15" borderId="126" xfId="0" applyNumberFormat="1" applyFont="1" applyFill="1" applyBorder="1" applyAlignment="1" applyProtection="1">
      <alignment horizontal="right" vertical="top"/>
      <protection locked="0"/>
    </xf>
    <xf numFmtId="3" fontId="93" fillId="15" borderId="58" xfId="0" applyNumberFormat="1" applyFont="1" applyFill="1" applyBorder="1" applyAlignment="1" applyProtection="1">
      <alignment horizontal="right" vertical="top"/>
      <protection locked="0"/>
    </xf>
    <xf numFmtId="3" fontId="93" fillId="15" borderId="128" xfId="0" applyNumberFormat="1" applyFont="1" applyFill="1" applyBorder="1" applyAlignment="1" applyProtection="1">
      <alignment horizontal="right" vertical="top"/>
      <protection locked="0"/>
    </xf>
    <xf numFmtId="3" fontId="64" fillId="0" borderId="0" xfId="0" applyNumberFormat="1" applyFont="1" applyAlignment="1" applyProtection="1">
      <alignment horizontal="right" vertical="top"/>
      <protection locked="0"/>
    </xf>
    <xf numFmtId="49" fontId="64" fillId="15" borderId="0" xfId="0" applyNumberFormat="1" applyFont="1" applyFill="1" applyAlignment="1" applyProtection="1">
      <alignment vertical="center"/>
      <protection locked="0"/>
    </xf>
    <xf numFmtId="49" fontId="64" fillId="15" borderId="0" xfId="0" applyNumberFormat="1" applyFont="1" applyFill="1" applyAlignment="1" applyProtection="1">
      <alignment horizontal="left" vertical="center"/>
      <protection locked="0"/>
    </xf>
    <xf numFmtId="0" fontId="91" fillId="0" borderId="0" xfId="0" applyFont="1"/>
    <xf numFmtId="0" fontId="91" fillId="0" borderId="0" xfId="0" applyFont="1" applyAlignment="1">
      <alignment vertical="center"/>
    </xf>
    <xf numFmtId="0" fontId="91" fillId="25" borderId="0" xfId="0" applyFont="1" applyFill="1" applyAlignment="1">
      <alignment vertical="center"/>
    </xf>
    <xf numFmtId="0" fontId="0" fillId="13" borderId="0" xfId="0" applyFill="1"/>
    <xf numFmtId="1" fontId="110" fillId="13" borderId="0" xfId="0" applyNumberFormat="1" applyFont="1" applyFill="1" applyAlignment="1">
      <alignment horizontal="right" vertical="center"/>
    </xf>
    <xf numFmtId="1" fontId="110" fillId="13" borderId="0" xfId="0" applyNumberFormat="1" applyFont="1" applyFill="1" applyAlignment="1">
      <alignment horizontal="left" vertical="center"/>
    </xf>
    <xf numFmtId="0" fontId="91" fillId="13" borderId="0" xfId="0" applyFont="1" applyFill="1"/>
    <xf numFmtId="0" fontId="70" fillId="13" borderId="26" xfId="0" applyFont="1" applyFill="1" applyBorder="1" applyAlignment="1">
      <alignment horizontal="center" vertical="center"/>
    </xf>
    <xf numFmtId="0" fontId="70" fillId="13" borderId="119" xfId="0" applyFont="1" applyFill="1" applyBorder="1" applyAlignment="1">
      <alignment horizontal="center" vertical="center"/>
    </xf>
    <xf numFmtId="3" fontId="70" fillId="16" borderId="119" xfId="0" applyNumberFormat="1" applyFont="1" applyFill="1" applyBorder="1" applyAlignment="1">
      <alignment vertical="center"/>
    </xf>
    <xf numFmtId="3" fontId="70" fillId="37" borderId="119" xfId="0" applyNumberFormat="1" applyFont="1" applyFill="1" applyBorder="1" applyAlignment="1">
      <alignment vertical="center"/>
    </xf>
    <xf numFmtId="3" fontId="64" fillId="15" borderId="65" xfId="0" applyNumberFormat="1" applyFont="1" applyFill="1" applyBorder="1" applyAlignment="1" applyProtection="1">
      <alignment vertical="center"/>
      <protection locked="0"/>
    </xf>
    <xf numFmtId="3" fontId="64" fillId="13" borderId="146" xfId="0" applyNumberFormat="1" applyFont="1" applyFill="1" applyBorder="1" applyAlignment="1">
      <alignment vertical="center"/>
    </xf>
    <xf numFmtId="3" fontId="64" fillId="15" borderId="58" xfId="0" applyNumberFormat="1" applyFont="1" applyFill="1" applyBorder="1" applyAlignment="1" applyProtection="1">
      <alignment vertical="center"/>
      <protection locked="0"/>
    </xf>
    <xf numFmtId="3" fontId="64" fillId="13" borderId="128" xfId="0" applyNumberFormat="1" applyFont="1" applyFill="1" applyBorder="1" applyAlignment="1">
      <alignment vertical="center"/>
    </xf>
    <xf numFmtId="3" fontId="64" fillId="13" borderId="110" xfId="0" applyNumberFormat="1" applyFont="1" applyFill="1" applyBorder="1" applyAlignment="1">
      <alignment vertical="center"/>
    </xf>
    <xf numFmtId="3" fontId="64" fillId="13" borderId="119" xfId="0" applyNumberFormat="1" applyFont="1" applyFill="1" applyBorder="1" applyAlignment="1">
      <alignment vertical="center"/>
    </xf>
    <xf numFmtId="3" fontId="64" fillId="15" borderId="132" xfId="0" applyNumberFormat="1" applyFont="1" applyFill="1" applyBorder="1" applyAlignment="1" applyProtection="1">
      <alignment vertical="center"/>
      <protection locked="0"/>
    </xf>
    <xf numFmtId="3" fontId="64" fillId="13" borderId="135" xfId="0" applyNumberFormat="1" applyFont="1" applyFill="1" applyBorder="1" applyAlignment="1">
      <alignment vertical="center"/>
    </xf>
    <xf numFmtId="3" fontId="64" fillId="13" borderId="168" xfId="0" applyNumberFormat="1" applyFont="1" applyFill="1" applyBorder="1" applyAlignment="1">
      <alignment vertical="center"/>
    </xf>
    <xf numFmtId="3" fontId="70" fillId="20" borderId="119" xfId="0" applyNumberFormat="1" applyFont="1" applyFill="1" applyBorder="1" applyAlignment="1">
      <alignment vertical="center"/>
    </xf>
    <xf numFmtId="3" fontId="70" fillId="21" borderId="119" xfId="0" applyNumberFormat="1" applyFont="1" applyFill="1" applyBorder="1" applyAlignment="1">
      <alignment vertical="center"/>
    </xf>
    <xf numFmtId="3" fontId="64" fillId="22" borderId="146" xfId="0" applyNumberFormat="1" applyFont="1" applyFill="1" applyBorder="1" applyAlignment="1">
      <alignment vertical="center"/>
    </xf>
    <xf numFmtId="3" fontId="64" fillId="22" borderId="128" xfId="0" applyNumberFormat="1" applyFont="1" applyFill="1" applyBorder="1" applyAlignment="1">
      <alignment vertical="center"/>
    </xf>
    <xf numFmtId="3" fontId="64" fillId="22" borderId="110" xfId="0" applyNumberFormat="1" applyFont="1" applyFill="1" applyBorder="1" applyAlignment="1">
      <alignment vertical="center"/>
    </xf>
    <xf numFmtId="3" fontId="64" fillId="15" borderId="75" xfId="0" applyNumberFormat="1" applyFont="1" applyFill="1" applyBorder="1" applyAlignment="1" applyProtection="1">
      <alignment vertical="center"/>
      <protection locked="0"/>
    </xf>
    <xf numFmtId="3" fontId="64" fillId="22" borderId="129" xfId="0" applyNumberFormat="1" applyFont="1" applyFill="1" applyBorder="1" applyAlignment="1">
      <alignment vertical="center"/>
    </xf>
    <xf numFmtId="0" fontId="91" fillId="22" borderId="0" xfId="0" applyFont="1" applyFill="1"/>
    <xf numFmtId="3" fontId="64" fillId="22" borderId="168" xfId="0" applyNumberFormat="1" applyFont="1" applyFill="1" applyBorder="1" applyAlignment="1">
      <alignment vertical="center"/>
    </xf>
    <xf numFmtId="3" fontId="70" fillId="0" borderId="119" xfId="0" applyNumberFormat="1" applyFont="1" applyBorder="1" applyAlignment="1">
      <alignment vertical="center"/>
    </xf>
    <xf numFmtId="3" fontId="64" fillId="0" borderId="146" xfId="0" applyNumberFormat="1" applyFont="1" applyBorder="1" applyAlignment="1">
      <alignment vertical="center"/>
    </xf>
    <xf numFmtId="3" fontId="64" fillId="0" borderId="168" xfId="0" applyNumberFormat="1" applyFont="1" applyBorder="1" applyAlignment="1">
      <alignment vertical="center"/>
    </xf>
    <xf numFmtId="3" fontId="64" fillId="0" borderId="128" xfId="0" applyNumberFormat="1" applyFont="1" applyBorder="1" applyAlignment="1">
      <alignment vertical="center"/>
    </xf>
    <xf numFmtId="3" fontId="64" fillId="15" borderId="137" xfId="0" applyNumberFormat="1" applyFont="1" applyFill="1" applyBorder="1" applyAlignment="1" applyProtection="1">
      <alignment vertical="center"/>
      <protection locked="0"/>
    </xf>
    <xf numFmtId="3" fontId="64" fillId="0" borderId="110" xfId="0" applyNumberFormat="1" applyFont="1" applyBorder="1" applyAlignment="1">
      <alignment vertical="center"/>
    </xf>
    <xf numFmtId="1" fontId="91" fillId="25" borderId="0" xfId="0" applyNumberFormat="1" applyFont="1" applyFill="1"/>
    <xf numFmtId="49" fontId="64" fillId="15" borderId="0" xfId="0" applyNumberFormat="1" applyFont="1" applyFill="1" applyAlignment="1" applyProtection="1">
      <alignment horizontal="right" vertical="center"/>
      <protection locked="0"/>
    </xf>
    <xf numFmtId="49" fontId="64" fillId="15" borderId="0" xfId="0" applyNumberFormat="1" applyFont="1" applyFill="1" applyAlignment="1" applyProtection="1">
      <alignment horizontal="center" vertical="center"/>
      <protection locked="0"/>
    </xf>
    <xf numFmtId="0" fontId="0" fillId="25" borderId="0" xfId="0" applyFill="1"/>
    <xf numFmtId="3" fontId="55" fillId="30" borderId="93" xfId="0" applyNumberFormat="1" applyFont="1" applyFill="1" applyBorder="1"/>
    <xf numFmtId="0" fontId="104" fillId="36" borderId="190" xfId="0" applyFont="1" applyFill="1" applyBorder="1" applyAlignment="1">
      <alignment horizontal="right" vertical="center"/>
    </xf>
    <xf numFmtId="0" fontId="105" fillId="0" borderId="191" xfId="0" applyFont="1" applyBorder="1" applyAlignment="1">
      <alignment vertical="center"/>
    </xf>
    <xf numFmtId="0" fontId="61" fillId="32" borderId="191" xfId="0" applyFont="1" applyFill="1" applyBorder="1" applyAlignment="1">
      <alignment vertical="center"/>
    </xf>
    <xf numFmtId="3" fontId="85" fillId="39" borderId="88" xfId="17" applyNumberFormat="1" applyFont="1" applyFill="1" applyBorder="1" applyAlignment="1" applyProtection="1">
      <alignment horizontal="right" vertical="center"/>
      <protection locked="0"/>
    </xf>
    <xf numFmtId="3" fontId="85" fillId="12" borderId="88" xfId="13" applyNumberFormat="1" applyFont="1" applyFill="1" applyBorder="1" applyAlignment="1" applyProtection="1">
      <alignment horizontal="right" vertical="center"/>
      <protection locked="0"/>
    </xf>
    <xf numFmtId="3" fontId="85" fillId="38" borderId="88" xfId="17" applyNumberFormat="1" applyFont="1" applyFill="1" applyBorder="1" applyAlignment="1" applyProtection="1">
      <alignment horizontal="right" vertical="center"/>
      <protection locked="0"/>
    </xf>
    <xf numFmtId="3" fontId="85" fillId="40" borderId="88" xfId="17" applyNumberFormat="1" applyFont="1" applyFill="1" applyBorder="1" applyAlignment="1" applyProtection="1">
      <alignment horizontal="right" vertical="center"/>
      <protection locked="0"/>
    </xf>
    <xf numFmtId="3" fontId="85" fillId="12" borderId="88" xfId="17" applyNumberFormat="1" applyFont="1" applyFill="1" applyBorder="1" applyAlignment="1" applyProtection="1">
      <alignment horizontal="right" vertical="center"/>
      <protection locked="0"/>
    </xf>
    <xf numFmtId="3" fontId="85" fillId="12" borderId="88" xfId="10" applyNumberFormat="1" applyFont="1" applyFill="1" applyBorder="1" applyAlignment="1">
      <alignment horizontal="right" vertical="center"/>
    </xf>
    <xf numFmtId="0" fontId="85" fillId="39" borderId="88" xfId="10" applyFont="1" applyFill="1" applyBorder="1" applyAlignment="1">
      <alignment horizontal="right" vertical="center"/>
    </xf>
    <xf numFmtId="0" fontId="85" fillId="12" borderId="88" xfId="10" applyFont="1" applyFill="1" applyBorder="1" applyAlignment="1">
      <alignment vertical="center"/>
    </xf>
    <xf numFmtId="3" fontId="85" fillId="39" borderId="88" xfId="10" applyNumberFormat="1" applyFont="1" applyFill="1" applyBorder="1" applyAlignment="1">
      <alignment vertical="center"/>
    </xf>
    <xf numFmtId="3" fontId="85" fillId="12" borderId="88" xfId="10" applyNumberFormat="1" applyFont="1" applyFill="1" applyBorder="1" applyAlignment="1">
      <alignment vertical="center"/>
    </xf>
    <xf numFmtId="3" fontId="85" fillId="39" borderId="88" xfId="10" applyNumberFormat="1" applyFont="1" applyFill="1" applyBorder="1" applyAlignment="1">
      <alignment horizontal="right" vertical="center"/>
    </xf>
    <xf numFmtId="0" fontId="85" fillId="8" borderId="165" xfId="10" applyFont="1" applyFill="1" applyBorder="1" applyAlignment="1">
      <alignment horizontal="left" vertical="top"/>
    </xf>
    <xf numFmtId="0" fontId="86" fillId="8" borderId="184" xfId="10" applyFont="1" applyFill="1" applyBorder="1" applyAlignment="1" applyProtection="1">
      <alignment horizontal="left" vertical="top"/>
      <protection locked="0"/>
    </xf>
    <xf numFmtId="3" fontId="109" fillId="8" borderId="185" xfId="10" applyNumberFormat="1" applyFont="1" applyFill="1" applyBorder="1" applyAlignment="1" applyProtection="1">
      <alignment horizontal="right" vertical="top"/>
      <protection locked="0"/>
    </xf>
    <xf numFmtId="0" fontId="0" fillId="0" borderId="192" xfId="0" applyBorder="1"/>
    <xf numFmtId="0" fontId="0" fillId="0" borderId="191" xfId="0" applyBorder="1"/>
    <xf numFmtId="3" fontId="85" fillId="41" borderId="77" xfId="17" applyNumberFormat="1" applyFont="1" applyFill="1" applyBorder="1" applyAlignment="1" applyProtection="1">
      <alignment horizontal="right" vertical="center"/>
      <protection locked="0"/>
    </xf>
    <xf numFmtId="0" fontId="55" fillId="36" borderId="131" xfId="10" applyFill="1" applyBorder="1" applyAlignment="1">
      <alignment horizontal="left" vertical="top"/>
    </xf>
    <xf numFmtId="0" fontId="86" fillId="36" borderId="132" xfId="10" applyFont="1" applyFill="1" applyBorder="1" applyAlignment="1">
      <alignment horizontal="left" vertical="top"/>
    </xf>
    <xf numFmtId="3" fontId="109" fillId="36" borderId="135" xfId="10" applyNumberFormat="1" applyFont="1" applyFill="1" applyBorder="1" applyAlignment="1">
      <alignment horizontal="right" vertical="top"/>
    </xf>
    <xf numFmtId="0" fontId="55" fillId="36" borderId="23" xfId="10" applyFill="1" applyBorder="1" applyAlignment="1">
      <alignment vertical="center"/>
    </xf>
    <xf numFmtId="0" fontId="86" fillId="36" borderId="183" xfId="10" applyFont="1" applyFill="1" applyBorder="1" applyAlignment="1">
      <alignment vertical="center"/>
    </xf>
    <xf numFmtId="0" fontId="85" fillId="36" borderId="28" xfId="10" applyFont="1" applyFill="1" applyBorder="1" applyAlignment="1">
      <alignment vertical="center"/>
    </xf>
    <xf numFmtId="0" fontId="113" fillId="33" borderId="114" xfId="0" applyFont="1" applyFill="1" applyBorder="1" applyAlignment="1">
      <alignment vertical="center"/>
    </xf>
    <xf numFmtId="0" fontId="113" fillId="12" borderId="114" xfId="0" applyFont="1" applyFill="1" applyBorder="1" applyAlignment="1">
      <alignment vertical="center"/>
    </xf>
    <xf numFmtId="0" fontId="105" fillId="29" borderId="104" xfId="0" applyFont="1" applyFill="1" applyBorder="1" applyAlignment="1">
      <alignment vertical="center"/>
    </xf>
    <xf numFmtId="0" fontId="105" fillId="30" borderId="15" xfId="0" applyFont="1" applyFill="1" applyBorder="1" applyAlignment="1">
      <alignment vertical="center"/>
    </xf>
    <xf numFmtId="0" fontId="105" fillId="29" borderId="15" xfId="0" applyFont="1" applyFill="1" applyBorder="1" applyAlignment="1">
      <alignment vertical="center"/>
    </xf>
    <xf numFmtId="0" fontId="47" fillId="19" borderId="124" xfId="3" applyFont="1" applyFill="1" applyBorder="1" applyAlignment="1">
      <alignment horizontal="left" indent="1"/>
    </xf>
    <xf numFmtId="3" fontId="85" fillId="19" borderId="124" xfId="3" applyNumberFormat="1" applyFont="1" applyFill="1" applyBorder="1" applyAlignment="1">
      <alignment horizontal="right"/>
    </xf>
    <xf numFmtId="3" fontId="95" fillId="19" borderId="125" xfId="3" applyNumberFormat="1" applyFont="1" applyFill="1" applyBorder="1"/>
    <xf numFmtId="0" fontId="115" fillId="0" borderId="191" xfId="18" applyFont="1" applyBorder="1" applyAlignment="1">
      <alignment horizontal="center" vertical="center"/>
    </xf>
    <xf numFmtId="0" fontId="115" fillId="32" borderId="191" xfId="18" applyFont="1" applyFill="1" applyBorder="1" applyAlignment="1">
      <alignment horizontal="center" vertical="center"/>
    </xf>
    <xf numFmtId="0" fontId="115" fillId="32" borderId="191" xfId="0" applyFont="1" applyFill="1" applyBorder="1" applyAlignment="1">
      <alignment horizontal="center" vertical="center"/>
    </xf>
    <xf numFmtId="0" fontId="115" fillId="0" borderId="191" xfId="0" applyFont="1" applyBorder="1" applyAlignment="1">
      <alignment horizontal="center"/>
    </xf>
    <xf numFmtId="0" fontId="115" fillId="0" borderId="191" xfId="18" applyFont="1" applyBorder="1" applyAlignment="1">
      <alignment horizontal="center"/>
    </xf>
    <xf numFmtId="0" fontId="1" fillId="0" borderId="0" xfId="3" applyFont="1" applyAlignment="1">
      <alignment horizontal="left"/>
    </xf>
    <xf numFmtId="0" fontId="1" fillId="0" borderId="0" xfId="3" applyFont="1"/>
    <xf numFmtId="0" fontId="1" fillId="29" borderId="112" xfId="3" applyFont="1" applyFill="1" applyBorder="1" applyAlignment="1">
      <alignment horizontal="left" indent="1"/>
    </xf>
    <xf numFmtId="0" fontId="22" fillId="29" borderId="76" xfId="3" applyFont="1" applyFill="1" applyBorder="1" applyAlignment="1">
      <alignment horizontal="left" indent="1"/>
    </xf>
    <xf numFmtId="0" fontId="9" fillId="29" borderId="117" xfId="3" applyFont="1" applyFill="1" applyBorder="1" applyAlignment="1">
      <alignment horizontal="left" indent="1"/>
    </xf>
    <xf numFmtId="0" fontId="1" fillId="0" borderId="0" xfId="3" applyFont="1" applyAlignment="1">
      <alignment horizontal="right"/>
    </xf>
    <xf numFmtId="0" fontId="9" fillId="29" borderId="58" xfId="3" applyFont="1" applyFill="1" applyBorder="1" applyAlignment="1">
      <alignment horizontal="left" vertical="center" indent="1"/>
    </xf>
    <xf numFmtId="0" fontId="9" fillId="29" borderId="112" xfId="3" applyFont="1" applyFill="1" applyBorder="1" applyAlignment="1">
      <alignment horizontal="left" indent="1"/>
    </xf>
    <xf numFmtId="0" fontId="20" fillId="19" borderId="121" xfId="3" applyFont="1" applyFill="1" applyBorder="1" applyAlignment="1">
      <alignment horizontal="left" indent="1"/>
    </xf>
    <xf numFmtId="0" fontId="20" fillId="29" borderId="112" xfId="3" applyFont="1" applyFill="1" applyBorder="1" applyAlignment="1">
      <alignment horizontal="left" indent="1"/>
    </xf>
    <xf numFmtId="0" fontId="7" fillId="29" borderId="58" xfId="3" applyFont="1" applyFill="1" applyBorder="1" applyAlignment="1">
      <alignment horizontal="left" vertical="center" indent="1"/>
    </xf>
    <xf numFmtId="0" fontId="105" fillId="41" borderId="75" xfId="10" applyFont="1" applyFill="1" applyBorder="1" applyAlignment="1" applyProtection="1">
      <alignment horizontal="left" vertical="center" indent="1"/>
      <protection locked="0"/>
    </xf>
    <xf numFmtId="0" fontId="105" fillId="12" borderId="88" xfId="10" applyFont="1" applyFill="1" applyBorder="1" applyAlignment="1" applyProtection="1">
      <alignment horizontal="left" vertical="center" indent="1"/>
      <protection locked="0"/>
    </xf>
    <xf numFmtId="0" fontId="105" fillId="39" borderId="88" xfId="10" applyFont="1" applyFill="1" applyBorder="1" applyAlignment="1" applyProtection="1">
      <alignment horizontal="left" vertical="center" indent="1"/>
      <protection locked="0"/>
    </xf>
    <xf numFmtId="0" fontId="105" fillId="12" borderId="88" xfId="0" applyFont="1" applyFill="1" applyBorder="1" applyAlignment="1" applyProtection="1">
      <alignment horizontal="left" vertical="center" indent="1"/>
      <protection locked="0"/>
    </xf>
    <xf numFmtId="0" fontId="105" fillId="12" borderId="76" xfId="10" applyFont="1" applyFill="1" applyBorder="1" applyAlignment="1">
      <alignment horizontal="left" vertical="center" indent="1"/>
    </xf>
    <xf numFmtId="0" fontId="105" fillId="39" borderId="76" xfId="10" applyFont="1" applyFill="1" applyBorder="1" applyAlignment="1">
      <alignment horizontal="left" vertical="center" indent="1"/>
    </xf>
    <xf numFmtId="49" fontId="7" fillId="29" borderId="128" xfId="3" applyNumberFormat="1" applyFont="1" applyFill="1" applyBorder="1" applyAlignment="1">
      <alignment horizontal="right"/>
    </xf>
    <xf numFmtId="3" fontId="87" fillId="29" borderId="128" xfId="3" applyNumberFormat="1" applyFont="1" applyFill="1" applyBorder="1" applyAlignment="1">
      <alignment horizontal="right" vertical="center"/>
    </xf>
    <xf numFmtId="0" fontId="65" fillId="18" borderId="73" xfId="0" applyFont="1" applyFill="1" applyBorder="1" applyAlignment="1">
      <alignment horizontal="center" vertical="center"/>
    </xf>
    <xf numFmtId="3" fontId="55" fillId="18" borderId="75" xfId="0" applyNumberFormat="1" applyFont="1" applyFill="1" applyBorder="1"/>
    <xf numFmtId="3" fontId="0" fillId="18" borderId="90" xfId="0" applyNumberFormat="1" applyFill="1" applyBorder="1"/>
    <xf numFmtId="0" fontId="55" fillId="29" borderId="194" xfId="0" applyFont="1" applyFill="1" applyBorder="1" applyAlignment="1">
      <alignment horizontal="left" vertical="center"/>
    </xf>
    <xf numFmtId="0" fontId="113" fillId="35" borderId="114" xfId="0" applyFont="1" applyFill="1" applyBorder="1" applyAlignment="1">
      <alignment vertical="center"/>
    </xf>
    <xf numFmtId="0" fontId="105" fillId="35" borderId="88" xfId="10" applyFont="1" applyFill="1" applyBorder="1" applyAlignment="1" applyProtection="1">
      <alignment horizontal="left" vertical="center" indent="1"/>
      <protection locked="0"/>
    </xf>
    <xf numFmtId="3" fontId="85" fillId="35" borderId="88" xfId="17" applyNumberFormat="1" applyFont="1" applyFill="1" applyBorder="1" applyAlignment="1" applyProtection="1">
      <alignment horizontal="right" vertical="center"/>
      <protection locked="0"/>
    </xf>
    <xf numFmtId="0" fontId="117" fillId="12" borderId="114" xfId="0" applyFont="1" applyFill="1" applyBorder="1" applyAlignment="1">
      <alignment vertical="center"/>
    </xf>
    <xf numFmtId="0" fontId="117" fillId="12" borderId="88" xfId="10" applyFont="1" applyFill="1" applyBorder="1" applyAlignment="1" applyProtection="1">
      <alignment horizontal="left" vertical="center" indent="1"/>
      <protection locked="0"/>
    </xf>
    <xf numFmtId="3" fontId="102" fillId="12" borderId="88" xfId="17" applyNumberFormat="1" applyFont="1" applyFill="1" applyBorder="1" applyAlignment="1" applyProtection="1">
      <alignment horizontal="right" vertical="center"/>
      <protection locked="0"/>
    </xf>
    <xf numFmtId="0" fontId="117" fillId="33" borderId="114" xfId="0" applyFont="1" applyFill="1" applyBorder="1" applyAlignment="1">
      <alignment vertical="center"/>
    </xf>
    <xf numFmtId="0" fontId="117" fillId="39" borderId="88" xfId="10" applyFont="1" applyFill="1" applyBorder="1" applyAlignment="1" applyProtection="1">
      <alignment horizontal="left" vertical="center" indent="1"/>
      <protection locked="0"/>
    </xf>
    <xf numFmtId="3" fontId="102" fillId="39" borderId="88" xfId="17" applyNumberFormat="1" applyFont="1" applyFill="1" applyBorder="1" applyAlignment="1" applyProtection="1">
      <alignment horizontal="right" vertical="center"/>
      <protection locked="0"/>
    </xf>
    <xf numFmtId="0" fontId="117" fillId="33" borderId="88" xfId="10" applyFont="1" applyFill="1" applyBorder="1" applyAlignment="1" applyProtection="1">
      <alignment horizontal="left" vertical="center" indent="1"/>
      <protection locked="0"/>
    </xf>
    <xf numFmtId="3" fontId="102" fillId="33" borderId="88" xfId="17" applyNumberFormat="1" applyFont="1" applyFill="1" applyBorder="1" applyAlignment="1" applyProtection="1">
      <alignment horizontal="right" vertical="center"/>
      <protection locked="0"/>
    </xf>
    <xf numFmtId="165" fontId="118" fillId="21" borderId="119" xfId="0" applyNumberFormat="1" applyFont="1" applyFill="1" applyBorder="1"/>
    <xf numFmtId="3" fontId="119" fillId="21" borderId="128" xfId="3" applyNumberFormat="1" applyFont="1" applyFill="1" applyBorder="1"/>
    <xf numFmtId="165" fontId="116" fillId="12" borderId="16" xfId="0" applyNumberFormat="1" applyFont="1" applyFill="1" applyBorder="1"/>
    <xf numFmtId="165" fontId="116" fillId="12" borderId="28" xfId="0" applyNumberFormat="1" applyFont="1" applyFill="1" applyBorder="1"/>
    <xf numFmtId="3" fontId="69" fillId="19" borderId="90" xfId="0" applyNumberFormat="1" applyFont="1" applyFill="1" applyBorder="1"/>
    <xf numFmtId="3" fontId="69" fillId="19" borderId="91" xfId="0" applyNumberFormat="1" applyFont="1" applyFill="1" applyBorder="1"/>
    <xf numFmtId="165" fontId="118" fillId="18" borderId="141" xfId="0" applyNumberFormat="1" applyFont="1" applyFill="1" applyBorder="1"/>
    <xf numFmtId="165" fontId="120" fillId="19" borderId="128" xfId="0" applyNumberFormat="1" applyFont="1" applyFill="1" applyBorder="1"/>
    <xf numFmtId="3" fontId="100" fillId="17" borderId="89" xfId="0" applyNumberFormat="1" applyFont="1" applyFill="1" applyBorder="1"/>
    <xf numFmtId="0" fontId="106" fillId="34" borderId="165" xfId="0" applyFont="1" applyFill="1" applyBorder="1" applyAlignment="1">
      <alignment horizontal="center"/>
    </xf>
    <xf numFmtId="0" fontId="107" fillId="0" borderId="164" xfId="0" applyFont="1" applyBorder="1" applyAlignment="1">
      <alignment horizontal="center"/>
    </xf>
    <xf numFmtId="3" fontId="65" fillId="19" borderId="90" xfId="0" applyNumberFormat="1" applyFont="1" applyFill="1" applyBorder="1" applyAlignment="1">
      <alignment horizontal="right" vertical="center"/>
    </xf>
    <xf numFmtId="3" fontId="65" fillId="19" borderId="93" xfId="0" applyNumberFormat="1" applyFont="1" applyFill="1" applyBorder="1" applyAlignment="1">
      <alignment horizontal="right" vertical="center"/>
    </xf>
    <xf numFmtId="0" fontId="0" fillId="0" borderId="71" xfId="0" applyBorder="1" applyAlignment="1">
      <alignment horizontal="right" vertical="center"/>
    </xf>
    <xf numFmtId="0" fontId="73" fillId="17" borderId="83" xfId="0" applyFont="1" applyFill="1" applyBorder="1" applyAlignment="1">
      <alignment horizontal="center" vertical="center"/>
    </xf>
    <xf numFmtId="0" fontId="0" fillId="17" borderId="84" xfId="0" applyFill="1" applyBorder="1" applyAlignment="1">
      <alignment horizontal="center" vertical="center"/>
    </xf>
    <xf numFmtId="0" fontId="0" fillId="17" borderId="85" xfId="0" applyFill="1" applyBorder="1" applyAlignment="1">
      <alignment horizontal="center" vertical="center"/>
    </xf>
    <xf numFmtId="3" fontId="65" fillId="18" borderId="72" xfId="0" applyNumberFormat="1" applyFont="1" applyFill="1" applyBorder="1" applyAlignment="1">
      <alignment vertical="center"/>
    </xf>
    <xf numFmtId="0" fontId="65" fillId="18" borderId="157" xfId="0" applyFont="1" applyFill="1" applyBorder="1" applyAlignment="1">
      <alignment horizontal="center" vertical="center"/>
    </xf>
    <xf numFmtId="0" fontId="65" fillId="18" borderId="175" xfId="0" applyFont="1" applyFill="1" applyBorder="1" applyAlignment="1">
      <alignment horizontal="center" vertical="center"/>
    </xf>
    <xf numFmtId="0" fontId="65" fillId="18" borderId="158" xfId="0" applyFont="1" applyFill="1" applyBorder="1" applyAlignment="1">
      <alignment horizontal="center" vertical="center"/>
    </xf>
    <xf numFmtId="0" fontId="55" fillId="18" borderId="75" xfId="0" applyFont="1" applyFill="1" applyBorder="1" applyAlignment="1">
      <alignment horizontal="left" vertical="center"/>
    </xf>
    <xf numFmtId="0" fontId="55" fillId="18" borderId="76" xfId="0" applyFont="1" applyFill="1" applyBorder="1" applyAlignment="1">
      <alignment horizontal="left" vertical="center"/>
    </xf>
    <xf numFmtId="0" fontId="55" fillId="18" borderId="65" xfId="0" applyFont="1" applyFill="1" applyBorder="1" applyAlignment="1">
      <alignment horizontal="left" vertical="center"/>
    </xf>
    <xf numFmtId="0" fontId="65" fillId="18" borderId="73" xfId="0" applyFont="1" applyFill="1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76" xfId="0" applyBorder="1" applyAlignment="1">
      <alignment horizontal="left" vertical="center"/>
    </xf>
    <xf numFmtId="0" fontId="0" fillId="0" borderId="65" xfId="0" applyBorder="1" applyAlignment="1">
      <alignment horizontal="left" vertical="center"/>
    </xf>
    <xf numFmtId="3" fontId="65" fillId="18" borderId="90" xfId="0" applyNumberFormat="1" applyFont="1" applyFill="1" applyBorder="1" applyAlignment="1">
      <alignment vertical="center"/>
    </xf>
    <xf numFmtId="0" fontId="0" fillId="0" borderId="93" xfId="0" applyBorder="1" applyAlignment="1">
      <alignment vertical="center"/>
    </xf>
    <xf numFmtId="0" fontId="0" fillId="0" borderId="71" xfId="0" applyBorder="1" applyAlignment="1">
      <alignment vertical="center"/>
    </xf>
    <xf numFmtId="0" fontId="65" fillId="29" borderId="73" xfId="0" applyFont="1" applyFill="1" applyBorder="1" applyAlignment="1">
      <alignment horizontal="center" vertical="center"/>
    </xf>
    <xf numFmtId="0" fontId="0" fillId="29" borderId="64" xfId="0" applyFill="1" applyBorder="1" applyAlignment="1">
      <alignment horizontal="center" vertical="center"/>
    </xf>
    <xf numFmtId="0" fontId="55" fillId="29" borderId="75" xfId="0" applyFont="1" applyFill="1" applyBorder="1" applyAlignment="1">
      <alignment horizontal="left" vertical="center"/>
    </xf>
    <xf numFmtId="0" fontId="0" fillId="29" borderId="65" xfId="0" applyFill="1" applyBorder="1" applyAlignment="1">
      <alignment horizontal="left" vertical="center"/>
    </xf>
    <xf numFmtId="3" fontId="65" fillId="29" borderId="90" xfId="0" applyNumberFormat="1" applyFont="1" applyFill="1" applyBorder="1" applyAlignment="1">
      <alignment vertical="center"/>
    </xf>
    <xf numFmtId="0" fontId="0" fillId="29" borderId="71" xfId="0" applyFill="1" applyBorder="1" applyAlignment="1">
      <alignment vertical="center"/>
    </xf>
    <xf numFmtId="3" fontId="65" fillId="30" borderId="90" xfId="0" applyNumberFormat="1" applyFont="1" applyFill="1" applyBorder="1" applyAlignment="1">
      <alignment vertical="center"/>
    </xf>
    <xf numFmtId="3" fontId="65" fillId="30" borderId="93" xfId="0" applyNumberFormat="1" applyFont="1" applyFill="1" applyBorder="1"/>
    <xf numFmtId="3" fontId="65" fillId="30" borderId="71" xfId="0" applyNumberFormat="1" applyFont="1" applyFill="1" applyBorder="1"/>
    <xf numFmtId="0" fontId="0" fillId="30" borderId="75" xfId="0" applyFill="1" applyBorder="1" applyAlignment="1">
      <alignment horizontal="left" vertical="center"/>
    </xf>
    <xf numFmtId="0" fontId="0" fillId="30" borderId="76" xfId="0" applyFill="1" applyBorder="1" applyAlignment="1">
      <alignment horizontal="left" vertical="center"/>
    </xf>
    <xf numFmtId="0" fontId="0" fillId="30" borderId="65" xfId="0" applyFill="1" applyBorder="1" applyAlignment="1">
      <alignment horizontal="left" vertical="center"/>
    </xf>
    <xf numFmtId="0" fontId="0" fillId="30" borderId="73" xfId="0" applyFill="1" applyBorder="1" applyAlignment="1">
      <alignment horizontal="center" vertical="center"/>
    </xf>
    <xf numFmtId="0" fontId="0" fillId="30" borderId="74" xfId="0" applyFill="1" applyBorder="1" applyAlignment="1">
      <alignment horizontal="center" vertical="center"/>
    </xf>
    <xf numFmtId="0" fontId="0" fillId="30" borderId="64" xfId="0" applyFill="1" applyBorder="1" applyAlignment="1">
      <alignment horizontal="center" vertical="center"/>
    </xf>
    <xf numFmtId="0" fontId="73" fillId="35" borderId="83" xfId="0" applyFont="1" applyFill="1" applyBorder="1" applyAlignment="1">
      <alignment horizontal="center" vertical="center"/>
    </xf>
    <xf numFmtId="0" fontId="0" fillId="35" borderId="84" xfId="0" applyFill="1" applyBorder="1" applyAlignment="1">
      <alignment horizontal="center" vertical="center"/>
    </xf>
    <xf numFmtId="0" fontId="0" fillId="35" borderId="85" xfId="0" applyFill="1" applyBorder="1" applyAlignment="1">
      <alignment horizontal="center" vertical="center"/>
    </xf>
    <xf numFmtId="0" fontId="65" fillId="29" borderId="73" xfId="0" applyFont="1" applyFill="1" applyBorder="1" applyAlignment="1">
      <alignment horizontal="center" vertical="center" wrapText="1"/>
    </xf>
    <xf numFmtId="0" fontId="65" fillId="29" borderId="74" xfId="0" applyFont="1" applyFill="1" applyBorder="1" applyAlignment="1">
      <alignment horizontal="center" vertical="center" wrapText="1"/>
    </xf>
    <xf numFmtId="0" fontId="65" fillId="29" borderId="64" xfId="0" applyFont="1" applyFill="1" applyBorder="1" applyAlignment="1">
      <alignment horizontal="center" vertical="center" wrapText="1"/>
    </xf>
    <xf numFmtId="0" fontId="55" fillId="29" borderId="75" xfId="0" applyFont="1" applyFill="1" applyBorder="1" applyAlignment="1">
      <alignment vertical="center" wrapText="1"/>
    </xf>
    <xf numFmtId="0" fontId="55" fillId="29" borderId="76" xfId="0" applyFont="1" applyFill="1" applyBorder="1" applyAlignment="1">
      <alignment vertical="center" wrapText="1"/>
    </xf>
    <xf numFmtId="0" fontId="55" fillId="29" borderId="65" xfId="0" applyFont="1" applyFill="1" applyBorder="1" applyAlignment="1">
      <alignment vertical="center" wrapText="1"/>
    </xf>
    <xf numFmtId="3" fontId="65" fillId="29" borderId="72" xfId="0" applyNumberFormat="1" applyFont="1" applyFill="1" applyBorder="1" applyAlignment="1">
      <alignment vertical="center"/>
    </xf>
    <xf numFmtId="0" fontId="65" fillId="30" borderId="74" xfId="0" applyFont="1" applyFill="1" applyBorder="1" applyAlignment="1">
      <alignment horizontal="center" vertical="center"/>
    </xf>
    <xf numFmtId="0" fontId="55" fillId="30" borderId="76" xfId="0" applyFont="1" applyFill="1" applyBorder="1" applyAlignment="1">
      <alignment horizontal="left" vertical="center"/>
    </xf>
    <xf numFmtId="0" fontId="55" fillId="0" borderId="76" xfId="0" applyFont="1" applyBorder="1" applyAlignment="1">
      <alignment horizontal="left" vertical="center"/>
    </xf>
    <xf numFmtId="3" fontId="65" fillId="30" borderId="93" xfId="0" applyNumberFormat="1" applyFont="1" applyFill="1" applyBorder="1" applyAlignment="1">
      <alignment vertical="center"/>
    </xf>
    <xf numFmtId="0" fontId="0" fillId="0" borderId="93" xfId="0" applyBorder="1"/>
    <xf numFmtId="0" fontId="65" fillId="18" borderId="74" xfId="0" applyFont="1" applyFill="1" applyBorder="1" applyAlignment="1">
      <alignment horizontal="center" vertical="center"/>
    </xf>
    <xf numFmtId="0" fontId="0" fillId="18" borderId="64" xfId="0" applyFill="1" applyBorder="1" applyAlignment="1">
      <alignment horizontal="center" vertical="center"/>
    </xf>
    <xf numFmtId="0" fontId="0" fillId="18" borderId="65" xfId="0" applyFill="1" applyBorder="1" applyAlignment="1">
      <alignment horizontal="left" vertical="center"/>
    </xf>
    <xf numFmtId="3" fontId="65" fillId="18" borderId="90" xfId="0" applyNumberFormat="1" applyFont="1" applyFill="1" applyBorder="1" applyAlignment="1">
      <alignment horizontal="right" vertical="center"/>
    </xf>
    <xf numFmtId="3" fontId="65" fillId="18" borderId="93" xfId="0" applyNumberFormat="1" applyFont="1" applyFill="1" applyBorder="1" applyAlignment="1">
      <alignment horizontal="right" vertical="center"/>
    </xf>
    <xf numFmtId="0" fontId="55" fillId="18" borderId="71" xfId="0" applyFont="1" applyFill="1" applyBorder="1" applyAlignment="1">
      <alignment horizontal="right" vertical="center"/>
    </xf>
    <xf numFmtId="0" fontId="65" fillId="19" borderId="73" xfId="0" applyFont="1" applyFill="1" applyBorder="1" applyAlignment="1">
      <alignment horizontal="center" vertical="center"/>
    </xf>
    <xf numFmtId="0" fontId="0" fillId="19" borderId="74" xfId="0" applyFill="1" applyBorder="1" applyAlignment="1">
      <alignment horizontal="center" vertical="center"/>
    </xf>
    <xf numFmtId="0" fontId="0" fillId="19" borderId="159" xfId="0" applyFill="1" applyBorder="1" applyAlignment="1">
      <alignment horizontal="center" vertical="center"/>
    </xf>
    <xf numFmtId="0" fontId="55" fillId="19" borderId="75" xfId="0" applyFont="1" applyFill="1" applyBorder="1" applyAlignment="1">
      <alignment vertical="center"/>
    </xf>
    <xf numFmtId="0" fontId="0" fillId="19" borderId="76" xfId="0" applyFill="1" applyBorder="1" applyAlignment="1">
      <alignment vertical="center"/>
    </xf>
    <xf numFmtId="0" fontId="0" fillId="19" borderId="160" xfId="0" applyFill="1" applyBorder="1" applyAlignment="1">
      <alignment vertical="center"/>
    </xf>
    <xf numFmtId="3" fontId="65" fillId="19" borderId="90" xfId="0" applyNumberFormat="1" applyFont="1" applyFill="1" applyBorder="1" applyAlignment="1">
      <alignment vertical="center"/>
    </xf>
    <xf numFmtId="0" fontId="55" fillId="19" borderId="93" xfId="0" applyFont="1" applyFill="1" applyBorder="1" applyAlignment="1">
      <alignment vertical="center"/>
    </xf>
    <xf numFmtId="0" fontId="55" fillId="19" borderId="161" xfId="0" applyFont="1" applyFill="1" applyBorder="1" applyAlignment="1">
      <alignment vertical="center"/>
    </xf>
    <xf numFmtId="0" fontId="0" fillId="30" borderId="71" xfId="0" applyFill="1" applyBorder="1" applyAlignment="1">
      <alignment vertical="center"/>
    </xf>
    <xf numFmtId="3" fontId="65" fillId="29" borderId="93" xfId="0" applyNumberFormat="1" applyFont="1" applyFill="1" applyBorder="1" applyAlignment="1">
      <alignment vertical="center"/>
    </xf>
    <xf numFmtId="0" fontId="65" fillId="29" borderId="74" xfId="0" applyFont="1" applyFill="1" applyBorder="1" applyAlignment="1">
      <alignment horizontal="center" vertical="center"/>
    </xf>
    <xf numFmtId="0" fontId="55" fillId="29" borderId="193" xfId="0" applyFont="1" applyFill="1" applyBorder="1" applyAlignment="1">
      <alignment horizontal="left" vertical="center"/>
    </xf>
    <xf numFmtId="0" fontId="65" fillId="30" borderId="73" xfId="0" applyFont="1" applyFill="1" applyBorder="1" applyAlignment="1">
      <alignment horizontal="center" vertical="center"/>
    </xf>
    <xf numFmtId="0" fontId="55" fillId="30" borderId="75" xfId="0" applyFont="1" applyFill="1" applyBorder="1" applyAlignment="1">
      <alignment horizontal="left" vertical="center"/>
    </xf>
    <xf numFmtId="3" fontId="65" fillId="30" borderId="90" xfId="0" applyNumberFormat="1" applyFont="1" applyFill="1" applyBorder="1" applyAlignment="1">
      <alignment horizontal="right" vertical="center"/>
    </xf>
    <xf numFmtId="0" fontId="65" fillId="0" borderId="93" xfId="0" applyFont="1" applyBorder="1"/>
    <xf numFmtId="0" fontId="65" fillId="0" borderId="71" xfId="0" applyFont="1" applyBorder="1"/>
    <xf numFmtId="0" fontId="0" fillId="30" borderId="75" xfId="0" applyFill="1" applyBorder="1" applyAlignment="1">
      <alignment vertical="center"/>
    </xf>
    <xf numFmtId="0" fontId="0" fillId="0" borderId="76" xfId="0" applyBorder="1"/>
    <xf numFmtId="0" fontId="0" fillId="0" borderId="65" xfId="0" applyBorder="1"/>
    <xf numFmtId="0" fontId="65" fillId="0" borderId="74" xfId="0" applyFont="1" applyBorder="1" applyAlignment="1">
      <alignment horizontal="center" vertical="center"/>
    </xf>
    <xf numFmtId="0" fontId="65" fillId="0" borderId="64" xfId="0" applyFont="1" applyBorder="1" applyAlignment="1">
      <alignment horizontal="center" vertical="center"/>
    </xf>
    <xf numFmtId="0" fontId="0" fillId="30" borderId="93" xfId="0" applyFill="1" applyBorder="1" applyAlignment="1">
      <alignment vertical="center"/>
    </xf>
    <xf numFmtId="0" fontId="0" fillId="30" borderId="76" xfId="0" applyFill="1" applyBorder="1" applyAlignment="1">
      <alignment vertical="center"/>
    </xf>
    <xf numFmtId="0" fontId="0" fillId="29" borderId="75" xfId="0" applyFill="1" applyBorder="1" applyAlignment="1">
      <alignment horizontal="left" vertical="center"/>
    </xf>
    <xf numFmtId="0" fontId="0" fillId="29" borderId="76" xfId="0" applyFill="1" applyBorder="1" applyAlignment="1">
      <alignment horizontal="left" vertical="center"/>
    </xf>
    <xf numFmtId="0" fontId="0" fillId="29" borderId="74" xfId="0" applyFill="1" applyBorder="1" applyAlignment="1">
      <alignment horizontal="center" vertical="center"/>
    </xf>
    <xf numFmtId="3" fontId="65" fillId="29" borderId="90" xfId="0" applyNumberFormat="1" applyFont="1" applyFill="1" applyBorder="1" applyAlignment="1">
      <alignment horizontal="right" vertical="center"/>
    </xf>
    <xf numFmtId="0" fontId="0" fillId="29" borderId="93" xfId="0" applyFill="1" applyBorder="1" applyAlignment="1">
      <alignment horizontal="right" vertical="center"/>
    </xf>
    <xf numFmtId="0" fontId="0" fillId="29" borderId="71" xfId="0" applyFill="1" applyBorder="1" applyAlignment="1">
      <alignment horizontal="right" vertical="center"/>
    </xf>
    <xf numFmtId="0" fontId="65" fillId="30" borderId="55" xfId="0" applyFont="1" applyFill="1" applyBorder="1" applyAlignment="1">
      <alignment horizontal="center"/>
    </xf>
    <xf numFmtId="0" fontId="65" fillId="30" borderId="67" xfId="0" applyFont="1" applyFill="1" applyBorder="1" applyAlignment="1">
      <alignment horizontal="center"/>
    </xf>
    <xf numFmtId="0" fontId="55" fillId="29" borderId="75" xfId="0" applyFont="1" applyFill="1" applyBorder="1" applyAlignment="1">
      <alignment vertical="center"/>
    </xf>
    <xf numFmtId="0" fontId="0" fillId="29" borderId="65" xfId="0" applyFill="1" applyBorder="1" applyAlignment="1">
      <alignment vertical="center"/>
    </xf>
    <xf numFmtId="0" fontId="55" fillId="29" borderId="71" xfId="0" applyFont="1" applyFill="1" applyBorder="1" applyAlignment="1">
      <alignment horizontal="right" vertical="center"/>
    </xf>
    <xf numFmtId="3" fontId="65" fillId="30" borderId="72" xfId="0" applyNumberFormat="1" applyFont="1" applyFill="1" applyBorder="1" applyAlignment="1">
      <alignment vertical="center"/>
    </xf>
    <xf numFmtId="0" fontId="65" fillId="29" borderId="64" xfId="0" applyFont="1" applyFill="1" applyBorder="1" applyAlignment="1">
      <alignment horizontal="center" vertical="center"/>
    </xf>
    <xf numFmtId="0" fontId="0" fillId="29" borderId="76" xfId="0" applyFill="1" applyBorder="1" applyAlignment="1">
      <alignment vertical="center" wrapText="1"/>
    </xf>
    <xf numFmtId="0" fontId="0" fillId="29" borderId="65" xfId="0" applyFill="1" applyBorder="1" applyAlignment="1">
      <alignment vertical="center" wrapText="1"/>
    </xf>
    <xf numFmtId="0" fontId="65" fillId="30" borderId="64" xfId="0" applyFont="1" applyFill="1" applyBorder="1" applyAlignment="1">
      <alignment horizontal="center" vertical="center"/>
    </xf>
    <xf numFmtId="0" fontId="55" fillId="30" borderId="75" xfId="0" applyFont="1" applyFill="1" applyBorder="1" applyAlignment="1">
      <alignment vertical="center"/>
    </xf>
    <xf numFmtId="0" fontId="0" fillId="30" borderId="65" xfId="0" applyFill="1" applyBorder="1" applyAlignment="1">
      <alignment vertical="center"/>
    </xf>
    <xf numFmtId="0" fontId="65" fillId="18" borderId="55" xfId="0" applyFont="1" applyFill="1" applyBorder="1" applyAlignment="1">
      <alignment horizontal="center"/>
    </xf>
    <xf numFmtId="0" fontId="65" fillId="18" borderId="67" xfId="0" applyFont="1" applyFill="1" applyBorder="1" applyAlignment="1">
      <alignment horizontal="center"/>
    </xf>
    <xf numFmtId="0" fontId="65" fillId="18" borderId="64" xfId="0" applyFont="1" applyFill="1" applyBorder="1" applyAlignment="1">
      <alignment horizontal="center" vertical="center"/>
    </xf>
    <xf numFmtId="0" fontId="55" fillId="18" borderId="75" xfId="0" applyFont="1" applyFill="1" applyBorder="1" applyAlignment="1">
      <alignment vertical="center"/>
    </xf>
    <xf numFmtId="0" fontId="0" fillId="18" borderId="76" xfId="0" applyFill="1" applyBorder="1" applyAlignment="1">
      <alignment vertical="center"/>
    </xf>
    <xf numFmtId="0" fontId="0" fillId="18" borderId="65" xfId="0" applyFill="1" applyBorder="1" applyAlignment="1">
      <alignment vertical="center"/>
    </xf>
    <xf numFmtId="3" fontId="65" fillId="19" borderId="72" xfId="0" applyNumberFormat="1" applyFont="1" applyFill="1" applyBorder="1" applyAlignment="1">
      <alignment vertical="center"/>
    </xf>
    <xf numFmtId="3" fontId="65" fillId="18" borderId="72" xfId="0" applyNumberFormat="1" applyFont="1" applyFill="1" applyBorder="1" applyAlignment="1">
      <alignment horizontal="right" vertical="center"/>
    </xf>
    <xf numFmtId="3" fontId="74" fillId="19" borderId="72" xfId="0" applyNumberFormat="1" applyFont="1" applyFill="1" applyBorder="1" applyAlignment="1">
      <alignment horizontal="right" vertical="center"/>
    </xf>
    <xf numFmtId="0" fontId="65" fillId="19" borderId="74" xfId="0" applyFont="1" applyFill="1" applyBorder="1" applyAlignment="1">
      <alignment horizontal="center" vertical="center"/>
    </xf>
    <xf numFmtId="0" fontId="55" fillId="19" borderId="76" xfId="0" applyFont="1" applyFill="1" applyBorder="1" applyAlignment="1">
      <alignment vertical="center"/>
    </xf>
    <xf numFmtId="0" fontId="55" fillId="18" borderId="76" xfId="0" applyFont="1" applyFill="1" applyBorder="1" applyAlignment="1">
      <alignment vertical="center"/>
    </xf>
    <xf numFmtId="0" fontId="80" fillId="0" borderId="0" xfId="3" applyFont="1" applyAlignment="1">
      <alignment horizontal="right"/>
    </xf>
    <xf numFmtId="0" fontId="0" fillId="0" borderId="0" xfId="0" applyAlignment="1">
      <alignment horizontal="right"/>
    </xf>
    <xf numFmtId="0" fontId="54" fillId="29" borderId="104" xfId="3" applyFont="1" applyFill="1" applyBorder="1" applyAlignment="1">
      <alignment horizontal="center" vertical="center"/>
    </xf>
    <xf numFmtId="0" fontId="75" fillId="29" borderId="107" xfId="3" applyFill="1" applyBorder="1" applyAlignment="1">
      <alignment vertical="center"/>
    </xf>
    <xf numFmtId="0" fontId="54" fillId="29" borderId="101" xfId="3" applyFont="1" applyFill="1" applyBorder="1" applyAlignment="1">
      <alignment horizontal="center" vertical="center"/>
    </xf>
    <xf numFmtId="0" fontId="75" fillId="29" borderId="108" xfId="3" applyFill="1" applyBorder="1" applyAlignment="1">
      <alignment vertical="center"/>
    </xf>
    <xf numFmtId="0" fontId="54" fillId="19" borderId="104" xfId="3" applyFont="1" applyFill="1" applyBorder="1" applyAlignment="1">
      <alignment horizontal="center" vertical="center"/>
    </xf>
    <xf numFmtId="0" fontId="75" fillId="19" borderId="107" xfId="3" applyFill="1" applyBorder="1" applyAlignment="1">
      <alignment horizontal="center" vertical="center"/>
    </xf>
    <xf numFmtId="0" fontId="54" fillId="19" borderId="75" xfId="3" applyFont="1" applyFill="1" applyBorder="1" applyAlignment="1">
      <alignment horizontal="center" vertical="center"/>
    </xf>
    <xf numFmtId="0" fontId="75" fillId="19" borderId="109" xfId="3" applyFill="1" applyBorder="1" applyAlignment="1">
      <alignment horizontal="center" vertical="center"/>
    </xf>
    <xf numFmtId="3" fontId="70" fillId="21" borderId="26" xfId="6" applyNumberFormat="1" applyFont="1" applyFill="1" applyBorder="1" applyAlignment="1">
      <alignment horizontal="left" vertical="center"/>
    </xf>
    <xf numFmtId="3" fontId="70" fillId="26" borderId="142" xfId="6" applyNumberFormat="1" applyFont="1" applyFill="1" applyBorder="1" applyAlignment="1">
      <alignment horizontal="left" vertical="center"/>
    </xf>
    <xf numFmtId="3" fontId="70" fillId="26" borderId="166" xfId="6" applyNumberFormat="1" applyFont="1" applyFill="1" applyBorder="1" applyAlignment="1">
      <alignment horizontal="left" vertical="center"/>
    </xf>
    <xf numFmtId="0" fontId="91" fillId="0" borderId="166" xfId="0" applyFont="1" applyBorder="1" applyAlignment="1">
      <alignment horizontal="left" vertical="center"/>
    </xf>
    <xf numFmtId="0" fontId="91" fillId="0" borderId="164" xfId="0" applyFont="1" applyBorder="1" applyAlignment="1">
      <alignment horizontal="left" vertical="center"/>
    </xf>
    <xf numFmtId="3" fontId="70" fillId="37" borderId="26" xfId="6" applyNumberFormat="1" applyFont="1" applyFill="1" applyBorder="1" applyAlignment="1">
      <alignment horizontal="left" vertical="center"/>
    </xf>
    <xf numFmtId="3" fontId="70" fillId="37" borderId="142" xfId="6" applyNumberFormat="1" applyFont="1" applyFill="1" applyBorder="1" applyAlignment="1">
      <alignment horizontal="left" vertical="center"/>
    </xf>
    <xf numFmtId="3" fontId="70" fillId="37" borderId="143" xfId="6" applyNumberFormat="1" applyFont="1" applyFill="1" applyBorder="1" applyAlignment="1">
      <alignment horizontal="left" vertical="center"/>
    </xf>
    <xf numFmtId="3" fontId="70" fillId="20" borderId="142" xfId="6" applyNumberFormat="1" applyFont="1" applyFill="1" applyBorder="1" applyAlignment="1">
      <alignment horizontal="left" vertical="center"/>
    </xf>
    <xf numFmtId="3" fontId="70" fillId="20" borderId="166" xfId="6" applyNumberFormat="1" applyFont="1" applyFill="1" applyBorder="1" applyAlignment="1">
      <alignment horizontal="left" vertical="center"/>
    </xf>
    <xf numFmtId="3" fontId="70" fillId="20" borderId="143" xfId="6" applyNumberFormat="1" applyFont="1" applyFill="1" applyBorder="1" applyAlignment="1">
      <alignment horizontal="left" vertical="center"/>
    </xf>
    <xf numFmtId="0" fontId="77" fillId="13" borderId="0" xfId="0" applyFont="1" applyFill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1" fontId="91" fillId="13" borderId="0" xfId="0" applyNumberFormat="1" applyFont="1" applyFill="1" applyAlignment="1">
      <alignment horizontal="center" vertical="center"/>
    </xf>
    <xf numFmtId="0" fontId="0" fillId="0" borderId="0" xfId="0"/>
    <xf numFmtId="0" fontId="64" fillId="13" borderId="172" xfId="6" applyFont="1" applyFill="1" applyBorder="1" applyAlignment="1">
      <alignment horizontal="center" vertical="center"/>
    </xf>
    <xf numFmtId="3" fontId="70" fillId="16" borderId="142" xfId="6" applyNumberFormat="1" applyFont="1" applyFill="1" applyBorder="1" applyAlignment="1">
      <alignment horizontal="left" vertical="center"/>
    </xf>
    <xf numFmtId="3" fontId="70" fillId="16" borderId="166" xfId="6" applyNumberFormat="1" applyFont="1" applyFill="1" applyBorder="1" applyAlignment="1">
      <alignment horizontal="left" vertical="center"/>
    </xf>
    <xf numFmtId="3" fontId="70" fillId="16" borderId="143" xfId="6" applyNumberFormat="1" applyFont="1" applyFill="1" applyBorder="1" applyAlignment="1">
      <alignment horizontal="left" vertical="center"/>
    </xf>
    <xf numFmtId="0" fontId="92" fillId="23" borderId="26" xfId="6" applyFont="1" applyFill="1" applyBorder="1" applyAlignment="1">
      <alignment horizontal="left" vertical="center"/>
    </xf>
    <xf numFmtId="0" fontId="92" fillId="23" borderId="142" xfId="6" applyFont="1" applyFill="1" applyBorder="1" applyAlignment="1">
      <alignment horizontal="left" vertical="center"/>
    </xf>
    <xf numFmtId="0" fontId="70" fillId="24" borderId="58" xfId="6" applyFont="1" applyFill="1" applyBorder="1" applyAlignment="1">
      <alignment horizontal="left" vertical="center"/>
    </xf>
    <xf numFmtId="0" fontId="70" fillId="24" borderId="53" xfId="6" applyFont="1" applyFill="1" applyBorder="1" applyAlignment="1">
      <alignment horizontal="left" vertical="center"/>
    </xf>
    <xf numFmtId="0" fontId="92" fillId="17" borderId="26" xfId="6" applyFont="1" applyFill="1" applyBorder="1" applyAlignment="1">
      <alignment horizontal="left" vertical="center"/>
    </xf>
    <xf numFmtId="0" fontId="92" fillId="17" borderId="142" xfId="6" applyFont="1" applyFill="1" applyBorder="1" applyAlignment="1">
      <alignment horizontal="left" vertical="center"/>
    </xf>
    <xf numFmtId="0" fontId="92" fillId="20" borderId="26" xfId="6" applyFont="1" applyFill="1" applyBorder="1" applyAlignment="1">
      <alignment horizontal="left" vertical="center"/>
    </xf>
    <xf numFmtId="0" fontId="92" fillId="20" borderId="142" xfId="6" applyFont="1" applyFill="1" applyBorder="1" applyAlignment="1">
      <alignment horizontal="left" vertical="center"/>
    </xf>
    <xf numFmtId="0" fontId="70" fillId="21" borderId="26" xfId="6" applyFont="1" applyFill="1" applyBorder="1" applyAlignment="1">
      <alignment horizontal="left" vertical="center"/>
    </xf>
    <xf numFmtId="0" fontId="70" fillId="21" borderId="142" xfId="6" applyFont="1" applyFill="1" applyBorder="1" applyAlignment="1">
      <alignment horizontal="left" vertical="center"/>
    </xf>
    <xf numFmtId="0" fontId="70" fillId="24" borderId="26" xfId="6" applyFont="1" applyFill="1" applyBorder="1" applyAlignment="1">
      <alignment horizontal="left" vertical="center"/>
    </xf>
    <xf numFmtId="0" fontId="70" fillId="24" borderId="142" xfId="6" applyFont="1" applyFill="1" applyBorder="1" applyAlignment="1">
      <alignment horizontal="left" vertical="center"/>
    </xf>
    <xf numFmtId="0" fontId="70" fillId="18" borderId="26" xfId="6" applyFont="1" applyFill="1" applyBorder="1" applyAlignment="1">
      <alignment horizontal="left" vertical="center"/>
    </xf>
    <xf numFmtId="0" fontId="70" fillId="18" borderId="142" xfId="6" applyFont="1" applyFill="1" applyBorder="1" applyAlignment="1">
      <alignment horizontal="left" vertical="center"/>
    </xf>
    <xf numFmtId="1" fontId="70" fillId="13" borderId="0" xfId="0" applyNumberFormat="1" applyFont="1" applyFill="1" applyAlignment="1" applyProtection="1">
      <alignment horizontal="center" vertical="center"/>
      <protection locked="0"/>
    </xf>
    <xf numFmtId="0" fontId="64" fillId="13" borderId="131" xfId="6" applyFont="1" applyFill="1" applyBorder="1" applyAlignment="1">
      <alignment horizontal="center" vertical="center"/>
    </xf>
    <xf numFmtId="0" fontId="64" fillId="13" borderId="136" xfId="6" applyFont="1" applyFill="1" applyBorder="1" applyAlignment="1">
      <alignment horizontal="center" vertical="center"/>
    </xf>
    <xf numFmtId="0" fontId="70" fillId="13" borderId="132" xfId="6" applyFont="1" applyFill="1" applyBorder="1" applyAlignment="1">
      <alignment horizontal="center" vertical="center"/>
    </xf>
    <xf numFmtId="0" fontId="70" fillId="13" borderId="137" xfId="6" applyFont="1" applyFill="1" applyBorder="1" applyAlignment="1">
      <alignment horizontal="center" vertical="center"/>
    </xf>
    <xf numFmtId="0" fontId="70" fillId="13" borderId="133" xfId="6" applyFont="1" applyFill="1" applyBorder="1" applyAlignment="1">
      <alignment horizontal="center" vertical="center"/>
    </xf>
    <xf numFmtId="0" fontId="70" fillId="13" borderId="138" xfId="6" applyFont="1" applyFill="1" applyBorder="1" applyAlignment="1">
      <alignment horizontal="center" vertical="center"/>
    </xf>
    <xf numFmtId="0" fontId="70" fillId="13" borderId="18" xfId="6" applyFont="1" applyFill="1" applyBorder="1" applyAlignment="1">
      <alignment horizontal="center" vertical="center" wrapText="1"/>
    </xf>
    <xf numFmtId="0" fontId="70" fillId="13" borderId="139" xfId="6" applyFont="1" applyFill="1" applyBorder="1" applyAlignment="1">
      <alignment horizontal="center" vertical="center" wrapText="1"/>
    </xf>
    <xf numFmtId="0" fontId="70" fillId="13" borderId="134" xfId="6" applyFont="1" applyFill="1" applyBorder="1" applyAlignment="1">
      <alignment horizontal="center" vertical="center" wrapText="1"/>
    </xf>
    <xf numFmtId="0" fontId="70" fillId="13" borderId="140" xfId="6" applyFont="1" applyFill="1" applyBorder="1" applyAlignment="1">
      <alignment horizontal="center" vertical="center" wrapText="1"/>
    </xf>
    <xf numFmtId="0" fontId="70" fillId="13" borderId="135" xfId="6" applyFont="1" applyFill="1" applyBorder="1" applyAlignment="1">
      <alignment horizontal="center" vertical="center"/>
    </xf>
    <xf numFmtId="0" fontId="92" fillId="16" borderId="25" xfId="6" applyFont="1" applyFill="1" applyBorder="1" applyAlignment="1">
      <alignment horizontal="left" vertical="center"/>
    </xf>
    <xf numFmtId="0" fontId="92" fillId="16" borderId="26" xfId="6" applyFont="1" applyFill="1" applyBorder="1" applyAlignment="1">
      <alignment horizontal="left" vertical="center"/>
    </xf>
    <xf numFmtId="0" fontId="92" fillId="16" borderId="142" xfId="6" applyFont="1" applyFill="1" applyBorder="1" applyAlignment="1">
      <alignment horizontal="left" vertical="center"/>
    </xf>
    <xf numFmtId="0" fontId="70" fillId="21" borderId="58" xfId="6" applyFont="1" applyFill="1" applyBorder="1" applyAlignment="1">
      <alignment horizontal="left" vertical="center"/>
    </xf>
    <xf numFmtId="0" fontId="70" fillId="21" borderId="53" xfId="6" applyFont="1" applyFill="1" applyBorder="1" applyAlignment="1">
      <alignment horizontal="left" vertical="center"/>
    </xf>
    <xf numFmtId="0" fontId="53" fillId="29" borderId="104" xfId="3" applyFont="1" applyFill="1" applyBorder="1" applyAlignment="1">
      <alignment horizontal="center" vertical="center"/>
    </xf>
    <xf numFmtId="0" fontId="53" fillId="29" borderId="101" xfId="3" applyFont="1" applyFill="1" applyBorder="1" applyAlignment="1">
      <alignment horizontal="center" vertical="center"/>
    </xf>
    <xf numFmtId="0" fontId="53" fillId="19" borderId="104" xfId="3" applyFont="1" applyFill="1" applyBorder="1" applyAlignment="1">
      <alignment horizontal="center" vertical="center"/>
    </xf>
    <xf numFmtId="0" fontId="53" fillId="19" borderId="75" xfId="3" applyFont="1" applyFill="1" applyBorder="1" applyAlignment="1">
      <alignment horizontal="center" vertical="center"/>
    </xf>
    <xf numFmtId="0" fontId="79" fillId="29" borderId="104" xfId="3" applyFont="1" applyFill="1" applyBorder="1" applyAlignment="1">
      <alignment horizontal="center" vertical="center"/>
    </xf>
    <xf numFmtId="0" fontId="71" fillId="29" borderId="107" xfId="3" applyFont="1" applyFill="1" applyBorder="1" applyAlignment="1">
      <alignment vertical="center"/>
    </xf>
    <xf numFmtId="0" fontId="97" fillId="0" borderId="0" xfId="3" applyFont="1" applyAlignment="1">
      <alignment horizontal="right"/>
    </xf>
    <xf numFmtId="0" fontId="98" fillId="0" borderId="0" xfId="0" applyFont="1" applyAlignment="1">
      <alignment horizontal="right"/>
    </xf>
    <xf numFmtId="0" fontId="75" fillId="29" borderId="114" xfId="3" applyFill="1" applyBorder="1" applyAlignment="1">
      <alignment vertical="center"/>
    </xf>
    <xf numFmtId="0" fontId="75" fillId="29" borderId="189" xfId="3" applyFill="1" applyBorder="1" applyAlignment="1">
      <alignment vertical="center"/>
    </xf>
    <xf numFmtId="0" fontId="81" fillId="0" borderId="162" xfId="3" applyFont="1" applyBorder="1" applyAlignment="1">
      <alignment horizontal="center"/>
    </xf>
    <xf numFmtId="0" fontId="0" fillId="0" borderId="162" xfId="0" applyBorder="1"/>
    <xf numFmtId="0" fontId="81" fillId="19" borderId="162" xfId="3" applyFont="1" applyFill="1" applyBorder="1" applyAlignment="1">
      <alignment horizontal="center"/>
    </xf>
    <xf numFmtId="0" fontId="0" fillId="19" borderId="162" xfId="0" applyFill="1" applyBorder="1"/>
    <xf numFmtId="0" fontId="53" fillId="0" borderId="104" xfId="3" applyFont="1" applyBorder="1" applyAlignment="1">
      <alignment horizontal="center" vertical="center"/>
    </xf>
    <xf numFmtId="0" fontId="75" fillId="0" borderId="107" xfId="3" applyBorder="1" applyAlignment="1">
      <alignment horizontal="center" vertical="center"/>
    </xf>
    <xf numFmtId="0" fontId="53" fillId="0" borderId="75" xfId="3" applyFont="1" applyBorder="1" applyAlignment="1">
      <alignment horizontal="center" vertical="center"/>
    </xf>
    <xf numFmtId="0" fontId="75" fillId="0" borderId="109" xfId="3" applyBorder="1" applyAlignment="1">
      <alignment horizontal="center" vertical="center"/>
    </xf>
  </cellXfs>
  <cellStyles count="21">
    <cellStyle name="čárky 2" xfId="1" xr:uid="{00000000-0005-0000-0000-000000000000}"/>
    <cellStyle name="Hypertextový odkaz 2" xfId="9" xr:uid="{00000000-0005-0000-0000-000001000000}"/>
    <cellStyle name="Měna" xfId="13" builtinId="4"/>
    <cellStyle name="Měna 2" xfId="17" xr:uid="{00000000-0005-0000-0000-000003000000}"/>
    <cellStyle name="Měna 2 2" xfId="20" xr:uid="{00000000-0005-0000-0000-000004000000}"/>
    <cellStyle name="Měna 3" xfId="19" xr:uid="{00000000-0005-0000-0000-000005000000}"/>
    <cellStyle name="Normální" xfId="0" builtinId="0"/>
    <cellStyle name="Normální 10" xfId="16" xr:uid="{00000000-0005-0000-0000-000007000000}"/>
    <cellStyle name="Normální 11" xfId="18" xr:uid="{00000000-0005-0000-0000-000008000000}"/>
    <cellStyle name="normální 2" xfId="2" xr:uid="{00000000-0005-0000-0000-000009000000}"/>
    <cellStyle name="normální 2 2" xfId="6" xr:uid="{00000000-0005-0000-0000-00000A000000}"/>
    <cellStyle name="Normální 3" xfId="3" xr:uid="{00000000-0005-0000-0000-00000B000000}"/>
    <cellStyle name="Normální 3 2" xfId="10" xr:uid="{00000000-0005-0000-0000-00000C000000}"/>
    <cellStyle name="Normální 4" xfId="5" xr:uid="{00000000-0005-0000-0000-00000D000000}"/>
    <cellStyle name="Normální 4 2" xfId="11" xr:uid="{00000000-0005-0000-0000-00000E000000}"/>
    <cellStyle name="Normální 5" xfId="7" xr:uid="{00000000-0005-0000-0000-00000F000000}"/>
    <cellStyle name="Normální 6" xfId="8" xr:uid="{00000000-0005-0000-0000-000010000000}"/>
    <cellStyle name="Normální 7" xfId="12" xr:uid="{00000000-0005-0000-0000-000011000000}"/>
    <cellStyle name="Normální 8" xfId="14" xr:uid="{00000000-0005-0000-0000-000012000000}"/>
    <cellStyle name="Normální 9" xfId="15" xr:uid="{00000000-0005-0000-0000-000013000000}"/>
    <cellStyle name="Procenta" xfId="4" builtinId="5"/>
  </cellStyles>
  <dxfs count="0"/>
  <tableStyles count="0" defaultTableStyle="TableStyleMedium9" defaultPivotStyle="PivotStyleLight16"/>
  <colors>
    <mruColors>
      <color rgb="FF00CC00"/>
      <color rgb="FF339966"/>
      <color rgb="FF66FFFF"/>
      <color rgb="FF0000CC"/>
      <color rgb="FFFF6600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6.xml"/><Relationship Id="rId47" Type="http://schemas.openxmlformats.org/officeDocument/2006/relationships/externalLink" Target="externalLinks/externalLink11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2.xml"/><Relationship Id="rId46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1.xml"/><Relationship Id="rId40" Type="http://schemas.openxmlformats.org/officeDocument/2006/relationships/externalLink" Target="externalLinks/externalLink4.xml"/><Relationship Id="rId45" Type="http://schemas.openxmlformats.org/officeDocument/2006/relationships/externalLink" Target="externalLinks/externalLink9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7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rozpo&#269;ty/rozpo&#269;et%202025/rozpo&#269;et%20PO-2025/M&#352;-rozpo&#269;et-202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P&#345;&#237;sp&#283;vkov&#233;%20organizace/rozpo&#269;ty%20PO/2026/N&#225;vrh%20rozpo&#269;tu%20SV&#268;%20RORO&#352;%20r.%202026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P&#345;&#237;sp&#283;vkov&#233;%20organizace/rozpo&#269;ty%20PO/2026/N&#225;vrh%20rozpo&#269;tu%20SRC%20r.%20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rozpo&#269;ty/rozpo&#269;et%202025/rozpo&#269;et%20PO-2025/Z&#352;-rozpo&#269;et-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rozpo&#269;ty/rozpo&#269;et%202025/rozpo&#269;et%20PO-2025/ZU&#352;-rozpo&#269;et-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rozpo&#269;ty/rozpo&#269;et%202025/rozpo&#269;et%20PO-2025/RORO&#352;-rozpo&#269;et-202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rozpo&#269;ty/rozpo&#269;et%202025/rozpo&#269;et%20PO-2025/SRC-rozpo&#269;et-202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rozpo&#269;ty/rozpo&#269;et%202022/3111%20M&#352;%20rozpo&#269;et%20202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P&#345;&#237;sp&#283;vkov&#233;%20organizace/rozpo&#269;ty%20PO/2026/N&#225;vrh%20rozpo&#269;tu%20M&#352;%20r.%20202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P&#345;&#237;sp&#283;vkov&#233;%20organizace/rozpo&#269;ty%20PO/2026/N&#225;vrh%20rozpo&#269;tu%20Z&#352;%20r.%20202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P&#345;&#237;sp&#283;vkov&#233;%20organizace/rozpo&#269;ty%20PO/2026/N&#225;vrh%20rozpo&#269;tu%20ZU&#352;%20r.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/>
      <sheetData sheetId="1"/>
      <sheetData sheetId="2"/>
      <sheetData sheetId="3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Mgr. Gabriela Ouhrabková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Radoslava Žáková</v>
          </cell>
        </row>
        <row r="12">
          <cell r="B12" t="str">
            <v>Ing. Miroslav Tesař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>
        <row r="1">
          <cell r="F1">
            <v>2026</v>
          </cell>
        </row>
        <row r="2">
          <cell r="B2" t="str">
            <v>Středisko volného času "ROROŠ", Nové Město pod Smrkem, příspěvková organizace</v>
          </cell>
        </row>
        <row r="8">
          <cell r="D8">
            <v>231000</v>
          </cell>
        </row>
        <row r="17">
          <cell r="D17">
            <v>141000</v>
          </cell>
        </row>
        <row r="22">
          <cell r="D22">
            <v>0</v>
          </cell>
        </row>
        <row r="25">
          <cell r="D25">
            <v>613000</v>
          </cell>
        </row>
        <row r="28">
          <cell r="D28">
            <v>5000</v>
          </cell>
        </row>
        <row r="30">
          <cell r="D30">
            <v>5000</v>
          </cell>
        </row>
        <row r="32">
          <cell r="D32">
            <v>450000</v>
          </cell>
        </row>
        <row r="47">
          <cell r="D47">
            <v>2144000</v>
          </cell>
        </row>
        <row r="49">
          <cell r="D49">
            <v>472000</v>
          </cell>
        </row>
        <row r="51">
          <cell r="D51">
            <v>9000</v>
          </cell>
        </row>
        <row r="53">
          <cell r="D53">
            <v>41000</v>
          </cell>
        </row>
        <row r="58">
          <cell r="D58">
            <v>60000</v>
          </cell>
        </row>
        <row r="61">
          <cell r="D61">
            <v>2000</v>
          </cell>
        </row>
        <row r="64">
          <cell r="D64">
            <v>0</v>
          </cell>
        </row>
        <row r="66">
          <cell r="D66">
            <v>0</v>
          </cell>
        </row>
        <row r="68">
          <cell r="D68">
            <v>0</v>
          </cell>
        </row>
        <row r="70">
          <cell r="D70">
            <v>25000</v>
          </cell>
        </row>
        <row r="73">
          <cell r="D73">
            <v>0</v>
          </cell>
        </row>
        <row r="75">
          <cell r="D75">
            <v>0</v>
          </cell>
        </row>
        <row r="77">
          <cell r="D77">
            <v>80000</v>
          </cell>
        </row>
        <row r="81">
          <cell r="D81">
            <v>0</v>
          </cell>
        </row>
        <row r="84">
          <cell r="D84">
            <v>0</v>
          </cell>
        </row>
        <row r="86">
          <cell r="D86">
            <v>0</v>
          </cell>
        </row>
        <row r="91">
          <cell r="C91" t="str">
            <v>Ing. Miroslav Tesař</v>
          </cell>
        </row>
        <row r="93">
          <cell r="C93" t="str">
            <v>Ing. Miroslav Tesař</v>
          </cell>
        </row>
      </sheetData>
      <sheetData sheetId="1"/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>
        <row r="1">
          <cell r="F1">
            <v>2026</v>
          </cell>
        </row>
        <row r="2">
          <cell r="B2" t="str">
            <v>Sportovní a relaxační centrum, příspěvková organizace</v>
          </cell>
        </row>
        <row r="8">
          <cell r="D8">
            <v>288000</v>
          </cell>
        </row>
        <row r="17">
          <cell r="D17">
            <v>3490000</v>
          </cell>
        </row>
        <row r="22">
          <cell r="D22">
            <v>100000</v>
          </cell>
        </row>
        <row r="25">
          <cell r="D25">
            <v>2205000</v>
          </cell>
        </row>
        <row r="28">
          <cell r="D28">
            <v>5000</v>
          </cell>
        </row>
        <row r="30">
          <cell r="D30">
            <v>3000</v>
          </cell>
        </row>
        <row r="32">
          <cell r="D32">
            <v>715000</v>
          </cell>
        </row>
        <row r="47">
          <cell r="D47">
            <v>5500000</v>
          </cell>
        </row>
        <row r="49">
          <cell r="D49">
            <v>1210000</v>
          </cell>
        </row>
        <row r="51">
          <cell r="D51">
            <v>30000</v>
          </cell>
        </row>
        <row r="53">
          <cell r="D53">
            <v>148000</v>
          </cell>
        </row>
        <row r="58">
          <cell r="D58">
            <v>0</v>
          </cell>
        </row>
        <row r="61">
          <cell r="D61">
            <v>2000</v>
          </cell>
        </row>
        <row r="64">
          <cell r="D64">
            <v>0</v>
          </cell>
        </row>
        <row r="66">
          <cell r="D66">
            <v>0</v>
          </cell>
        </row>
        <row r="68">
          <cell r="D68">
            <v>0</v>
          </cell>
        </row>
        <row r="70">
          <cell r="D70">
            <v>12000</v>
          </cell>
        </row>
        <row r="73">
          <cell r="D73">
            <v>0</v>
          </cell>
        </row>
        <row r="75">
          <cell r="D75">
            <v>0</v>
          </cell>
        </row>
        <row r="77">
          <cell r="D77">
            <v>100000</v>
          </cell>
        </row>
        <row r="81">
          <cell r="D81">
            <v>0</v>
          </cell>
        </row>
        <row r="84">
          <cell r="D84">
            <v>0</v>
          </cell>
        </row>
        <row r="86">
          <cell r="D86">
            <v>0</v>
          </cell>
        </row>
        <row r="91">
          <cell r="C91" t="str">
            <v>Ing. Pavel Jakoubek</v>
          </cell>
        </row>
        <row r="93">
          <cell r="C93" t="str">
            <v>Ing. Pavel Jakoubek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/>
      <sheetData sheetId="1"/>
      <sheetData sheetId="2"/>
      <sheetData sheetId="3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Mgr. Gabriela Ouhrabková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Radoslava Žáková</v>
          </cell>
        </row>
        <row r="12">
          <cell r="B12" t="str">
            <v>Ing. Miroslav Tesař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/>
      <sheetData sheetId="1"/>
      <sheetData sheetId="2"/>
      <sheetData sheetId="3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Mgr. Gabriela Ouhrabková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Radoslava Žáková</v>
          </cell>
        </row>
        <row r="12">
          <cell r="B12" t="str">
            <v>Ing. Miroslav Tesař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/>
      <sheetData sheetId="1"/>
      <sheetData sheetId="2"/>
      <sheetData sheetId="3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Mgr. Gabriela Ouhrabková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Radoslava Žáková</v>
          </cell>
        </row>
        <row r="12">
          <cell r="B12" t="str">
            <v>Ing. Miroslav Tesař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/>
      <sheetData sheetId="1"/>
      <sheetData sheetId="2"/>
      <sheetData sheetId="3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Mgr. Gabriela Ouhrabková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Radoslava Žáková</v>
          </cell>
        </row>
        <row r="12">
          <cell r="B12" t="str">
            <v>Ing. Miroslav Tesař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/>
      <sheetData sheetId="1"/>
      <sheetData sheetId="2"/>
      <sheetData sheetId="3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Miloslava Suková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Michaela Smutná</v>
          </cell>
        </row>
        <row r="12">
          <cell r="B12" t="str">
            <v>Mgr. Yveta Svobodová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>
        <row r="1">
          <cell r="F1">
            <v>2026</v>
          </cell>
        </row>
        <row r="2">
          <cell r="B2" t="str">
            <v>Mateřská škola, Nové Město pod Smrkem, okres Liberec, příspěvková organizace</v>
          </cell>
        </row>
        <row r="8">
          <cell r="D8">
            <v>1875000</v>
          </cell>
        </row>
        <row r="17">
          <cell r="D17">
            <v>900000</v>
          </cell>
        </row>
        <row r="22">
          <cell r="D22">
            <v>0</v>
          </cell>
        </row>
        <row r="25">
          <cell r="D25">
            <v>500000</v>
          </cell>
        </row>
        <row r="28">
          <cell r="D28">
            <v>0</v>
          </cell>
        </row>
        <row r="30">
          <cell r="D30">
            <v>5000</v>
          </cell>
        </row>
        <row r="32">
          <cell r="D32">
            <v>347000</v>
          </cell>
        </row>
        <row r="47">
          <cell r="D47">
            <v>10237611</v>
          </cell>
        </row>
        <row r="49">
          <cell r="D49">
            <v>3379821</v>
          </cell>
        </row>
        <row r="51">
          <cell r="D51">
            <v>50000</v>
          </cell>
        </row>
        <row r="53">
          <cell r="D53">
            <v>151348</v>
          </cell>
        </row>
        <row r="58">
          <cell r="D58">
            <v>0</v>
          </cell>
        </row>
        <row r="61">
          <cell r="D61">
            <v>0</v>
          </cell>
        </row>
        <row r="64">
          <cell r="D64">
            <v>0</v>
          </cell>
        </row>
        <row r="66">
          <cell r="D66">
            <v>0</v>
          </cell>
        </row>
        <row r="68">
          <cell r="D68">
            <v>0</v>
          </cell>
        </row>
        <row r="70">
          <cell r="D70">
            <v>6000</v>
          </cell>
        </row>
        <row r="73">
          <cell r="D73">
            <v>0</v>
          </cell>
        </row>
        <row r="75">
          <cell r="D75">
            <v>0</v>
          </cell>
        </row>
        <row r="77">
          <cell r="D77">
            <v>200000</v>
          </cell>
        </row>
        <row r="81">
          <cell r="D81">
            <v>0</v>
          </cell>
        </row>
        <row r="84">
          <cell r="D84">
            <v>0</v>
          </cell>
        </row>
        <row r="86">
          <cell r="D86">
            <v>0</v>
          </cell>
        </row>
        <row r="91">
          <cell r="C91" t="str">
            <v>Mgr. Gabriela Ouhrabková</v>
          </cell>
        </row>
        <row r="93">
          <cell r="C93" t="str">
            <v>Mgr. Gabriela Ouhrabková</v>
          </cell>
        </row>
      </sheetData>
      <sheetData sheetId="1"/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>
        <row r="1">
          <cell r="F1">
            <v>2026</v>
          </cell>
        </row>
        <row r="2">
          <cell r="B2" t="str">
            <v>Základní škola Nové Město pod Smrkem, příspěvková organizace</v>
          </cell>
        </row>
        <row r="8">
          <cell r="D8">
            <v>631000</v>
          </cell>
        </row>
        <row r="17">
          <cell r="D17">
            <v>1647000</v>
          </cell>
        </row>
        <row r="22">
          <cell r="D22">
            <v>0</v>
          </cell>
        </row>
        <row r="25">
          <cell r="D25">
            <v>980000</v>
          </cell>
        </row>
        <row r="28">
          <cell r="D28">
            <v>70000</v>
          </cell>
        </row>
        <row r="30">
          <cell r="D30">
            <v>4000</v>
          </cell>
        </row>
        <row r="32">
          <cell r="D32">
            <v>1342000</v>
          </cell>
        </row>
        <row r="47">
          <cell r="D47">
            <v>25026000</v>
          </cell>
        </row>
        <row r="49">
          <cell r="D49">
            <v>8459000</v>
          </cell>
        </row>
        <row r="51">
          <cell r="D51">
            <v>102000</v>
          </cell>
        </row>
        <row r="53">
          <cell r="D53">
            <v>321260</v>
          </cell>
        </row>
        <row r="58">
          <cell r="D58">
            <v>0</v>
          </cell>
        </row>
        <row r="61">
          <cell r="D61">
            <v>0</v>
          </cell>
        </row>
        <row r="64">
          <cell r="D64">
            <v>0</v>
          </cell>
        </row>
        <row r="66">
          <cell r="D66">
            <v>0</v>
          </cell>
        </row>
        <row r="68">
          <cell r="D68">
            <v>0</v>
          </cell>
        </row>
        <row r="70">
          <cell r="D70">
            <v>0</v>
          </cell>
        </row>
        <row r="73">
          <cell r="D73">
            <v>0</v>
          </cell>
        </row>
        <row r="75">
          <cell r="D75">
            <v>0</v>
          </cell>
        </row>
        <row r="77">
          <cell r="D77">
            <v>300000</v>
          </cell>
        </row>
        <row r="81">
          <cell r="D81">
            <v>0</v>
          </cell>
        </row>
        <row r="84">
          <cell r="D84">
            <v>0</v>
          </cell>
        </row>
        <row r="86">
          <cell r="D86">
            <v>0</v>
          </cell>
        </row>
        <row r="91">
          <cell r="C91" t="str">
            <v>Mgr. Radoslava Žáková</v>
          </cell>
        </row>
        <row r="93">
          <cell r="C93" t="str">
            <v>Mgr. Radoslava Žáková</v>
          </cell>
        </row>
      </sheetData>
      <sheetData sheetId="1"/>
      <sheetData sheetId="2"/>
      <sheetData sheetId="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>
        <row r="1">
          <cell r="F1">
            <v>2026</v>
          </cell>
        </row>
        <row r="2">
          <cell r="B2" t="str">
            <v>Základní umělecká škola, Nové Město pod Smrkem, okres Liberec, příspěvková organizace</v>
          </cell>
        </row>
        <row r="8">
          <cell r="D8">
            <v>90000</v>
          </cell>
        </row>
        <row r="17">
          <cell r="D17">
            <v>310000</v>
          </cell>
        </row>
        <row r="22">
          <cell r="D22">
            <v>0</v>
          </cell>
        </row>
        <row r="25">
          <cell r="D25">
            <v>402000</v>
          </cell>
        </row>
        <row r="28">
          <cell r="D28">
            <v>3000</v>
          </cell>
        </row>
        <row r="30">
          <cell r="D30">
            <v>3000</v>
          </cell>
        </row>
        <row r="32">
          <cell r="D32">
            <v>220500</v>
          </cell>
        </row>
        <row r="47">
          <cell r="D47">
            <v>4670000</v>
          </cell>
        </row>
        <row r="49">
          <cell r="D49">
            <v>1588000</v>
          </cell>
        </row>
        <row r="51">
          <cell r="D51">
            <v>25000</v>
          </cell>
        </row>
        <row r="53">
          <cell r="D53">
            <v>71000</v>
          </cell>
        </row>
        <row r="58">
          <cell r="D58">
            <v>0</v>
          </cell>
        </row>
        <row r="61">
          <cell r="D61">
            <v>0</v>
          </cell>
        </row>
        <row r="64">
          <cell r="D64">
            <v>0</v>
          </cell>
        </row>
        <row r="66">
          <cell r="D66">
            <v>0</v>
          </cell>
        </row>
        <row r="68">
          <cell r="D68">
            <v>0</v>
          </cell>
        </row>
        <row r="70">
          <cell r="D70">
            <v>17500</v>
          </cell>
        </row>
        <row r="73">
          <cell r="D73">
            <v>0</v>
          </cell>
        </row>
        <row r="75">
          <cell r="D75">
            <v>0</v>
          </cell>
        </row>
        <row r="77">
          <cell r="D77">
            <v>80000</v>
          </cell>
        </row>
        <row r="81">
          <cell r="D81">
            <v>0</v>
          </cell>
        </row>
        <row r="84">
          <cell r="D84">
            <v>0</v>
          </cell>
        </row>
        <row r="86">
          <cell r="D86">
            <v>0</v>
          </cell>
        </row>
        <row r="91">
          <cell r="C91" t="str">
            <v>Mgr. Martina Funtánová</v>
          </cell>
        </row>
        <row r="93">
          <cell r="C93" t="str">
            <v>Mgr. Martina Funtánová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B1:C26"/>
  <sheetViews>
    <sheetView tabSelected="1" zoomScale="130" zoomScaleNormal="130" workbookViewId="0">
      <selection activeCell="H14" sqref="H14"/>
    </sheetView>
  </sheetViews>
  <sheetFormatPr defaultRowHeight="13.2" x14ac:dyDescent="0.25"/>
  <cols>
    <col min="1" max="1" width="7.109375" customWidth="1"/>
    <col min="2" max="2" width="51.33203125" customWidth="1"/>
    <col min="3" max="3" width="29.88671875" customWidth="1"/>
    <col min="4" max="4" width="7.109375" customWidth="1"/>
  </cols>
  <sheetData>
    <row r="1" spans="2:3" ht="21.6" thickBot="1" x14ac:dyDescent="0.45">
      <c r="B1" s="1225" t="str">
        <f>IF('příjmy-paragraf'!A1=0," ",'příjmy-paragraf'!A1)</f>
        <v>Návrh rozpočtu města Nové Město pod Smrkem na rok 2026</v>
      </c>
      <c r="C1" s="1226"/>
    </row>
    <row r="2" spans="2:3" ht="18.600000000000001" thickBot="1" x14ac:dyDescent="0.4">
      <c r="B2" s="551"/>
      <c r="C2" s="551"/>
    </row>
    <row r="3" spans="2:3" ht="18" x14ac:dyDescent="0.35">
      <c r="B3" s="552" t="s">
        <v>435</v>
      </c>
      <c r="C3" s="553" t="s">
        <v>45</v>
      </c>
    </row>
    <row r="4" spans="2:3" ht="18" x14ac:dyDescent="0.35">
      <c r="B4" s="554" t="s">
        <v>423</v>
      </c>
      <c r="C4" s="555">
        <f>IF('příjmy-paragraf'!F61=0," ",'příjmy-paragraf'!F61)</f>
        <v>99034000</v>
      </c>
    </row>
    <row r="5" spans="2:3" ht="18" x14ac:dyDescent="0.35">
      <c r="B5" s="554" t="s">
        <v>424</v>
      </c>
      <c r="C5" s="555">
        <f>IF('příjmy-paragraf'!F62=0," ",'příjmy-paragraf'!F62)</f>
        <v>37055000</v>
      </c>
    </row>
    <row r="6" spans="2:3" ht="18" x14ac:dyDescent="0.35">
      <c r="B6" s="554" t="s">
        <v>425</v>
      </c>
      <c r="C6" s="555">
        <f>IF('příjmy-paragraf'!F63=0," ",'příjmy-paragraf'!F63)</f>
        <v>590000</v>
      </c>
    </row>
    <row r="7" spans="2:3" ht="18" x14ac:dyDescent="0.35">
      <c r="B7" s="554" t="s">
        <v>432</v>
      </c>
      <c r="C7" s="555">
        <f>IF('příjmy-paragraf'!F64=0," ",'příjmy-paragraf'!F64)</f>
        <v>15021000</v>
      </c>
    </row>
    <row r="8" spans="2:3" ht="18" x14ac:dyDescent="0.35">
      <c r="B8" s="554" t="s">
        <v>422</v>
      </c>
      <c r="C8" s="555">
        <v>0</v>
      </c>
    </row>
    <row r="9" spans="2:3" ht="18.600000000000001" thickBot="1" x14ac:dyDescent="0.4">
      <c r="B9" s="556" t="s">
        <v>429</v>
      </c>
      <c r="C9" s="563">
        <f>SUM(C4:C8)</f>
        <v>151700000</v>
      </c>
    </row>
    <row r="10" spans="2:3" ht="18.600000000000001" thickBot="1" x14ac:dyDescent="0.4">
      <c r="B10" s="551"/>
      <c r="C10" s="551"/>
    </row>
    <row r="11" spans="2:3" ht="18" x14ac:dyDescent="0.35">
      <c r="B11" s="557" t="s">
        <v>434</v>
      </c>
      <c r="C11" s="558" t="s">
        <v>45</v>
      </c>
    </row>
    <row r="12" spans="2:3" ht="18" x14ac:dyDescent="0.35">
      <c r="B12" s="559" t="s">
        <v>426</v>
      </c>
      <c r="C12" s="1223">
        <f>IF('výdaje-paragraf'!F61=0," ",'výdaje-paragraf'!F61)</f>
        <v>125922400</v>
      </c>
    </row>
    <row r="13" spans="2:3" ht="18" x14ac:dyDescent="0.35">
      <c r="B13" s="559" t="s">
        <v>427</v>
      </c>
      <c r="C13" s="1223">
        <f>IF('výdaje-paragraf'!F57=0," ",'výdaje-paragraf'!F57)</f>
        <v>25660000</v>
      </c>
    </row>
    <row r="14" spans="2:3" ht="18.600000000000001" thickBot="1" x14ac:dyDescent="0.4">
      <c r="B14" s="561" t="s">
        <v>430</v>
      </c>
      <c r="C14" s="1222">
        <f>SUM(C10:C13)</f>
        <v>151582400</v>
      </c>
    </row>
    <row r="15" spans="2:3" ht="18" x14ac:dyDescent="0.35">
      <c r="B15" s="559" t="s">
        <v>428</v>
      </c>
      <c r="C15" s="560">
        <f>IF('příjmy a výdaje'!D65=0," ",'příjmy a výdaje'!D65)</f>
        <v>1500000</v>
      </c>
    </row>
    <row r="16" spans="2:3" ht="18.600000000000001" thickBot="1" x14ac:dyDescent="0.4">
      <c r="B16" s="561" t="s">
        <v>537</v>
      </c>
      <c r="C16" s="1222">
        <f>SUM(C14:C15)</f>
        <v>153082400</v>
      </c>
    </row>
    <row r="17" spans="2:3" ht="18.600000000000001" thickBot="1" x14ac:dyDescent="0.4">
      <c r="B17" s="551"/>
      <c r="C17" s="551"/>
    </row>
    <row r="18" spans="2:3" ht="18.600000000000001" thickBot="1" x14ac:dyDescent="0.4">
      <c r="B18" s="562" t="s">
        <v>431</v>
      </c>
      <c r="C18" s="1216">
        <f>IF('příjmy a výdaje'!D67=0," ",'příjmy a výdaje'!D67)</f>
        <v>1382400</v>
      </c>
    </row>
    <row r="20" spans="2:3" ht="14.4" thickBot="1" x14ac:dyDescent="0.35">
      <c r="B20" s="570" t="s">
        <v>649</v>
      </c>
    </row>
    <row r="21" spans="2:3" ht="13.8" x14ac:dyDescent="0.3">
      <c r="B21" s="566" t="s">
        <v>650</v>
      </c>
      <c r="C21" s="567"/>
    </row>
    <row r="22" spans="2:3" ht="13.8" x14ac:dyDescent="0.3">
      <c r="B22" s="582" t="s">
        <v>390</v>
      </c>
      <c r="C22" s="583">
        <f>IF('příjmy-paragraf'!F58=0," ",'příjmy-paragraf'!F58)</f>
        <v>151700000</v>
      </c>
    </row>
    <row r="23" spans="2:3" ht="13.8" x14ac:dyDescent="0.3">
      <c r="B23" s="574" t="s">
        <v>359</v>
      </c>
      <c r="C23" s="1218">
        <f>IF('výdaje-paragraf'!F47=0," ",'výdaje-paragraf'!F47)</f>
        <v>151582400</v>
      </c>
    </row>
    <row r="24" spans="2:3" ht="13.8" x14ac:dyDescent="0.3">
      <c r="B24" s="568" t="s">
        <v>442</v>
      </c>
      <c r="C24" s="573">
        <v>1500000</v>
      </c>
    </row>
    <row r="25" spans="2:3" ht="13.8" x14ac:dyDescent="0.3">
      <c r="B25" s="575" t="s">
        <v>360</v>
      </c>
      <c r="C25" s="576"/>
    </row>
    <row r="26" spans="2:3" ht="14.4" thickBot="1" x14ac:dyDescent="0.35">
      <c r="B26" s="569" t="s">
        <v>588</v>
      </c>
      <c r="C26" s="1219">
        <f>C23+C24-C22</f>
        <v>1382400</v>
      </c>
    </row>
  </sheetData>
  <mergeCells count="1">
    <mergeCell ref="B1:C1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5"/>
  <sheetViews>
    <sheetView zoomScaleNormal="100" workbookViewId="0">
      <selection activeCell="F25" sqref="F25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7" ht="17.399999999999999" x14ac:dyDescent="0.3">
      <c r="B1" s="1339" t="s">
        <v>392</v>
      </c>
      <c r="C1" s="1340"/>
      <c r="D1" s="1340"/>
      <c r="E1" s="1340"/>
      <c r="F1" s="495" t="str">
        <f>IF('příjmy-paragraf'!F2=0," ",'příjmy-paragraf'!F2)</f>
        <v>rok 2026</v>
      </c>
    </row>
    <row r="2" spans="1:7" ht="14.4" thickBot="1" x14ac:dyDescent="0.3"/>
    <row r="3" spans="1:7" ht="15.6" x14ac:dyDescent="0.3">
      <c r="A3" s="693" t="s">
        <v>365</v>
      </c>
      <c r="B3" s="694" t="s">
        <v>149</v>
      </c>
      <c r="C3" s="695"/>
      <c r="D3" s="696"/>
      <c r="E3" s="696"/>
      <c r="F3" s="696"/>
      <c r="G3" s="697"/>
    </row>
    <row r="4" spans="1:7" ht="15.6" x14ac:dyDescent="0.3">
      <c r="A4" s="698"/>
      <c r="B4" s="699" t="s">
        <v>133</v>
      </c>
      <c r="C4" s="700"/>
      <c r="D4" s="701"/>
      <c r="E4" s="702" t="s">
        <v>134</v>
      </c>
      <c r="F4" s="701"/>
      <c r="G4" s="703"/>
    </row>
    <row r="5" spans="1:7" ht="14.4" x14ac:dyDescent="0.3">
      <c r="A5" s="1341" t="s">
        <v>135</v>
      </c>
      <c r="B5" s="1343" t="s">
        <v>136</v>
      </c>
      <c r="C5" s="704" t="s">
        <v>137</v>
      </c>
      <c r="D5" s="704" t="s">
        <v>107</v>
      </c>
      <c r="E5" s="704" t="s">
        <v>138</v>
      </c>
      <c r="F5" s="704" t="s">
        <v>108</v>
      </c>
      <c r="G5" s="705" t="s">
        <v>139</v>
      </c>
    </row>
    <row r="6" spans="1:7" ht="15" thickBot="1" x14ac:dyDescent="0.35">
      <c r="A6" s="1342"/>
      <c r="B6" s="1344"/>
      <c r="C6" s="706" t="str">
        <f>IF('příjmy-paragraf'!D2=0," ",'příjmy-paragraf'!D2)</f>
        <v>rok 2025</v>
      </c>
      <c r="D6" s="706" t="str">
        <f>IF('příjmy-paragraf'!E3=0," ",'příjmy-paragraf'!E3)</f>
        <v xml:space="preserve"> k 30.09.</v>
      </c>
      <c r="E6" s="706" t="str">
        <f>IF('1014-útulek'!E6=0," ",'1014-útulek'!E6)</f>
        <v>k 31.12.2025</v>
      </c>
      <c r="F6" s="706" t="str">
        <f>IF('příjmy-paragraf'!F2=0," ",'příjmy-paragraf'!F2)</f>
        <v>rok 2026</v>
      </c>
      <c r="G6" s="707" t="str">
        <f>IF('příjmy-paragraf'!F2=0," ",'příjmy-paragraf'!F2)</f>
        <v>rok 2026</v>
      </c>
    </row>
    <row r="7" spans="1:7" ht="20.100000000000001" customHeight="1" x14ac:dyDescent="0.3">
      <c r="A7" s="708"/>
      <c r="B7" s="709"/>
      <c r="C7" s="758"/>
      <c r="D7" s="758"/>
      <c r="E7" s="758"/>
      <c r="F7" s="758"/>
      <c r="G7" s="759"/>
    </row>
    <row r="8" spans="1:7" ht="20.100000000000001" customHeight="1" x14ac:dyDescent="0.3">
      <c r="A8" s="712"/>
      <c r="B8" s="713"/>
      <c r="C8" s="760"/>
      <c r="D8" s="760"/>
      <c r="E8" s="760"/>
      <c r="F8" s="760"/>
      <c r="G8" s="761"/>
    </row>
    <row r="9" spans="1:7" ht="20.100000000000001" customHeight="1" thickBot="1" x14ac:dyDescent="0.35">
      <c r="A9" s="716"/>
      <c r="B9" s="717"/>
      <c r="C9" s="762"/>
      <c r="D9" s="762"/>
      <c r="E9" s="762"/>
      <c r="F9" s="762"/>
      <c r="G9" s="763"/>
    </row>
    <row r="10" spans="1:7" ht="20.100000000000001" customHeight="1" thickBot="1" x14ac:dyDescent="0.35">
      <c r="A10" s="859"/>
      <c r="B10" s="860" t="s">
        <v>55</v>
      </c>
      <c r="C10" s="861">
        <f>SUM(C7:C9)</f>
        <v>0</v>
      </c>
      <c r="D10" s="861">
        <f>SUM(D7:D9)</f>
        <v>0</v>
      </c>
      <c r="E10" s="861">
        <f>SUM(E7:E9)</f>
        <v>0</v>
      </c>
      <c r="F10" s="861">
        <f>SUM(F7:F9)</f>
        <v>0</v>
      </c>
      <c r="G10" s="862">
        <f>SUM(G7:G9)</f>
        <v>0</v>
      </c>
    </row>
    <row r="11" spans="1:7" ht="14.4" x14ac:dyDescent="0.3">
      <c r="A11" s="111"/>
      <c r="B11" s="111"/>
      <c r="C11" s="112"/>
      <c r="D11" s="112"/>
      <c r="E11" s="112"/>
      <c r="F11" s="112"/>
      <c r="G11" s="112"/>
    </row>
    <row r="12" spans="1:7" ht="15" thickBot="1" x14ac:dyDescent="0.35">
      <c r="A12" s="111"/>
      <c r="B12" s="111"/>
      <c r="C12" s="111"/>
      <c r="D12" s="111"/>
      <c r="E12" s="111"/>
      <c r="F12" s="111"/>
    </row>
    <row r="13" spans="1:7" ht="15.6" x14ac:dyDescent="0.3">
      <c r="A13" s="723" t="s">
        <v>365</v>
      </c>
      <c r="B13" s="724" t="s">
        <v>149</v>
      </c>
      <c r="C13" s="725"/>
      <c r="D13" s="726"/>
      <c r="E13" s="726"/>
      <c r="F13" s="726"/>
      <c r="G13" s="727"/>
    </row>
    <row r="14" spans="1:7" ht="15.6" x14ac:dyDescent="0.3">
      <c r="A14" s="728"/>
      <c r="B14" s="729" t="s">
        <v>140</v>
      </c>
      <c r="C14" s="730"/>
      <c r="D14" s="731"/>
      <c r="E14" s="732" t="s">
        <v>134</v>
      </c>
      <c r="F14" s="731"/>
      <c r="G14" s="733"/>
    </row>
    <row r="15" spans="1:7" ht="14.4" x14ac:dyDescent="0.3">
      <c r="A15" s="1345" t="s">
        <v>135</v>
      </c>
      <c r="B15" s="1347" t="s">
        <v>136</v>
      </c>
      <c r="C15" s="734" t="s">
        <v>137</v>
      </c>
      <c r="D15" s="734" t="s">
        <v>107</v>
      </c>
      <c r="E15" s="734" t="s">
        <v>138</v>
      </c>
      <c r="F15" s="735" t="s">
        <v>108</v>
      </c>
      <c r="G15" s="736" t="s">
        <v>139</v>
      </c>
    </row>
    <row r="16" spans="1:7" ht="15" thickBot="1" x14ac:dyDescent="0.35">
      <c r="A16" s="1346"/>
      <c r="B16" s="1348"/>
      <c r="C16" s="737" t="str">
        <f>IF('příjmy-paragraf'!D2=0," ",'příjmy-paragraf'!D2)</f>
        <v>rok 2025</v>
      </c>
      <c r="D16" s="737" t="str">
        <f>IF('příjmy-paragraf'!E3=0," ",'příjmy-paragraf'!E3)</f>
        <v xml:space="preserve"> k 30.09.</v>
      </c>
      <c r="E16" s="737" t="str">
        <f>IF('1014-útulek'!E16=0," ",'1014-útulek'!E16)</f>
        <v>k 31.12.2025</v>
      </c>
      <c r="F16" s="738" t="str">
        <f>IF('příjmy-paragraf'!F2=0," ",'příjmy-paragraf'!F2)</f>
        <v>rok 2026</v>
      </c>
      <c r="G16" s="739" t="str">
        <f>IF('příjmy-paragraf'!F2=0," ",'příjmy-paragraf'!F2)</f>
        <v>rok 2026</v>
      </c>
    </row>
    <row r="17" spans="1:7" ht="20.100000000000001" customHeight="1" x14ac:dyDescent="0.3">
      <c r="A17" s="740">
        <v>5137</v>
      </c>
      <c r="B17" s="755" t="s">
        <v>19</v>
      </c>
      <c r="C17" s="742">
        <v>0</v>
      </c>
      <c r="D17" s="743">
        <v>0</v>
      </c>
      <c r="E17" s="742">
        <v>0</v>
      </c>
      <c r="F17" s="744">
        <v>0</v>
      </c>
      <c r="G17" s="745">
        <v>0</v>
      </c>
    </row>
    <row r="18" spans="1:7" ht="20.100000000000001" customHeight="1" x14ac:dyDescent="0.3">
      <c r="A18" s="764">
        <v>5139</v>
      </c>
      <c r="B18" s="765" t="s">
        <v>380</v>
      </c>
      <c r="C18" s="766">
        <v>110000</v>
      </c>
      <c r="D18" s="766">
        <v>79421</v>
      </c>
      <c r="E18" s="766">
        <v>100000</v>
      </c>
      <c r="F18" s="767">
        <v>110000</v>
      </c>
      <c r="G18" s="768">
        <v>110000</v>
      </c>
    </row>
    <row r="19" spans="1:7" ht="20.100000000000001" customHeight="1" x14ac:dyDescent="0.3">
      <c r="A19" s="764">
        <v>5169</v>
      </c>
      <c r="B19" s="769" t="s">
        <v>141</v>
      </c>
      <c r="C19" s="766">
        <v>600000</v>
      </c>
      <c r="D19" s="766">
        <v>236178</v>
      </c>
      <c r="E19" s="766">
        <v>500000</v>
      </c>
      <c r="F19" s="767">
        <v>600000</v>
      </c>
      <c r="G19" s="768">
        <v>600000</v>
      </c>
    </row>
    <row r="20" spans="1:7" ht="20.100000000000001" customHeight="1" thickBot="1" x14ac:dyDescent="0.35">
      <c r="A20" s="746">
        <v>5171</v>
      </c>
      <c r="B20" s="756" t="s">
        <v>148</v>
      </c>
      <c r="C20" s="748">
        <v>0</v>
      </c>
      <c r="D20" s="748">
        <v>33275</v>
      </c>
      <c r="E20" s="748">
        <v>50000</v>
      </c>
      <c r="F20" s="749">
        <v>0</v>
      </c>
      <c r="G20" s="750">
        <v>0</v>
      </c>
    </row>
    <row r="21" spans="1:7" ht="20.100000000000001" customHeight="1" thickBot="1" x14ac:dyDescent="0.35">
      <c r="A21" s="877"/>
      <c r="B21" s="864" t="s">
        <v>55</v>
      </c>
      <c r="C21" s="875">
        <f>SUM(C17:C20)</f>
        <v>710000</v>
      </c>
      <c r="D21" s="875">
        <f>SUM(D17:D20)</f>
        <v>348874</v>
      </c>
      <c r="E21" s="875">
        <f>SUM(E17:E20)</f>
        <v>650000</v>
      </c>
      <c r="F21" s="865">
        <f>SUM(F17:F20)</f>
        <v>710000</v>
      </c>
      <c r="G21" s="880">
        <f>SUM(G17:G20)</f>
        <v>710000</v>
      </c>
    </row>
    <row r="22" spans="1:7" ht="14.4" x14ac:dyDescent="0.3">
      <c r="A22" s="111"/>
      <c r="B22" s="111"/>
      <c r="C22" s="114"/>
      <c r="D22" s="114"/>
      <c r="E22" s="114"/>
      <c r="F22" s="114"/>
      <c r="G22" s="111"/>
    </row>
    <row r="23" spans="1:7" ht="14.4" x14ac:dyDescent="0.3">
      <c r="A23" s="111"/>
      <c r="B23" s="111"/>
      <c r="C23" s="114"/>
      <c r="D23" s="114"/>
      <c r="E23" s="114"/>
      <c r="F23" s="114"/>
      <c r="G23" s="111"/>
    </row>
    <row r="24" spans="1:7" ht="14.4" x14ac:dyDescent="0.3">
      <c r="A24" s="111"/>
      <c r="B24" s="115" t="s">
        <v>143</v>
      </c>
      <c r="C24" s="959">
        <v>45940</v>
      </c>
      <c r="E24" s="115" t="s">
        <v>144</v>
      </c>
      <c r="F24" s="1183" t="s">
        <v>639</v>
      </c>
      <c r="G24" s="111"/>
    </row>
    <row r="25" spans="1:7" ht="14.4" x14ac:dyDescent="0.3">
      <c r="A25" s="111"/>
      <c r="B25" s="111"/>
      <c r="C25" s="111"/>
      <c r="D25" s="111"/>
      <c r="E25" s="111"/>
      <c r="F25" s="111"/>
      <c r="G25" s="111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69"/>
  <sheetViews>
    <sheetView showGridLines="0" zoomScaleNormal="100" zoomScalePageLayoutView="120" workbookViewId="0">
      <selection activeCell="C1" sqref="C1:E1"/>
    </sheetView>
  </sheetViews>
  <sheetFormatPr defaultColWidth="9.109375" defaultRowHeight="14.4" x14ac:dyDescent="0.3"/>
  <cols>
    <col min="1" max="1" width="4.44140625" style="1002" customWidth="1"/>
    <col min="2" max="2" width="5" style="1002" customWidth="1"/>
    <col min="3" max="3" width="32.5546875" style="1002" customWidth="1"/>
    <col min="4" max="8" width="8.33203125" style="1002" customWidth="1"/>
    <col min="9" max="9" width="9.88671875" style="1002" customWidth="1"/>
    <col min="10" max="16384" width="9.109375" style="1002"/>
  </cols>
  <sheetData>
    <row r="1" spans="1:9" x14ac:dyDescent="0.3">
      <c r="A1" s="1106"/>
      <c r="B1" s="1106"/>
      <c r="C1" s="1360" t="s">
        <v>558</v>
      </c>
      <c r="D1" s="1361"/>
      <c r="E1" s="1361"/>
      <c r="F1" s="1107" t="s">
        <v>243</v>
      </c>
      <c r="G1" s="1108">
        <f>[7]P8!F1</f>
        <v>2026</v>
      </c>
      <c r="H1" s="1106"/>
      <c r="I1" s="887" t="s">
        <v>483</v>
      </c>
    </row>
    <row r="2" spans="1:9" s="1003" customFormat="1" ht="12" customHeight="1" x14ac:dyDescent="0.25">
      <c r="A2" s="1109"/>
      <c r="B2" s="1362" t="str">
        <f>[7]P8!B2</f>
        <v>Mateřská škola, Nové Město pod Smrkem, okres Liberec, příspěvková organizace</v>
      </c>
      <c r="C2" s="1363"/>
      <c r="D2" s="1363"/>
      <c r="E2" s="1363"/>
      <c r="F2" s="1363"/>
      <c r="G2" s="1363"/>
      <c r="H2" s="1109"/>
      <c r="I2" s="1109"/>
    </row>
    <row r="3" spans="1:9" s="1003" customFormat="1" ht="12" customHeight="1" thickBot="1" x14ac:dyDescent="0.25">
      <c r="A3" s="1364"/>
      <c r="B3" s="1364"/>
      <c r="C3" s="1364"/>
      <c r="D3" s="1364"/>
      <c r="E3" s="1364"/>
      <c r="F3" s="1364"/>
      <c r="G3" s="1364"/>
      <c r="H3" s="888"/>
      <c r="I3" s="124" t="s">
        <v>484</v>
      </c>
    </row>
    <row r="4" spans="1:9" s="1003" customFormat="1" ht="12" customHeight="1" thickBot="1" x14ac:dyDescent="0.25">
      <c r="A4" s="889"/>
      <c r="B4" s="890" t="s">
        <v>248</v>
      </c>
      <c r="C4" s="890" t="s">
        <v>249</v>
      </c>
      <c r="D4" s="891">
        <f>[7]P8!F1-1</f>
        <v>2025</v>
      </c>
      <c r="E4" s="890" t="s">
        <v>108</v>
      </c>
      <c r="F4" s="1110" t="s">
        <v>485</v>
      </c>
      <c r="G4" s="1110" t="s">
        <v>486</v>
      </c>
      <c r="H4" s="1110" t="s">
        <v>487</v>
      </c>
      <c r="I4" s="1111" t="s">
        <v>488</v>
      </c>
    </row>
    <row r="5" spans="1:9" s="1003" customFormat="1" ht="12" customHeight="1" thickBot="1" x14ac:dyDescent="0.25">
      <c r="A5" s="1365" t="s">
        <v>489</v>
      </c>
      <c r="B5" s="1366"/>
      <c r="C5" s="1367"/>
      <c r="D5" s="892">
        <f>D6+D10+D15+D21+D23+D28+D32+D34</f>
        <v>16797804</v>
      </c>
      <c r="E5" s="892">
        <f>E6+E10+E15+E21+E23+E28+E32+E34</f>
        <v>17651780</v>
      </c>
      <c r="F5" s="892">
        <f>F6+F10+F15+F21+F23+F28+F32+F34</f>
        <v>0</v>
      </c>
      <c r="G5" s="892">
        <f>G6+G10+G15+G21+G23+G28+G32+G34</f>
        <v>0</v>
      </c>
      <c r="H5" s="892">
        <f>H6+H10+H15+H21+H23+H28+H32+H34</f>
        <v>0</v>
      </c>
      <c r="I5" s="1112">
        <f t="shared" ref="I5:I38" si="0">SUM(E5:H5)</f>
        <v>17651780</v>
      </c>
    </row>
    <row r="6" spans="1:9" s="1003" customFormat="1" ht="12" customHeight="1" thickBot="1" x14ac:dyDescent="0.25">
      <c r="A6" s="893">
        <v>50</v>
      </c>
      <c r="B6" s="1355" t="s">
        <v>490</v>
      </c>
      <c r="C6" s="1356"/>
      <c r="D6" s="894">
        <f t="shared" ref="D6:H6" si="1">SUM(D7:D9)</f>
        <v>2815668</v>
      </c>
      <c r="E6" s="894">
        <f t="shared" si="1"/>
        <v>2775000</v>
      </c>
      <c r="F6" s="894">
        <f t="shared" si="1"/>
        <v>0</v>
      </c>
      <c r="G6" s="894">
        <f t="shared" si="1"/>
        <v>0</v>
      </c>
      <c r="H6" s="894">
        <f t="shared" si="1"/>
        <v>0</v>
      </c>
      <c r="I6" s="1113">
        <f t="shared" si="0"/>
        <v>2775000</v>
      </c>
    </row>
    <row r="7" spans="1:9" s="1003" customFormat="1" ht="12" customHeight="1" x14ac:dyDescent="0.2">
      <c r="A7" s="895"/>
      <c r="B7" s="895">
        <v>501</v>
      </c>
      <c r="C7" s="896" t="s">
        <v>491</v>
      </c>
      <c r="D7" s="897">
        <v>1915668</v>
      </c>
      <c r="E7" s="898">
        <f>[7]P8!D8</f>
        <v>1875000</v>
      </c>
      <c r="F7" s="1114"/>
      <c r="G7" s="1114"/>
      <c r="H7" s="1114"/>
      <c r="I7" s="1115">
        <f t="shared" si="0"/>
        <v>1875000</v>
      </c>
    </row>
    <row r="8" spans="1:9" s="1003" customFormat="1" ht="12" customHeight="1" x14ac:dyDescent="0.2">
      <c r="A8" s="899"/>
      <c r="B8" s="899">
        <v>502</v>
      </c>
      <c r="C8" s="900" t="s">
        <v>492</v>
      </c>
      <c r="D8" s="901">
        <v>900000</v>
      </c>
      <c r="E8" s="902">
        <f>[7]P8!D17</f>
        <v>900000</v>
      </c>
      <c r="F8" s="1116"/>
      <c r="G8" s="1116"/>
      <c r="H8" s="1116"/>
      <c r="I8" s="1117">
        <f t="shared" ref="I8" si="2">SUM(E8:H8)</f>
        <v>900000</v>
      </c>
    </row>
    <row r="9" spans="1:9" s="1003" customFormat="1" ht="12" customHeight="1" thickBot="1" x14ac:dyDescent="0.25">
      <c r="A9" s="899"/>
      <c r="B9" s="899">
        <v>504</v>
      </c>
      <c r="C9" s="900" t="s">
        <v>559</v>
      </c>
      <c r="D9" s="901"/>
      <c r="E9" s="902">
        <f>[7]P8!D22</f>
        <v>0</v>
      </c>
      <c r="F9" s="1116"/>
      <c r="G9" s="1116"/>
      <c r="H9" s="1116"/>
      <c r="I9" s="1117">
        <f t="shared" si="0"/>
        <v>0</v>
      </c>
    </row>
    <row r="10" spans="1:9" s="1003" customFormat="1" ht="12" customHeight="1" thickBot="1" x14ac:dyDescent="0.25">
      <c r="A10" s="893">
        <v>51</v>
      </c>
      <c r="B10" s="1354" t="s">
        <v>493</v>
      </c>
      <c r="C10" s="1354"/>
      <c r="D10" s="894">
        <f t="shared" ref="D10:H10" si="3">SUM(D11:D14)</f>
        <v>772000</v>
      </c>
      <c r="E10" s="894">
        <f t="shared" si="3"/>
        <v>852000</v>
      </c>
      <c r="F10" s="894">
        <f t="shared" si="3"/>
        <v>0</v>
      </c>
      <c r="G10" s="894">
        <f t="shared" si="3"/>
        <v>0</v>
      </c>
      <c r="H10" s="894">
        <f t="shared" si="3"/>
        <v>0</v>
      </c>
      <c r="I10" s="1113">
        <f t="shared" si="0"/>
        <v>852000</v>
      </c>
    </row>
    <row r="11" spans="1:9" s="1003" customFormat="1" ht="12" customHeight="1" x14ac:dyDescent="0.2">
      <c r="A11" s="895"/>
      <c r="B11" s="895">
        <v>511</v>
      </c>
      <c r="C11" s="903" t="s">
        <v>272</v>
      </c>
      <c r="D11" s="897">
        <v>480000</v>
      </c>
      <c r="E11" s="898">
        <f>[7]P8!D25</f>
        <v>500000</v>
      </c>
      <c r="F11" s="897"/>
      <c r="G11" s="897"/>
      <c r="H11" s="897"/>
      <c r="I11" s="1115">
        <f t="shared" si="0"/>
        <v>500000</v>
      </c>
    </row>
    <row r="12" spans="1:9" s="1003" customFormat="1" ht="12" customHeight="1" x14ac:dyDescent="0.2">
      <c r="A12" s="899"/>
      <c r="B12" s="899">
        <v>512</v>
      </c>
      <c r="C12" s="900" t="s">
        <v>275</v>
      </c>
      <c r="D12" s="901"/>
      <c r="E12" s="902">
        <f>[7]P8!D28</f>
        <v>0</v>
      </c>
      <c r="F12" s="901"/>
      <c r="G12" s="901"/>
      <c r="H12" s="901"/>
      <c r="I12" s="1117">
        <f t="shared" si="0"/>
        <v>0</v>
      </c>
    </row>
    <row r="13" spans="1:9" s="1003" customFormat="1" ht="12" customHeight="1" x14ac:dyDescent="0.2">
      <c r="A13" s="904"/>
      <c r="B13" s="899">
        <v>513</v>
      </c>
      <c r="C13" s="900" t="s">
        <v>277</v>
      </c>
      <c r="D13" s="1116">
        <v>5000</v>
      </c>
      <c r="E13" s="902">
        <f>[7]P8!D30</f>
        <v>5000</v>
      </c>
      <c r="F13" s="1116"/>
      <c r="G13" s="1116"/>
      <c r="H13" s="1116"/>
      <c r="I13" s="1117">
        <f t="shared" si="0"/>
        <v>5000</v>
      </c>
    </row>
    <row r="14" spans="1:9" s="1003" customFormat="1" ht="12" customHeight="1" thickBot="1" x14ac:dyDescent="0.25">
      <c r="A14" s="905"/>
      <c r="B14" s="906">
        <v>518</v>
      </c>
      <c r="C14" s="907" t="s">
        <v>494</v>
      </c>
      <c r="D14" s="897">
        <v>287000</v>
      </c>
      <c r="E14" s="908">
        <f>[7]P8!D32</f>
        <v>347000</v>
      </c>
      <c r="F14" s="897"/>
      <c r="G14" s="897"/>
      <c r="H14" s="897"/>
      <c r="I14" s="1118">
        <f t="shared" si="0"/>
        <v>347000</v>
      </c>
    </row>
    <row r="15" spans="1:9" s="1003" customFormat="1" ht="12" customHeight="1" thickBot="1" x14ac:dyDescent="0.25">
      <c r="A15" s="893">
        <v>52</v>
      </c>
      <c r="B15" s="1354" t="s">
        <v>495</v>
      </c>
      <c r="C15" s="1354"/>
      <c r="D15" s="894">
        <f t="shared" ref="D15:H15" si="4">SUM(D16:D20)</f>
        <v>13104136</v>
      </c>
      <c r="E15" s="894">
        <f t="shared" si="4"/>
        <v>13818780</v>
      </c>
      <c r="F15" s="894">
        <f t="shared" si="4"/>
        <v>0</v>
      </c>
      <c r="G15" s="894">
        <f t="shared" si="4"/>
        <v>0</v>
      </c>
      <c r="H15" s="894">
        <f t="shared" si="4"/>
        <v>0</v>
      </c>
      <c r="I15" s="1113">
        <f t="shared" si="0"/>
        <v>13818780</v>
      </c>
    </row>
    <row r="16" spans="1:9" s="1003" customFormat="1" ht="12" customHeight="1" x14ac:dyDescent="0.2">
      <c r="A16" s="895"/>
      <c r="B16" s="895">
        <v>521</v>
      </c>
      <c r="C16" s="903" t="s">
        <v>294</v>
      </c>
      <c r="D16" s="1116">
        <v>9647757</v>
      </c>
      <c r="E16" s="898">
        <f>[7]P8!D47</f>
        <v>10237611</v>
      </c>
      <c r="F16" s="1116"/>
      <c r="G16" s="1116"/>
      <c r="H16" s="1116"/>
      <c r="I16" s="1115">
        <f t="shared" si="0"/>
        <v>10237611</v>
      </c>
    </row>
    <row r="17" spans="1:9" s="1003" customFormat="1" ht="12" customHeight="1" x14ac:dyDescent="0.2">
      <c r="A17" s="899"/>
      <c r="B17" s="899">
        <v>524</v>
      </c>
      <c r="C17" s="900" t="s">
        <v>496</v>
      </c>
      <c r="D17" s="1116">
        <v>3260941</v>
      </c>
      <c r="E17" s="898">
        <f>[7]P8!D49</f>
        <v>3379821</v>
      </c>
      <c r="F17" s="1116"/>
      <c r="G17" s="1116"/>
      <c r="H17" s="1116"/>
      <c r="I17" s="1117">
        <f t="shared" si="0"/>
        <v>3379821</v>
      </c>
    </row>
    <row r="18" spans="1:9" s="1003" customFormat="1" ht="12" customHeight="1" x14ac:dyDescent="0.2">
      <c r="A18" s="904"/>
      <c r="B18" s="899">
        <v>525</v>
      </c>
      <c r="C18" s="900" t="s">
        <v>497</v>
      </c>
      <c r="D18" s="1116">
        <v>60000</v>
      </c>
      <c r="E18" s="898">
        <f>[7]P8!D51</f>
        <v>50000</v>
      </c>
      <c r="F18" s="1116"/>
      <c r="G18" s="1116"/>
      <c r="H18" s="1116"/>
      <c r="I18" s="1117">
        <f t="shared" si="0"/>
        <v>50000</v>
      </c>
    </row>
    <row r="19" spans="1:9" s="1003" customFormat="1" ht="12" customHeight="1" x14ac:dyDescent="0.2">
      <c r="A19" s="904"/>
      <c r="B19" s="899">
        <v>527</v>
      </c>
      <c r="C19" s="900" t="s">
        <v>297</v>
      </c>
      <c r="D19" s="1116">
        <v>135438</v>
      </c>
      <c r="E19" s="898">
        <f>[7]P8!D53</f>
        <v>151348</v>
      </c>
      <c r="F19" s="1116"/>
      <c r="G19" s="1116"/>
      <c r="H19" s="1116"/>
      <c r="I19" s="1117">
        <f t="shared" si="0"/>
        <v>151348</v>
      </c>
    </row>
    <row r="20" spans="1:9" s="1003" customFormat="1" ht="12" customHeight="1" thickBot="1" x14ac:dyDescent="0.25">
      <c r="A20" s="905"/>
      <c r="B20" s="906">
        <v>528</v>
      </c>
      <c r="C20" s="907" t="s">
        <v>498</v>
      </c>
      <c r="D20" s="1116"/>
      <c r="E20" s="898">
        <f>[7]P8!D58</f>
        <v>0</v>
      </c>
      <c r="F20" s="1116"/>
      <c r="G20" s="1116"/>
      <c r="H20" s="1116"/>
      <c r="I20" s="1118">
        <f t="shared" si="0"/>
        <v>0</v>
      </c>
    </row>
    <row r="21" spans="1:9" s="1003" customFormat="1" ht="12" customHeight="1" thickBot="1" x14ac:dyDescent="0.25">
      <c r="A21" s="893">
        <v>53</v>
      </c>
      <c r="B21" s="1354" t="s">
        <v>499</v>
      </c>
      <c r="C21" s="1354"/>
      <c r="D21" s="894">
        <f t="shared" ref="D21:H21" si="5">D22</f>
        <v>0</v>
      </c>
      <c r="E21" s="894">
        <f t="shared" si="5"/>
        <v>0</v>
      </c>
      <c r="F21" s="894">
        <f t="shared" si="5"/>
        <v>0</v>
      </c>
      <c r="G21" s="894">
        <f t="shared" si="5"/>
        <v>0</v>
      </c>
      <c r="H21" s="894">
        <f t="shared" si="5"/>
        <v>0</v>
      </c>
      <c r="I21" s="1113">
        <f t="shared" si="0"/>
        <v>0</v>
      </c>
    </row>
    <row r="22" spans="1:9" s="1003" customFormat="1" ht="12" customHeight="1" thickBot="1" x14ac:dyDescent="0.25">
      <c r="A22" s="909"/>
      <c r="B22" s="909">
        <v>538</v>
      </c>
      <c r="C22" s="910" t="s">
        <v>304</v>
      </c>
      <c r="D22" s="1116"/>
      <c r="E22" s="911">
        <f>[7]P8!D61</f>
        <v>0</v>
      </c>
      <c r="F22" s="1116"/>
      <c r="G22" s="1116"/>
      <c r="H22" s="1116"/>
      <c r="I22" s="1119">
        <f t="shared" si="0"/>
        <v>0</v>
      </c>
    </row>
    <row r="23" spans="1:9" s="1003" customFormat="1" ht="12" customHeight="1" thickBot="1" x14ac:dyDescent="0.25">
      <c r="A23" s="893">
        <v>54</v>
      </c>
      <c r="B23" s="1354" t="s">
        <v>500</v>
      </c>
      <c r="C23" s="1354"/>
      <c r="D23" s="894">
        <f t="shared" ref="D23:H23" si="6">SUM(D24:D27)</f>
        <v>6000</v>
      </c>
      <c r="E23" s="894">
        <f t="shared" si="6"/>
        <v>6000</v>
      </c>
      <c r="F23" s="894">
        <f t="shared" si="6"/>
        <v>0</v>
      </c>
      <c r="G23" s="894">
        <f t="shared" si="6"/>
        <v>0</v>
      </c>
      <c r="H23" s="894">
        <f t="shared" si="6"/>
        <v>0</v>
      </c>
      <c r="I23" s="1113">
        <f t="shared" si="0"/>
        <v>6000</v>
      </c>
    </row>
    <row r="24" spans="1:9" s="1003" customFormat="1" ht="12" customHeight="1" x14ac:dyDescent="0.2">
      <c r="A24" s="903"/>
      <c r="B24" s="895">
        <v>541</v>
      </c>
      <c r="C24" s="903" t="s">
        <v>306</v>
      </c>
      <c r="D24" s="1116"/>
      <c r="E24" s="898">
        <f>[7]P8!D64</f>
        <v>0</v>
      </c>
      <c r="F24" s="1116"/>
      <c r="G24" s="1116"/>
      <c r="H24" s="1116"/>
      <c r="I24" s="1115">
        <f t="shared" si="0"/>
        <v>0</v>
      </c>
    </row>
    <row r="25" spans="1:9" s="1003" customFormat="1" ht="12" customHeight="1" x14ac:dyDescent="0.2">
      <c r="A25" s="900"/>
      <c r="B25" s="899">
        <v>542</v>
      </c>
      <c r="C25" s="900" t="s">
        <v>501</v>
      </c>
      <c r="D25" s="1116"/>
      <c r="E25" s="898">
        <f>[7]P8!D66</f>
        <v>0</v>
      </c>
      <c r="F25" s="1116"/>
      <c r="G25" s="1116"/>
      <c r="H25" s="1116"/>
      <c r="I25" s="1117">
        <f t="shared" si="0"/>
        <v>0</v>
      </c>
    </row>
    <row r="26" spans="1:9" s="1003" customFormat="1" ht="12" customHeight="1" x14ac:dyDescent="0.2">
      <c r="A26" s="912"/>
      <c r="B26" s="899">
        <v>547</v>
      </c>
      <c r="C26" s="900" t="s">
        <v>308</v>
      </c>
      <c r="D26" s="1116"/>
      <c r="E26" s="898">
        <f>[7]P8!D68</f>
        <v>0</v>
      </c>
      <c r="F26" s="1116"/>
      <c r="G26" s="1116"/>
      <c r="H26" s="1116"/>
      <c r="I26" s="1117">
        <f t="shared" si="0"/>
        <v>0</v>
      </c>
    </row>
    <row r="27" spans="1:9" s="1003" customFormat="1" ht="12" customHeight="1" thickBot="1" x14ac:dyDescent="0.25">
      <c r="A27" s="907"/>
      <c r="B27" s="906">
        <v>549</v>
      </c>
      <c r="C27" s="907" t="s">
        <v>309</v>
      </c>
      <c r="D27" s="1116">
        <v>6000</v>
      </c>
      <c r="E27" s="898">
        <f>[7]P8!D70</f>
        <v>6000</v>
      </c>
      <c r="F27" s="1116"/>
      <c r="G27" s="1116"/>
      <c r="H27" s="1116"/>
      <c r="I27" s="1118">
        <f t="shared" si="0"/>
        <v>6000</v>
      </c>
    </row>
    <row r="28" spans="1:9" s="1003" customFormat="1" ht="12" customHeight="1" thickBot="1" x14ac:dyDescent="0.25">
      <c r="A28" s="893">
        <v>55</v>
      </c>
      <c r="B28" s="1354" t="s">
        <v>502</v>
      </c>
      <c r="C28" s="1354"/>
      <c r="D28" s="894">
        <f>SUM(D29:D31)</f>
        <v>100000</v>
      </c>
      <c r="E28" s="894">
        <f>SUM(E29:E31)</f>
        <v>200000</v>
      </c>
      <c r="F28" s="894">
        <f>SUM(F29:F31)</f>
        <v>0</v>
      </c>
      <c r="G28" s="894">
        <f>SUM(G29:G31)</f>
        <v>0</v>
      </c>
      <c r="H28" s="894">
        <f>SUM(H29:H31)</f>
        <v>0</v>
      </c>
      <c r="I28" s="1113">
        <f t="shared" si="0"/>
        <v>200000</v>
      </c>
    </row>
    <row r="29" spans="1:9" s="1003" customFormat="1" ht="12" customHeight="1" x14ac:dyDescent="0.2">
      <c r="A29" s="913"/>
      <c r="B29" s="914">
        <v>551</v>
      </c>
      <c r="C29" s="915" t="s">
        <v>312</v>
      </c>
      <c r="D29" s="1120"/>
      <c r="E29" s="916">
        <f>[7]P8!D73</f>
        <v>0</v>
      </c>
      <c r="F29" s="1120"/>
      <c r="G29" s="1120"/>
      <c r="H29" s="1120"/>
      <c r="I29" s="1121">
        <f t="shared" si="0"/>
        <v>0</v>
      </c>
    </row>
    <row r="30" spans="1:9" s="1003" customFormat="1" ht="12" customHeight="1" x14ac:dyDescent="0.2">
      <c r="A30" s="912"/>
      <c r="B30" s="899">
        <v>556</v>
      </c>
      <c r="C30" s="900" t="s">
        <v>313</v>
      </c>
      <c r="D30" s="1116"/>
      <c r="E30" s="898">
        <f>[7]P8!D75</f>
        <v>0</v>
      </c>
      <c r="F30" s="1116"/>
      <c r="G30" s="1116"/>
      <c r="H30" s="1116"/>
      <c r="I30" s="1117">
        <f t="shared" ref="I30" si="7">SUM(E30:H30)</f>
        <v>0</v>
      </c>
    </row>
    <row r="31" spans="1:9" s="1003" customFormat="1" ht="12" customHeight="1" thickBot="1" x14ac:dyDescent="0.25">
      <c r="A31" s="917"/>
      <c r="B31" s="918">
        <v>558</v>
      </c>
      <c r="C31" s="919" t="s">
        <v>314</v>
      </c>
      <c r="D31" s="1116">
        <v>100000</v>
      </c>
      <c r="E31" s="908">
        <f>[7]P8!D77</f>
        <v>200000</v>
      </c>
      <c r="F31" s="1114"/>
      <c r="G31" s="1114"/>
      <c r="H31" s="1114"/>
      <c r="I31" s="1118">
        <f t="shared" si="0"/>
        <v>200000</v>
      </c>
    </row>
    <row r="32" spans="1:9" s="1003" customFormat="1" ht="12" customHeight="1" thickBot="1" x14ac:dyDescent="0.25">
      <c r="A32" s="893">
        <v>56</v>
      </c>
      <c r="B32" s="1355" t="s">
        <v>503</v>
      </c>
      <c r="C32" s="1356"/>
      <c r="D32" s="894">
        <f>D33</f>
        <v>0</v>
      </c>
      <c r="E32" s="894">
        <f t="shared" ref="E32:H32" si="8">E33</f>
        <v>0</v>
      </c>
      <c r="F32" s="894">
        <f t="shared" si="8"/>
        <v>0</v>
      </c>
      <c r="G32" s="894">
        <f t="shared" si="8"/>
        <v>0</v>
      </c>
      <c r="H32" s="894">
        <f t="shared" si="8"/>
        <v>0</v>
      </c>
      <c r="I32" s="1113">
        <f t="shared" si="0"/>
        <v>0</v>
      </c>
    </row>
    <row r="33" spans="1:9" s="1003" customFormat="1" ht="12" customHeight="1" thickBot="1" x14ac:dyDescent="0.25">
      <c r="A33" s="920"/>
      <c r="B33" s="909">
        <v>569</v>
      </c>
      <c r="C33" s="910" t="s">
        <v>318</v>
      </c>
      <c r="D33" s="1116"/>
      <c r="E33" s="911">
        <f>[7]P8!D81</f>
        <v>0</v>
      </c>
      <c r="F33" s="1116"/>
      <c r="G33" s="1116"/>
      <c r="H33" s="1116"/>
      <c r="I33" s="1119">
        <f t="shared" si="0"/>
        <v>0</v>
      </c>
    </row>
    <row r="34" spans="1:9" s="1003" customFormat="1" ht="12" customHeight="1" thickBot="1" x14ac:dyDescent="0.25">
      <c r="A34" s="893">
        <v>59</v>
      </c>
      <c r="B34" s="1354" t="s">
        <v>320</v>
      </c>
      <c r="C34" s="1354"/>
      <c r="D34" s="894">
        <f t="shared" ref="D34:H34" si="9">SUM(D35:D36)</f>
        <v>0</v>
      </c>
      <c r="E34" s="894">
        <f t="shared" si="9"/>
        <v>0</v>
      </c>
      <c r="F34" s="894">
        <f t="shared" si="9"/>
        <v>0</v>
      </c>
      <c r="G34" s="894">
        <f t="shared" si="9"/>
        <v>0</v>
      </c>
      <c r="H34" s="894">
        <f t="shared" si="9"/>
        <v>0</v>
      </c>
      <c r="I34" s="1113">
        <f t="shared" si="0"/>
        <v>0</v>
      </c>
    </row>
    <row r="35" spans="1:9" s="1003" customFormat="1" ht="12" customHeight="1" x14ac:dyDescent="0.2">
      <c r="A35" s="903"/>
      <c r="B35" s="895">
        <v>591</v>
      </c>
      <c r="C35" s="903" t="s">
        <v>320</v>
      </c>
      <c r="D35" s="1116"/>
      <c r="E35" s="898">
        <f>[7]P8!D84</f>
        <v>0</v>
      </c>
      <c r="F35" s="1116"/>
      <c r="G35" s="1116"/>
      <c r="H35" s="1116"/>
      <c r="I35" s="1115">
        <f t="shared" si="0"/>
        <v>0</v>
      </c>
    </row>
    <row r="36" spans="1:9" s="1003" customFormat="1" ht="12" customHeight="1" thickBot="1" x14ac:dyDescent="0.25">
      <c r="A36" s="921"/>
      <c r="B36" s="922">
        <v>595</v>
      </c>
      <c r="C36" s="921" t="s">
        <v>321</v>
      </c>
      <c r="D36" s="1116"/>
      <c r="E36" s="898">
        <f>[7]P8!D86</f>
        <v>0</v>
      </c>
      <c r="F36" s="1116"/>
      <c r="G36" s="1116"/>
      <c r="H36" s="1116"/>
      <c r="I36" s="1122">
        <f t="shared" si="0"/>
        <v>0</v>
      </c>
    </row>
    <row r="37" spans="1:9" s="1003" customFormat="1" ht="12" customHeight="1" thickBot="1" x14ac:dyDescent="0.25">
      <c r="A37" s="1357" t="s">
        <v>504</v>
      </c>
      <c r="B37" s="1358"/>
      <c r="C37" s="1359"/>
      <c r="D37" s="923">
        <f t="shared" ref="D37:H37" si="10">D38+D42+D47+D49</f>
        <v>16797804</v>
      </c>
      <c r="E37" s="923">
        <f t="shared" si="10"/>
        <v>17651780</v>
      </c>
      <c r="F37" s="923">
        <f t="shared" si="10"/>
        <v>0</v>
      </c>
      <c r="G37" s="923">
        <f t="shared" si="10"/>
        <v>0</v>
      </c>
      <c r="H37" s="923">
        <f t="shared" si="10"/>
        <v>0</v>
      </c>
      <c r="I37" s="1123">
        <f t="shared" si="0"/>
        <v>17651780</v>
      </c>
    </row>
    <row r="38" spans="1:9" s="1003" customFormat="1" ht="12" customHeight="1" thickBot="1" x14ac:dyDescent="0.25">
      <c r="A38" s="924">
        <v>60</v>
      </c>
      <c r="B38" s="1349" t="s">
        <v>505</v>
      </c>
      <c r="C38" s="1349"/>
      <c r="D38" s="925">
        <f t="shared" ref="D38:H38" si="11">SUM(D39:D41)</f>
        <v>1845000</v>
      </c>
      <c r="E38" s="925">
        <f t="shared" si="11"/>
        <v>1845000</v>
      </c>
      <c r="F38" s="925">
        <f t="shared" si="11"/>
        <v>0</v>
      </c>
      <c r="G38" s="925">
        <f t="shared" si="11"/>
        <v>0</v>
      </c>
      <c r="H38" s="925">
        <f t="shared" si="11"/>
        <v>0</v>
      </c>
      <c r="I38" s="1124">
        <f t="shared" si="0"/>
        <v>1845000</v>
      </c>
    </row>
    <row r="39" spans="1:9" s="1003" customFormat="1" ht="12" customHeight="1" x14ac:dyDescent="0.2">
      <c r="A39" s="926"/>
      <c r="B39" s="927">
        <v>602</v>
      </c>
      <c r="C39" s="926" t="s">
        <v>506</v>
      </c>
      <c r="D39" s="1116">
        <v>1845000</v>
      </c>
      <c r="E39" s="1116">
        <v>1845000</v>
      </c>
      <c r="F39" s="1116"/>
      <c r="G39" s="1116"/>
      <c r="H39" s="1116"/>
      <c r="I39" s="1125">
        <f>SUM(E39:H39)</f>
        <v>1845000</v>
      </c>
    </row>
    <row r="40" spans="1:9" s="1003" customFormat="1" ht="12" customHeight="1" x14ac:dyDescent="0.2">
      <c r="A40" s="928"/>
      <c r="B40" s="929">
        <v>603</v>
      </c>
      <c r="C40" s="928" t="s">
        <v>507</v>
      </c>
      <c r="D40" s="1116"/>
      <c r="E40" s="1116"/>
      <c r="F40" s="1116"/>
      <c r="G40" s="1116"/>
      <c r="H40" s="1116"/>
      <c r="I40" s="1126">
        <f>SUM(E40:H40)</f>
        <v>0</v>
      </c>
    </row>
    <row r="41" spans="1:9" s="1003" customFormat="1" ht="12" customHeight="1" thickBot="1" x14ac:dyDescent="0.25">
      <c r="A41" s="930"/>
      <c r="B41" s="931">
        <v>604</v>
      </c>
      <c r="C41" s="930" t="s">
        <v>508</v>
      </c>
      <c r="D41" s="1116"/>
      <c r="E41" s="1116"/>
      <c r="F41" s="1116"/>
      <c r="G41" s="1116"/>
      <c r="H41" s="1116"/>
      <c r="I41" s="1127">
        <f t="shared" ref="I41:I55" si="12">SUM(E41:H41)</f>
        <v>0</v>
      </c>
    </row>
    <row r="42" spans="1:9" s="1003" customFormat="1" ht="12" customHeight="1" thickBot="1" x14ac:dyDescent="0.25">
      <c r="A42" s="924">
        <v>64</v>
      </c>
      <c r="B42" s="1349" t="s">
        <v>509</v>
      </c>
      <c r="C42" s="1349"/>
      <c r="D42" s="925">
        <f>SUM(D43:D46)</f>
        <v>515000</v>
      </c>
      <c r="E42" s="925">
        <f t="shared" ref="E42:H42" si="13">SUM(E43:E46)</f>
        <v>200000</v>
      </c>
      <c r="F42" s="925">
        <f t="shared" si="13"/>
        <v>0</v>
      </c>
      <c r="G42" s="925">
        <f t="shared" si="13"/>
        <v>0</v>
      </c>
      <c r="H42" s="925">
        <f t="shared" si="13"/>
        <v>0</v>
      </c>
      <c r="I42" s="1124">
        <f t="shared" si="12"/>
        <v>200000</v>
      </c>
    </row>
    <row r="43" spans="1:9" s="1003" customFormat="1" ht="12" customHeight="1" x14ac:dyDescent="0.2">
      <c r="A43" s="926"/>
      <c r="B43" s="927">
        <v>641</v>
      </c>
      <c r="C43" s="926" t="s">
        <v>306</v>
      </c>
      <c r="D43" s="1116"/>
      <c r="E43" s="1116"/>
      <c r="F43" s="1116"/>
      <c r="G43" s="1116"/>
      <c r="H43" s="1116"/>
      <c r="I43" s="1125">
        <f t="shared" si="12"/>
        <v>0</v>
      </c>
    </row>
    <row r="44" spans="1:9" s="1003" customFormat="1" ht="12" customHeight="1" x14ac:dyDescent="0.2">
      <c r="A44" s="928"/>
      <c r="B44" s="929">
        <v>643</v>
      </c>
      <c r="C44" s="928" t="s">
        <v>510</v>
      </c>
      <c r="D44" s="1116"/>
      <c r="E44" s="1116"/>
      <c r="F44" s="1116"/>
      <c r="G44" s="1116"/>
      <c r="H44" s="1116"/>
      <c r="I44" s="1126">
        <f t="shared" si="12"/>
        <v>0</v>
      </c>
    </row>
    <row r="45" spans="1:9" s="1003" customFormat="1" ht="12" customHeight="1" x14ac:dyDescent="0.2">
      <c r="A45" s="928"/>
      <c r="B45" s="929">
        <v>648</v>
      </c>
      <c r="C45" s="928" t="s">
        <v>511</v>
      </c>
      <c r="D45" s="1116">
        <v>515000</v>
      </c>
      <c r="E45" s="1116">
        <v>200000</v>
      </c>
      <c r="F45" s="1116"/>
      <c r="G45" s="1116"/>
      <c r="H45" s="1116"/>
      <c r="I45" s="1126">
        <f t="shared" si="12"/>
        <v>200000</v>
      </c>
    </row>
    <row r="46" spans="1:9" s="1003" customFormat="1" ht="12" customHeight="1" thickBot="1" x14ac:dyDescent="0.25">
      <c r="A46" s="930"/>
      <c r="B46" s="931">
        <v>649</v>
      </c>
      <c r="C46" s="930" t="s">
        <v>512</v>
      </c>
      <c r="D46" s="1116"/>
      <c r="E46" s="1116"/>
      <c r="F46" s="1116"/>
      <c r="G46" s="1116"/>
      <c r="H46" s="1116"/>
      <c r="I46" s="1127">
        <f t="shared" si="12"/>
        <v>0</v>
      </c>
    </row>
    <row r="47" spans="1:9" s="1003" customFormat="1" ht="12" customHeight="1" thickBot="1" x14ac:dyDescent="0.25">
      <c r="A47" s="924">
        <v>66</v>
      </c>
      <c r="B47" s="1349" t="s">
        <v>513</v>
      </c>
      <c r="C47" s="1349"/>
      <c r="D47" s="925">
        <f>D48</f>
        <v>0</v>
      </c>
      <c r="E47" s="925">
        <f t="shared" ref="E47:H47" si="14">E48</f>
        <v>0</v>
      </c>
      <c r="F47" s="925">
        <f t="shared" si="14"/>
        <v>0</v>
      </c>
      <c r="G47" s="925">
        <f t="shared" si="14"/>
        <v>0</v>
      </c>
      <c r="H47" s="925">
        <f t="shared" si="14"/>
        <v>0</v>
      </c>
      <c r="I47" s="1124">
        <f t="shared" si="12"/>
        <v>0</v>
      </c>
    </row>
    <row r="48" spans="1:9" s="1003" customFormat="1" ht="12" customHeight="1" thickBot="1" x14ac:dyDescent="0.25">
      <c r="A48" s="932"/>
      <c r="B48" s="933">
        <v>662</v>
      </c>
      <c r="C48" s="932" t="s">
        <v>514</v>
      </c>
      <c r="D48" s="1128"/>
      <c r="E48" s="1128"/>
      <c r="F48" s="1128"/>
      <c r="G48" s="1128"/>
      <c r="H48" s="1128"/>
      <c r="I48" s="1125">
        <f t="shared" si="12"/>
        <v>0</v>
      </c>
    </row>
    <row r="49" spans="1:9" s="1003" customFormat="1" ht="12" customHeight="1" thickBot="1" x14ac:dyDescent="0.25">
      <c r="A49" s="924">
        <v>67</v>
      </c>
      <c r="B49" s="1349" t="s">
        <v>515</v>
      </c>
      <c r="C49" s="1349"/>
      <c r="D49" s="925">
        <f t="shared" ref="D49:H49" si="15">SUM(D50:D54)</f>
        <v>14437804</v>
      </c>
      <c r="E49" s="925">
        <f t="shared" si="15"/>
        <v>15606780</v>
      </c>
      <c r="F49" s="925">
        <f t="shared" si="15"/>
        <v>0</v>
      </c>
      <c r="G49" s="925">
        <f t="shared" si="15"/>
        <v>0</v>
      </c>
      <c r="H49" s="925">
        <f t="shared" si="15"/>
        <v>0</v>
      </c>
      <c r="I49" s="1124">
        <f t="shared" si="12"/>
        <v>15606780</v>
      </c>
    </row>
    <row r="50" spans="1:9" s="1003" customFormat="1" ht="12" customHeight="1" x14ac:dyDescent="0.2">
      <c r="A50" s="927" t="s">
        <v>516</v>
      </c>
      <c r="B50" s="927">
        <v>500</v>
      </c>
      <c r="C50" s="926" t="s">
        <v>517</v>
      </c>
      <c r="D50" s="1116">
        <v>1373000</v>
      </c>
      <c r="E50" s="1114">
        <v>5500000</v>
      </c>
      <c r="F50" s="1114"/>
      <c r="G50" s="1114"/>
      <c r="H50" s="1114"/>
      <c r="I50" s="1129">
        <f t="shared" si="12"/>
        <v>5500000</v>
      </c>
    </row>
    <row r="51" spans="1:9" s="1003" customFormat="1" ht="12" customHeight="1" x14ac:dyDescent="0.2">
      <c r="A51" s="927" t="s">
        <v>516</v>
      </c>
      <c r="B51" s="927">
        <v>510</v>
      </c>
      <c r="C51" s="926" t="s">
        <v>518</v>
      </c>
      <c r="D51" s="1116"/>
      <c r="E51" s="1114"/>
      <c r="F51" s="1114"/>
      <c r="G51" s="1114"/>
      <c r="H51" s="1114"/>
      <c r="I51" s="1129">
        <f t="shared" si="12"/>
        <v>0</v>
      </c>
    </row>
    <row r="52" spans="1:9" s="1003" customFormat="1" ht="12" customHeight="1" x14ac:dyDescent="0.2">
      <c r="A52" s="927" t="s">
        <v>516</v>
      </c>
      <c r="B52" s="927">
        <v>600</v>
      </c>
      <c r="C52" s="926" t="s">
        <v>519</v>
      </c>
      <c r="D52" s="1116">
        <v>13064804</v>
      </c>
      <c r="E52" s="1114">
        <v>10106780</v>
      </c>
      <c r="F52" s="1114"/>
      <c r="G52" s="1114"/>
      <c r="H52" s="1114"/>
      <c r="I52" s="1129">
        <f t="shared" si="12"/>
        <v>10106780</v>
      </c>
    </row>
    <row r="53" spans="1:9" s="1003" customFormat="1" ht="12" customHeight="1" x14ac:dyDescent="0.2">
      <c r="A53" s="927" t="s">
        <v>516</v>
      </c>
      <c r="B53" s="927"/>
      <c r="C53" s="926" t="s">
        <v>520</v>
      </c>
      <c r="D53" s="1116"/>
      <c r="E53" s="1114"/>
      <c r="F53" s="1114"/>
      <c r="G53" s="1114"/>
      <c r="H53" s="1114"/>
      <c r="I53" s="1129">
        <f t="shared" si="12"/>
        <v>0</v>
      </c>
    </row>
    <row r="54" spans="1:9" s="1003" customFormat="1" ht="12" customHeight="1" thickBot="1" x14ac:dyDescent="0.25">
      <c r="A54" s="934" t="s">
        <v>516</v>
      </c>
      <c r="B54" s="1130"/>
      <c r="C54" s="935" t="s">
        <v>521</v>
      </c>
      <c r="D54" s="1116"/>
      <c r="E54" s="1116"/>
      <c r="F54" s="1116"/>
      <c r="G54" s="1116"/>
      <c r="H54" s="1116"/>
      <c r="I54" s="1131">
        <f t="shared" si="12"/>
        <v>0</v>
      </c>
    </row>
    <row r="55" spans="1:9" s="1003" customFormat="1" ht="12" customHeight="1" thickBot="1" x14ac:dyDescent="0.25">
      <c r="A55" s="936" t="s">
        <v>522</v>
      </c>
      <c r="B55" s="936"/>
      <c r="C55" s="937"/>
      <c r="D55" s="938">
        <f>D37-D5</f>
        <v>0</v>
      </c>
      <c r="E55" s="938">
        <f>E37-E5</f>
        <v>0</v>
      </c>
      <c r="F55" s="938">
        <f>F37-F5</f>
        <v>0</v>
      </c>
      <c r="G55" s="938">
        <f>G37-G5</f>
        <v>0</v>
      </c>
      <c r="H55" s="938">
        <f>H37-H5</f>
        <v>0</v>
      </c>
      <c r="I55" s="1132">
        <f t="shared" si="12"/>
        <v>0</v>
      </c>
    </row>
    <row r="56" spans="1:9" s="1003" customFormat="1" ht="12" customHeight="1" thickBot="1" x14ac:dyDescent="0.25">
      <c r="A56" s="1350" t="s">
        <v>523</v>
      </c>
      <c r="B56" s="1351"/>
      <c r="C56" s="1351"/>
      <c r="D56" s="1352"/>
      <c r="E56" s="1352"/>
      <c r="F56" s="1352"/>
      <c r="G56" s="1352"/>
      <c r="H56" s="1352"/>
      <c r="I56" s="1353"/>
    </row>
    <row r="57" spans="1:9" s="1003" customFormat="1" ht="12" customHeight="1" thickBot="1" x14ac:dyDescent="0.25">
      <c r="A57" s="936" t="s">
        <v>524</v>
      </c>
      <c r="B57" s="936"/>
      <c r="C57" s="937"/>
      <c r="D57" s="939">
        <f t="shared" ref="D57:H57" si="16">SUM(D58:D59)</f>
        <v>0</v>
      </c>
      <c r="E57" s="939">
        <f t="shared" si="16"/>
        <v>0</v>
      </c>
      <c r="F57" s="939">
        <f t="shared" si="16"/>
        <v>0</v>
      </c>
      <c r="G57" s="939">
        <f t="shared" si="16"/>
        <v>0</v>
      </c>
      <c r="H57" s="939">
        <f t="shared" si="16"/>
        <v>0</v>
      </c>
      <c r="I57" s="1132">
        <f t="shared" ref="I57:I63" si="17">SUM(E57:H57)</f>
        <v>0</v>
      </c>
    </row>
    <row r="58" spans="1:9" s="1003" customFormat="1" ht="12" customHeight="1" x14ac:dyDescent="0.2">
      <c r="A58" s="940" t="s">
        <v>525</v>
      </c>
      <c r="B58" s="941" t="s">
        <v>526</v>
      </c>
      <c r="C58" s="941"/>
      <c r="D58" s="1116"/>
      <c r="E58" s="1116"/>
      <c r="F58" s="1116"/>
      <c r="G58" s="1116"/>
      <c r="H58" s="1116"/>
      <c r="I58" s="1133">
        <f t="shared" si="17"/>
        <v>0</v>
      </c>
    </row>
    <row r="59" spans="1:9" s="1003" customFormat="1" ht="12" customHeight="1" thickBot="1" x14ac:dyDescent="0.25">
      <c r="A59" s="942"/>
      <c r="B59" s="943" t="s">
        <v>527</v>
      </c>
      <c r="C59" s="943"/>
      <c r="D59" s="1116"/>
      <c r="E59" s="1116"/>
      <c r="F59" s="1116"/>
      <c r="G59" s="1116"/>
      <c r="H59" s="1116"/>
      <c r="I59" s="1134">
        <f t="shared" si="17"/>
        <v>0</v>
      </c>
    </row>
    <row r="60" spans="1:9" s="1003" customFormat="1" ht="12" customHeight="1" thickBot="1" x14ac:dyDescent="0.25">
      <c r="A60" s="936" t="s">
        <v>528</v>
      </c>
      <c r="B60" s="936"/>
      <c r="C60" s="936"/>
      <c r="D60" s="938">
        <f t="shared" ref="D60:H60" si="18">SUM(D61:D63)</f>
        <v>0</v>
      </c>
      <c r="E60" s="938">
        <f t="shared" si="18"/>
        <v>0</v>
      </c>
      <c r="F60" s="938">
        <f t="shared" si="18"/>
        <v>0</v>
      </c>
      <c r="G60" s="938">
        <f t="shared" si="18"/>
        <v>0</v>
      </c>
      <c r="H60" s="938">
        <f t="shared" si="18"/>
        <v>0</v>
      </c>
      <c r="I60" s="1132">
        <f t="shared" si="17"/>
        <v>0</v>
      </c>
    </row>
    <row r="61" spans="1:9" s="1003" customFormat="1" ht="12" customHeight="1" x14ac:dyDescent="0.2">
      <c r="A61" s="944" t="s">
        <v>529</v>
      </c>
      <c r="B61" s="945" t="s">
        <v>530</v>
      </c>
      <c r="C61" s="945"/>
      <c r="D61" s="1120"/>
      <c r="E61" s="1120"/>
      <c r="F61" s="1120"/>
      <c r="G61" s="1120"/>
      <c r="H61" s="1120"/>
      <c r="I61" s="1133">
        <f t="shared" si="17"/>
        <v>0</v>
      </c>
    </row>
    <row r="62" spans="1:9" s="1003" customFormat="1" ht="12" customHeight="1" x14ac:dyDescent="0.2">
      <c r="A62" s="946"/>
      <c r="B62" s="947" t="s">
        <v>531</v>
      </c>
      <c r="C62" s="947"/>
      <c r="D62" s="1116"/>
      <c r="E62" s="1116"/>
      <c r="F62" s="1116"/>
      <c r="G62" s="1116"/>
      <c r="H62" s="1116"/>
      <c r="I62" s="1135">
        <f t="shared" si="17"/>
        <v>0</v>
      </c>
    </row>
    <row r="63" spans="1:9" s="1003" customFormat="1" ht="12" customHeight="1" thickBot="1" x14ac:dyDescent="0.25">
      <c r="A63" s="948"/>
      <c r="B63" s="949" t="s">
        <v>532</v>
      </c>
      <c r="C63" s="949"/>
      <c r="D63" s="1136"/>
      <c r="E63" s="1136"/>
      <c r="F63" s="1136"/>
      <c r="G63" s="1136"/>
      <c r="H63" s="1136"/>
      <c r="I63" s="1137">
        <f t="shared" si="17"/>
        <v>0</v>
      </c>
    </row>
    <row r="64" spans="1:9" s="1003" customFormat="1" ht="12" customHeight="1" x14ac:dyDescent="0.2">
      <c r="A64" s="950"/>
      <c r="B64" s="207"/>
      <c r="C64" s="207"/>
      <c r="D64" s="951"/>
      <c r="E64" s="952"/>
      <c r="F64" s="1103"/>
      <c r="G64" s="1103"/>
      <c r="H64" s="1103"/>
      <c r="I64" s="1103"/>
    </row>
    <row r="65" spans="1:9" s="1003" customFormat="1" ht="15" customHeight="1" x14ac:dyDescent="0.2">
      <c r="A65" s="953" t="s">
        <v>322</v>
      </c>
      <c r="B65" s="207"/>
      <c r="C65" s="1138" t="str">
        <f>[7]P8!C91</f>
        <v>Mgr. Gabriela Ouhrabková</v>
      </c>
      <c r="D65" s="208" t="s">
        <v>323</v>
      </c>
      <c r="E65" s="952"/>
      <c r="F65" s="1104"/>
      <c r="G65" s="954" t="s">
        <v>324</v>
      </c>
      <c r="H65" s="1101" t="s">
        <v>593</v>
      </c>
      <c r="I65" s="1103"/>
    </row>
    <row r="66" spans="1:9" s="1003" customFormat="1" ht="12" customHeight="1" x14ac:dyDescent="0.2">
      <c r="A66" s="1103"/>
      <c r="B66" s="1103"/>
      <c r="C66" s="1103"/>
      <c r="D66" s="208"/>
      <c r="E66" s="207"/>
      <c r="F66" s="1104"/>
      <c r="G66" s="1104"/>
      <c r="H66" s="1104"/>
      <c r="I66" s="1104"/>
    </row>
    <row r="67" spans="1:9" s="1003" customFormat="1" ht="12.6" customHeight="1" x14ac:dyDescent="0.2">
      <c r="A67" s="953" t="s">
        <v>325</v>
      </c>
      <c r="B67" s="207"/>
      <c r="C67" s="1138" t="str">
        <f>[7]P8!C93</f>
        <v>Mgr. Gabriela Ouhrabková</v>
      </c>
      <c r="D67" s="208" t="s">
        <v>323</v>
      </c>
      <c r="E67" s="955"/>
      <c r="F67" s="1139" t="s">
        <v>594</v>
      </c>
      <c r="G67" s="1140" t="s">
        <v>595</v>
      </c>
      <c r="H67" s="1101"/>
      <c r="I67" s="1103"/>
    </row>
    <row r="68" spans="1:9" x14ac:dyDescent="0.3">
      <c r="A68" s="1104"/>
      <c r="B68" s="1104"/>
      <c r="C68" s="1104"/>
      <c r="D68" s="1104"/>
      <c r="E68" s="1104"/>
      <c r="F68" s="1104"/>
      <c r="G68" s="1104"/>
      <c r="H68" s="1104"/>
      <c r="I68" s="1104"/>
    </row>
    <row r="69" spans="1:9" x14ac:dyDescent="0.3">
      <c r="A69" s="209" t="s">
        <v>533</v>
      </c>
      <c r="B69" s="1141"/>
      <c r="C69" s="1141"/>
      <c r="D69"/>
      <c r="E69"/>
      <c r="F69" s="1139" t="s">
        <v>596</v>
      </c>
      <c r="G69" s="1140" t="s">
        <v>595</v>
      </c>
      <c r="H69" s="1101"/>
      <c r="I69" s="1103"/>
    </row>
  </sheetData>
  <protectedRanges>
    <protectedRange sqref="F39:H41 F24:H27 F11:H14 F16:H20 F22:H22 F33:H33 F35:H36 F48:H48 F43:H46 F58:H59 F61:H63 F30:H31 F50:H54 F7:H9" name="Oblast1_1"/>
  </protectedRanges>
  <mergeCells count="18">
    <mergeCell ref="C1:E1"/>
    <mergeCell ref="B2:G2"/>
    <mergeCell ref="A3:G3"/>
    <mergeCell ref="A5:C5"/>
    <mergeCell ref="B6:C6"/>
    <mergeCell ref="B42:C42"/>
    <mergeCell ref="B47:C47"/>
    <mergeCell ref="B49:C49"/>
    <mergeCell ref="A56:I56"/>
    <mergeCell ref="B10:C10"/>
    <mergeCell ref="B15:C15"/>
    <mergeCell ref="B21:C21"/>
    <mergeCell ref="B23:C23"/>
    <mergeCell ref="B28:C28"/>
    <mergeCell ref="B32:C32"/>
    <mergeCell ref="B34:C34"/>
    <mergeCell ref="A37:C37"/>
    <mergeCell ref="B38:C38"/>
  </mergeCells>
  <pageMargins left="0.34" right="0.17" top="0.38" bottom="0.34" header="0.3" footer="0.3"/>
  <pageSetup paperSize="9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95"/>
  <sheetViews>
    <sheetView showGridLines="0" zoomScaleNormal="100" zoomScaleSheetLayoutView="110" workbookViewId="0">
      <selection activeCell="C18" sqref="C18"/>
    </sheetView>
  </sheetViews>
  <sheetFormatPr defaultColWidth="9.109375" defaultRowHeight="14.4" x14ac:dyDescent="0.3"/>
  <cols>
    <col min="1" max="1" width="4.44140625" style="1002" customWidth="1"/>
    <col min="2" max="2" width="5" style="1002" customWidth="1"/>
    <col min="3" max="3" width="32.6640625" style="1002" customWidth="1"/>
    <col min="4" max="5" width="10" style="1002" customWidth="1"/>
    <col min="6" max="7" width="8.33203125" style="1002" customWidth="1"/>
    <col min="8" max="8" width="10" style="1002" customWidth="1"/>
    <col min="9" max="16384" width="9.109375" style="1002"/>
  </cols>
  <sheetData>
    <row r="1" spans="1:11" x14ac:dyDescent="0.3">
      <c r="A1" s="1081"/>
      <c r="B1" s="1081"/>
      <c r="C1" s="1082" t="s">
        <v>242</v>
      </c>
      <c r="D1" s="1081"/>
      <c r="E1" s="1083" t="s">
        <v>243</v>
      </c>
      <c r="F1" s="1084">
        <v>2026</v>
      </c>
      <c r="G1" s="1081"/>
      <c r="H1" s="120" t="s">
        <v>244</v>
      </c>
    </row>
    <row r="2" spans="1:11" s="1003" customFormat="1" ht="11.4" customHeight="1" x14ac:dyDescent="0.2">
      <c r="A2" s="121"/>
      <c r="B2" s="1382" t="s">
        <v>245</v>
      </c>
      <c r="C2" s="1382"/>
      <c r="D2" s="1382"/>
      <c r="E2" s="1382"/>
      <c r="F2" s="1382"/>
      <c r="G2" s="1382"/>
      <c r="H2" s="122"/>
      <c r="I2" s="123"/>
      <c r="J2" s="1004"/>
      <c r="K2" s="1004"/>
    </row>
    <row r="3" spans="1:11" s="1003" customFormat="1" ht="11.4" customHeight="1" thickBot="1" x14ac:dyDescent="0.25">
      <c r="A3" s="121"/>
      <c r="B3" s="121"/>
      <c r="C3" s="121" t="s">
        <v>246</v>
      </c>
      <c r="D3" s="121"/>
      <c r="E3" s="121"/>
      <c r="F3" s="121"/>
      <c r="G3" s="121"/>
      <c r="H3" s="124" t="s">
        <v>247</v>
      </c>
      <c r="I3" s="123"/>
      <c r="J3" s="1004"/>
      <c r="K3" s="1004"/>
    </row>
    <row r="4" spans="1:11" s="1003" customFormat="1" ht="11.4" customHeight="1" x14ac:dyDescent="0.2">
      <c r="A4" s="1383"/>
      <c r="B4" s="1385" t="s">
        <v>248</v>
      </c>
      <c r="C4" s="1387" t="s">
        <v>249</v>
      </c>
      <c r="D4" s="1389" t="s">
        <v>250</v>
      </c>
      <c r="E4" s="1391" t="s">
        <v>251</v>
      </c>
      <c r="F4" s="1385" t="s">
        <v>252</v>
      </c>
      <c r="G4" s="1385"/>
      <c r="H4" s="1393"/>
      <c r="I4" s="123"/>
      <c r="J4" s="1004"/>
      <c r="K4" s="1004"/>
    </row>
    <row r="5" spans="1:11" s="1003" customFormat="1" ht="11.4" customHeight="1" thickBot="1" x14ac:dyDescent="0.25">
      <c r="A5" s="1384"/>
      <c r="B5" s="1386"/>
      <c r="C5" s="1388"/>
      <c r="D5" s="1390"/>
      <c r="E5" s="1392"/>
      <c r="F5" s="501" t="s">
        <v>253</v>
      </c>
      <c r="G5" s="501" t="s">
        <v>254</v>
      </c>
      <c r="H5" s="125" t="s">
        <v>255</v>
      </c>
      <c r="I5" s="123"/>
      <c r="J5" s="1004"/>
      <c r="K5" s="1004"/>
    </row>
    <row r="6" spans="1:11" s="1003" customFormat="1" ht="11.4" customHeight="1" thickBot="1" x14ac:dyDescent="0.25">
      <c r="A6" s="1394" t="s">
        <v>256</v>
      </c>
      <c r="B6" s="1395"/>
      <c r="C6" s="1396"/>
      <c r="D6" s="126">
        <f>D7+D24+D46+D60+D63+D72+D80+D83</f>
        <v>17651780</v>
      </c>
      <c r="E6" s="127">
        <f>E7+E24+E46+E60+E63+E72+E80+E83</f>
        <v>5500000</v>
      </c>
      <c r="F6" s="128">
        <f>F7+F24+F46+F60+F63+F72+F80+F83</f>
        <v>1845000</v>
      </c>
      <c r="G6" s="128">
        <f>G7+G24+G46+G60+G63+G72+G80+G83</f>
        <v>200000</v>
      </c>
      <c r="H6" s="129">
        <f>H7+H24+H46+H60+H63+H72+H80+H83</f>
        <v>10106780</v>
      </c>
      <c r="I6" s="123"/>
      <c r="J6" s="1004"/>
      <c r="K6" s="1004"/>
    </row>
    <row r="7" spans="1:11" s="1003" customFormat="1" ht="11.4" customHeight="1" thickBot="1" x14ac:dyDescent="0.25">
      <c r="A7" s="130">
        <v>50</v>
      </c>
      <c r="B7" s="1372" t="s">
        <v>592</v>
      </c>
      <c r="C7" s="1373"/>
      <c r="D7" s="131">
        <f>SUM(E7:H7)</f>
        <v>2775000</v>
      </c>
      <c r="E7" s="132">
        <f>SUM(E8+E17+E22)</f>
        <v>1100000</v>
      </c>
      <c r="F7" s="133">
        <f>SUM(F8+F17+F22)</f>
        <v>1675000</v>
      </c>
      <c r="G7" s="133">
        <f>SUM(G8+G17+G22)</f>
        <v>0</v>
      </c>
      <c r="H7" s="134">
        <f>SUM(H8+H17+H22)</f>
        <v>0</v>
      </c>
      <c r="I7" s="123"/>
      <c r="J7" s="1004"/>
      <c r="K7" s="1004"/>
    </row>
    <row r="8" spans="1:11" s="1003" customFormat="1" ht="11.4" customHeight="1" thickBot="1" x14ac:dyDescent="0.25">
      <c r="A8" s="135">
        <v>501</v>
      </c>
      <c r="B8" s="1380" t="s">
        <v>257</v>
      </c>
      <c r="C8" s="1381"/>
      <c r="D8" s="136">
        <f>SUM(E8:H8)</f>
        <v>1875000</v>
      </c>
      <c r="E8" s="137">
        <f>SUM(E9:E16)</f>
        <v>200000</v>
      </c>
      <c r="F8" s="138">
        <f>SUM(F9:F16)</f>
        <v>1675000</v>
      </c>
      <c r="G8" s="138">
        <f>SUM(G9:G16)</f>
        <v>0</v>
      </c>
      <c r="H8" s="139">
        <f>SUM(H9:H16)</f>
        <v>0</v>
      </c>
      <c r="I8" s="123"/>
      <c r="J8" s="1004"/>
      <c r="K8" s="1004"/>
    </row>
    <row r="9" spans="1:11" s="1003" customFormat="1" ht="11.4" customHeight="1" x14ac:dyDescent="0.2">
      <c r="A9" s="140">
        <v>501</v>
      </c>
      <c r="B9" s="141">
        <v>310</v>
      </c>
      <c r="C9" s="142" t="s">
        <v>258</v>
      </c>
      <c r="D9" s="143">
        <f>SUM(E9:H9)</f>
        <v>240000</v>
      </c>
      <c r="E9" s="1085">
        <v>100000</v>
      </c>
      <c r="F9" s="1086">
        <v>140000</v>
      </c>
      <c r="G9" s="1086"/>
      <c r="H9" s="1087"/>
      <c r="I9" s="123"/>
      <c r="J9" s="1004"/>
      <c r="K9" s="1004"/>
    </row>
    <row r="10" spans="1:11" s="1003" customFormat="1" ht="11.4" customHeight="1" x14ac:dyDescent="0.2">
      <c r="A10" s="144">
        <v>501</v>
      </c>
      <c r="B10" s="145">
        <v>320</v>
      </c>
      <c r="C10" s="146" t="s">
        <v>259</v>
      </c>
      <c r="D10" s="147">
        <f t="shared" ref="D10:D87" si="0">SUM(E10:H10)</f>
        <v>30000</v>
      </c>
      <c r="E10" s="1088">
        <v>20000</v>
      </c>
      <c r="F10" s="1089">
        <v>10000</v>
      </c>
      <c r="G10" s="1089"/>
      <c r="H10" s="1090"/>
      <c r="I10" s="123"/>
      <c r="J10" s="1004"/>
      <c r="K10" s="1004"/>
    </row>
    <row r="11" spans="1:11" s="1003" customFormat="1" ht="11.4" customHeight="1" x14ac:dyDescent="0.2">
      <c r="A11" s="144">
        <v>501</v>
      </c>
      <c r="B11" s="145">
        <v>330</v>
      </c>
      <c r="C11" s="146" t="s">
        <v>260</v>
      </c>
      <c r="D11" s="147">
        <f t="shared" si="0"/>
        <v>20000</v>
      </c>
      <c r="E11" s="1088">
        <v>20000</v>
      </c>
      <c r="F11" s="1089"/>
      <c r="G11" s="1089"/>
      <c r="H11" s="1090"/>
      <c r="I11" s="123"/>
      <c r="J11" s="1004"/>
      <c r="K11" s="1004"/>
    </row>
    <row r="12" spans="1:11" s="1003" customFormat="1" ht="11.4" customHeight="1" x14ac:dyDescent="0.2">
      <c r="A12" s="144">
        <v>501</v>
      </c>
      <c r="B12" s="145">
        <v>340</v>
      </c>
      <c r="C12" s="146" t="s">
        <v>261</v>
      </c>
      <c r="D12" s="147">
        <f t="shared" si="0"/>
        <v>10000</v>
      </c>
      <c r="E12" s="1088">
        <v>10000</v>
      </c>
      <c r="F12" s="1089"/>
      <c r="G12" s="1089"/>
      <c r="H12" s="1090"/>
      <c r="I12" s="123"/>
      <c r="J12" s="1004"/>
      <c r="K12" s="1004"/>
    </row>
    <row r="13" spans="1:11" s="1003" customFormat="1" ht="11.4" customHeight="1" x14ac:dyDescent="0.2">
      <c r="A13" s="144">
        <v>501</v>
      </c>
      <c r="B13" s="145">
        <v>360</v>
      </c>
      <c r="C13" s="146" t="s">
        <v>262</v>
      </c>
      <c r="D13" s="147">
        <f t="shared" si="0"/>
        <v>0</v>
      </c>
      <c r="E13" s="1088"/>
      <c r="F13" s="1089"/>
      <c r="G13" s="1089"/>
      <c r="H13" s="1090"/>
      <c r="I13" s="123"/>
      <c r="J13" s="1004"/>
      <c r="K13" s="1004"/>
    </row>
    <row r="14" spans="1:11" s="1003" customFormat="1" ht="11.4" customHeight="1" x14ac:dyDescent="0.2">
      <c r="A14" s="144">
        <v>501</v>
      </c>
      <c r="B14" s="145">
        <v>370</v>
      </c>
      <c r="C14" s="146" t="s">
        <v>263</v>
      </c>
      <c r="D14" s="147">
        <f t="shared" si="0"/>
        <v>1500000</v>
      </c>
      <c r="E14" s="1088"/>
      <c r="F14" s="1089">
        <v>1500000</v>
      </c>
      <c r="G14" s="1089"/>
      <c r="H14" s="1090"/>
      <c r="I14" s="123"/>
      <c r="J14" s="1004"/>
      <c r="K14" s="1004"/>
    </row>
    <row r="15" spans="1:11" s="1003" customFormat="1" ht="11.4" customHeight="1" x14ac:dyDescent="0.2">
      <c r="A15" s="144">
        <v>501</v>
      </c>
      <c r="B15" s="145">
        <v>380</v>
      </c>
      <c r="C15" s="146" t="s">
        <v>264</v>
      </c>
      <c r="D15" s="147">
        <f t="shared" si="0"/>
        <v>75000</v>
      </c>
      <c r="E15" s="1088">
        <v>50000</v>
      </c>
      <c r="F15" s="1089">
        <v>25000</v>
      </c>
      <c r="G15" s="1089"/>
      <c r="H15" s="1090"/>
      <c r="I15" s="123"/>
      <c r="J15" s="1004"/>
      <c r="K15" s="1004"/>
    </row>
    <row r="16" spans="1:11" s="1003" customFormat="1" ht="11.4" customHeight="1" thickBot="1" x14ac:dyDescent="0.25">
      <c r="A16" s="148">
        <v>501</v>
      </c>
      <c r="B16" s="149">
        <v>390</v>
      </c>
      <c r="C16" s="150" t="s">
        <v>265</v>
      </c>
      <c r="D16" s="151">
        <f t="shared" si="0"/>
        <v>0</v>
      </c>
      <c r="E16" s="1091"/>
      <c r="F16" s="1092"/>
      <c r="G16" s="1092"/>
      <c r="H16" s="1093"/>
      <c r="I16" s="123"/>
      <c r="J16" s="1004"/>
      <c r="K16" s="1004"/>
    </row>
    <row r="17" spans="1:11" s="1003" customFormat="1" ht="11.4" customHeight="1" thickBot="1" x14ac:dyDescent="0.25">
      <c r="A17" s="135">
        <v>502</v>
      </c>
      <c r="B17" s="1380" t="s">
        <v>266</v>
      </c>
      <c r="C17" s="1381"/>
      <c r="D17" s="136">
        <f t="shared" si="0"/>
        <v>900000</v>
      </c>
      <c r="E17" s="152">
        <f>SUM(E18:E21)</f>
        <v>900000</v>
      </c>
      <c r="F17" s="153">
        <f>SUM(F18:F21)</f>
        <v>0</v>
      </c>
      <c r="G17" s="153">
        <f>SUM(G18:G21)</f>
        <v>0</v>
      </c>
      <c r="H17" s="154">
        <f>SUM(H18:H21)</f>
        <v>0</v>
      </c>
      <c r="I17" s="123"/>
      <c r="J17" s="1004"/>
      <c r="K17" s="1004"/>
    </row>
    <row r="18" spans="1:11" s="1003" customFormat="1" ht="11.4" customHeight="1" x14ac:dyDescent="0.2">
      <c r="A18" s="140">
        <v>502</v>
      </c>
      <c r="B18" s="141">
        <v>310</v>
      </c>
      <c r="C18" s="142" t="s">
        <v>267</v>
      </c>
      <c r="D18" s="143">
        <f t="shared" si="0"/>
        <v>380000</v>
      </c>
      <c r="E18" s="1085">
        <v>380000</v>
      </c>
      <c r="F18" s="1086"/>
      <c r="G18" s="1086"/>
      <c r="H18" s="1087"/>
      <c r="I18" s="123"/>
      <c r="J18" s="1004"/>
      <c r="K18" s="1004"/>
    </row>
    <row r="19" spans="1:11" s="1003" customFormat="1" ht="11.4" customHeight="1" x14ac:dyDescent="0.2">
      <c r="A19" s="144">
        <v>502</v>
      </c>
      <c r="B19" s="145">
        <v>320</v>
      </c>
      <c r="C19" s="146" t="s">
        <v>268</v>
      </c>
      <c r="D19" s="147">
        <f t="shared" si="0"/>
        <v>400000</v>
      </c>
      <c r="E19" s="1088">
        <v>400000</v>
      </c>
      <c r="F19" s="1089"/>
      <c r="G19" s="1089"/>
      <c r="H19" s="1090"/>
      <c r="I19" s="123"/>
      <c r="J19" s="1004"/>
      <c r="K19" s="1004"/>
    </row>
    <row r="20" spans="1:11" s="1003" customFormat="1" ht="11.4" customHeight="1" x14ac:dyDescent="0.2">
      <c r="A20" s="144">
        <v>502</v>
      </c>
      <c r="B20" s="145">
        <v>330</v>
      </c>
      <c r="C20" s="146" t="s">
        <v>269</v>
      </c>
      <c r="D20" s="147">
        <f t="shared" si="0"/>
        <v>0</v>
      </c>
      <c r="E20" s="1088"/>
      <c r="F20" s="1089"/>
      <c r="G20" s="1089"/>
      <c r="H20" s="1090"/>
      <c r="I20" s="123"/>
      <c r="J20" s="1004"/>
      <c r="K20" s="1004"/>
    </row>
    <row r="21" spans="1:11" s="1003" customFormat="1" ht="11.4" customHeight="1" thickBot="1" x14ac:dyDescent="0.25">
      <c r="A21" s="148">
        <v>502</v>
      </c>
      <c r="B21" s="149">
        <v>340</v>
      </c>
      <c r="C21" s="150" t="s">
        <v>270</v>
      </c>
      <c r="D21" s="147">
        <f t="shared" si="0"/>
        <v>120000</v>
      </c>
      <c r="E21" s="1088">
        <v>120000</v>
      </c>
      <c r="F21" s="1089"/>
      <c r="G21" s="1089"/>
      <c r="H21" s="1090"/>
      <c r="I21" s="123"/>
      <c r="J21" s="1004"/>
      <c r="K21" s="1004"/>
    </row>
    <row r="22" spans="1:11" s="1003" customFormat="1" ht="11.4" customHeight="1" thickBot="1" x14ac:dyDescent="0.25">
      <c r="A22" s="135">
        <v>504</v>
      </c>
      <c r="B22" s="1380" t="s">
        <v>559</v>
      </c>
      <c r="C22" s="1381"/>
      <c r="D22" s="136">
        <f>SUM(E22:H22)</f>
        <v>0</v>
      </c>
      <c r="E22" s="152">
        <f>SUM(E23:E23)</f>
        <v>0</v>
      </c>
      <c r="F22" s="153">
        <f>SUM(F23:F23)</f>
        <v>0</v>
      </c>
      <c r="G22" s="153">
        <f>SUM(G23:G23)</f>
        <v>0</v>
      </c>
      <c r="H22" s="154">
        <f>SUM(H23:H23)</f>
        <v>0</v>
      </c>
      <c r="I22" s="123"/>
      <c r="J22" s="1004"/>
      <c r="K22" s="1004"/>
    </row>
    <row r="23" spans="1:11" s="1003" customFormat="1" ht="11.4" customHeight="1" thickBot="1" x14ac:dyDescent="0.25">
      <c r="A23" s="148">
        <v>504</v>
      </c>
      <c r="B23" s="149">
        <v>300</v>
      </c>
      <c r="C23" s="150" t="s">
        <v>560</v>
      </c>
      <c r="D23" s="151">
        <f>SUM(E23:H23)</f>
        <v>0</v>
      </c>
      <c r="E23" s="1088"/>
      <c r="F23" s="1089"/>
      <c r="G23" s="1089"/>
      <c r="H23" s="1090"/>
      <c r="I23" s="123"/>
      <c r="J23" s="1004"/>
      <c r="K23" s="1004"/>
    </row>
    <row r="24" spans="1:11" s="1003" customFormat="1" ht="11.4" customHeight="1" thickBot="1" x14ac:dyDescent="0.25">
      <c r="A24" s="155">
        <v>51</v>
      </c>
      <c r="B24" s="1374" t="s">
        <v>271</v>
      </c>
      <c r="C24" s="1375"/>
      <c r="D24" s="156">
        <f t="shared" si="0"/>
        <v>852000</v>
      </c>
      <c r="E24" s="157">
        <f>SUM(E25+E28+E30+E32)</f>
        <v>682000</v>
      </c>
      <c r="F24" s="157">
        <f>SUM(F25+F28+F30+F32)</f>
        <v>70000</v>
      </c>
      <c r="G24" s="157">
        <f>SUM(G25+G28+G30+G32)</f>
        <v>100000</v>
      </c>
      <c r="H24" s="157">
        <f>SUM(H25+H28+H30+H32)</f>
        <v>0</v>
      </c>
      <c r="I24" s="123"/>
      <c r="J24" s="1004"/>
      <c r="K24" s="1004"/>
    </row>
    <row r="25" spans="1:11" s="1003" customFormat="1" ht="11.4" customHeight="1" thickBot="1" x14ac:dyDescent="0.25">
      <c r="A25" s="158">
        <v>511</v>
      </c>
      <c r="B25" s="1376" t="s">
        <v>272</v>
      </c>
      <c r="C25" s="1377"/>
      <c r="D25" s="159">
        <f t="shared" ref="D25" si="1">SUM(E25:H25)</f>
        <v>500000</v>
      </c>
      <c r="E25" s="160">
        <f>SUM(E26:E27)</f>
        <v>400000</v>
      </c>
      <c r="F25" s="160">
        <f>SUM(F26:F27)</f>
        <v>0</v>
      </c>
      <c r="G25" s="160">
        <f>SUM(G26:G27)</f>
        <v>100000</v>
      </c>
      <c r="H25" s="160">
        <f>SUM(H26:H27)</f>
        <v>0</v>
      </c>
      <c r="I25" s="123"/>
      <c r="J25" s="1004"/>
      <c r="K25" s="1004"/>
    </row>
    <row r="26" spans="1:11" s="1003" customFormat="1" ht="11.4" customHeight="1" x14ac:dyDescent="0.2">
      <c r="A26" s="161">
        <v>511</v>
      </c>
      <c r="B26" s="162">
        <v>300</v>
      </c>
      <c r="C26" s="163" t="s">
        <v>273</v>
      </c>
      <c r="D26" s="164">
        <f t="shared" si="0"/>
        <v>500000</v>
      </c>
      <c r="E26" s="1088">
        <v>400000</v>
      </c>
      <c r="F26" s="1089"/>
      <c r="G26" s="1089">
        <v>100000</v>
      </c>
      <c r="H26" s="1090"/>
      <c r="I26" s="123"/>
      <c r="J26" s="1004"/>
      <c r="K26" s="1004"/>
    </row>
    <row r="27" spans="1:11" s="1003" customFormat="1" ht="11.4" customHeight="1" thickBot="1" x14ac:dyDescent="0.25">
      <c r="A27" s="165">
        <v>511</v>
      </c>
      <c r="B27" s="166">
        <v>310</v>
      </c>
      <c r="C27" s="167" t="s">
        <v>274</v>
      </c>
      <c r="D27" s="168">
        <f t="shared" si="0"/>
        <v>0</v>
      </c>
      <c r="E27" s="1088"/>
      <c r="F27" s="1089"/>
      <c r="G27" s="1089"/>
      <c r="H27" s="1090"/>
      <c r="I27" s="123"/>
      <c r="J27" s="1004"/>
      <c r="K27" s="1004"/>
    </row>
    <row r="28" spans="1:11" s="1003" customFormat="1" ht="11.4" customHeight="1" thickBot="1" x14ac:dyDescent="0.25">
      <c r="A28" s="158">
        <v>512</v>
      </c>
      <c r="B28" s="1376" t="s">
        <v>275</v>
      </c>
      <c r="C28" s="1377"/>
      <c r="D28" s="159">
        <f t="shared" si="0"/>
        <v>0</v>
      </c>
      <c r="E28" s="160">
        <f>SUM(E29:E29)</f>
        <v>0</v>
      </c>
      <c r="F28" s="160">
        <f>SUM(F29:F29)</f>
        <v>0</v>
      </c>
      <c r="G28" s="160">
        <f>SUM(G29:G29)</f>
        <v>0</v>
      </c>
      <c r="H28" s="160">
        <f>SUM(H29:H29)</f>
        <v>0</v>
      </c>
      <c r="I28" s="123"/>
      <c r="J28" s="1004"/>
      <c r="K28" s="1004"/>
    </row>
    <row r="29" spans="1:11" s="1003" customFormat="1" ht="11.4" customHeight="1" thickBot="1" x14ac:dyDescent="0.25">
      <c r="A29" s="165">
        <v>512</v>
      </c>
      <c r="B29" s="166">
        <v>300</v>
      </c>
      <c r="C29" s="167" t="s">
        <v>276</v>
      </c>
      <c r="D29" s="168">
        <f t="shared" si="0"/>
        <v>0</v>
      </c>
      <c r="E29" s="1088"/>
      <c r="F29" s="1089"/>
      <c r="G29" s="1089"/>
      <c r="H29" s="1090"/>
      <c r="I29" s="123"/>
      <c r="J29" s="1004"/>
      <c r="K29" s="1004"/>
    </row>
    <row r="30" spans="1:11" s="1003" customFormat="1" ht="11.4" customHeight="1" thickBot="1" x14ac:dyDescent="0.25">
      <c r="A30" s="158">
        <v>513</v>
      </c>
      <c r="B30" s="1376" t="s">
        <v>277</v>
      </c>
      <c r="C30" s="1377"/>
      <c r="D30" s="159">
        <f t="shared" si="0"/>
        <v>5000</v>
      </c>
      <c r="E30" s="160">
        <f>SUM(E31:E31)</f>
        <v>5000</v>
      </c>
      <c r="F30" s="160">
        <f>SUM(F31:F31)</f>
        <v>0</v>
      </c>
      <c r="G30" s="160">
        <f>SUM(G31:G31)</f>
        <v>0</v>
      </c>
      <c r="H30" s="160">
        <f>SUM(H31:H31)</f>
        <v>0</v>
      </c>
      <c r="I30" s="123"/>
      <c r="J30" s="1004"/>
      <c r="K30" s="1004"/>
    </row>
    <row r="31" spans="1:11" s="1003" customFormat="1" ht="11.4" customHeight="1" thickBot="1" x14ac:dyDescent="0.25">
      <c r="A31" s="165">
        <v>513</v>
      </c>
      <c r="B31" s="166">
        <v>300</v>
      </c>
      <c r="C31" s="167" t="s">
        <v>278</v>
      </c>
      <c r="D31" s="168">
        <f t="shared" si="0"/>
        <v>5000</v>
      </c>
      <c r="E31" s="1088">
        <v>5000</v>
      </c>
      <c r="F31" s="1089"/>
      <c r="G31" s="1089"/>
      <c r="H31" s="1090"/>
      <c r="I31" s="123"/>
      <c r="J31" s="1004"/>
      <c r="K31" s="1004"/>
    </row>
    <row r="32" spans="1:11" s="1003" customFormat="1" ht="11.4" customHeight="1" thickBot="1" x14ac:dyDescent="0.25">
      <c r="A32" s="158">
        <v>518</v>
      </c>
      <c r="B32" s="1376" t="s">
        <v>279</v>
      </c>
      <c r="C32" s="1377"/>
      <c r="D32" s="159">
        <f t="shared" si="0"/>
        <v>347000</v>
      </c>
      <c r="E32" s="160">
        <f>SUM(E33:E45)</f>
        <v>277000</v>
      </c>
      <c r="F32" s="160">
        <f>SUM(F33:F45)</f>
        <v>70000</v>
      </c>
      <c r="G32" s="160">
        <f>SUM(G33:G45)</f>
        <v>0</v>
      </c>
      <c r="H32" s="160">
        <f>SUM(H33:H45)</f>
        <v>0</v>
      </c>
      <c r="I32" s="123"/>
      <c r="J32" s="1004"/>
      <c r="K32" s="1004"/>
    </row>
    <row r="33" spans="1:11" s="1003" customFormat="1" ht="11.4" customHeight="1" x14ac:dyDescent="0.2">
      <c r="A33" s="165">
        <v>518</v>
      </c>
      <c r="B33" s="166">
        <v>310</v>
      </c>
      <c r="C33" s="167" t="s">
        <v>280</v>
      </c>
      <c r="D33" s="168">
        <f t="shared" si="0"/>
        <v>35000</v>
      </c>
      <c r="E33" s="1088">
        <v>35000</v>
      </c>
      <c r="F33" s="1089"/>
      <c r="G33" s="1089"/>
      <c r="H33" s="1090"/>
      <c r="I33" s="123"/>
      <c r="J33" s="1005"/>
      <c r="K33" s="1004"/>
    </row>
    <row r="34" spans="1:11" s="1003" customFormat="1" ht="11.4" customHeight="1" x14ac:dyDescent="0.2">
      <c r="A34" s="165">
        <v>518</v>
      </c>
      <c r="B34" s="166">
        <v>320</v>
      </c>
      <c r="C34" s="167" t="s">
        <v>281</v>
      </c>
      <c r="D34" s="168">
        <f t="shared" si="0"/>
        <v>10000</v>
      </c>
      <c r="E34" s="1088">
        <v>10000</v>
      </c>
      <c r="F34" s="1089"/>
      <c r="G34" s="1089"/>
      <c r="H34" s="1090"/>
      <c r="I34" s="123"/>
      <c r="J34" s="1004"/>
      <c r="K34" s="1004"/>
    </row>
    <row r="35" spans="1:11" s="1003" customFormat="1" ht="11.4" customHeight="1" x14ac:dyDescent="0.2">
      <c r="A35" s="165">
        <v>518</v>
      </c>
      <c r="B35" s="166">
        <v>330</v>
      </c>
      <c r="C35" s="167" t="s">
        <v>282</v>
      </c>
      <c r="D35" s="168">
        <f t="shared" si="0"/>
        <v>1000</v>
      </c>
      <c r="E35" s="1088">
        <v>1000</v>
      </c>
      <c r="F35" s="1089"/>
      <c r="G35" s="1089"/>
      <c r="H35" s="1090"/>
      <c r="I35" s="123"/>
      <c r="J35" s="1004"/>
      <c r="K35" s="1004"/>
    </row>
    <row r="36" spans="1:11" s="1003" customFormat="1" ht="11.4" customHeight="1" x14ac:dyDescent="0.2">
      <c r="A36" s="165">
        <v>518</v>
      </c>
      <c r="B36" s="166">
        <v>340</v>
      </c>
      <c r="C36" s="167" t="s">
        <v>283</v>
      </c>
      <c r="D36" s="168">
        <f t="shared" si="0"/>
        <v>25000</v>
      </c>
      <c r="E36" s="1088">
        <v>25000</v>
      </c>
      <c r="F36" s="1089"/>
      <c r="G36" s="1089"/>
      <c r="H36" s="1090"/>
      <c r="I36" s="123"/>
      <c r="J36" s="1004"/>
      <c r="K36" s="1004"/>
    </row>
    <row r="37" spans="1:11" s="1003" customFormat="1" ht="11.4" customHeight="1" x14ac:dyDescent="0.2">
      <c r="A37" s="165">
        <v>518</v>
      </c>
      <c r="B37" s="166">
        <v>350</v>
      </c>
      <c r="C37" s="167" t="s">
        <v>284</v>
      </c>
      <c r="D37" s="168">
        <f t="shared" si="0"/>
        <v>250000</v>
      </c>
      <c r="E37" s="1088">
        <v>180000</v>
      </c>
      <c r="F37" s="1089">
        <v>70000</v>
      </c>
      <c r="G37" s="1089"/>
      <c r="H37" s="1090"/>
      <c r="I37" s="123"/>
      <c r="J37" s="1004"/>
      <c r="K37" s="1004"/>
    </row>
    <row r="38" spans="1:11" s="1003" customFormat="1" ht="11.4" customHeight="1" x14ac:dyDescent="0.2">
      <c r="A38" s="165">
        <v>518</v>
      </c>
      <c r="B38" s="166">
        <v>370</v>
      </c>
      <c r="C38" s="167" t="s">
        <v>285</v>
      </c>
      <c r="D38" s="168">
        <f t="shared" si="0"/>
        <v>0</v>
      </c>
      <c r="E38" s="1088"/>
      <c r="F38" s="1089"/>
      <c r="G38" s="1089"/>
      <c r="H38" s="1090"/>
      <c r="I38" s="123"/>
      <c r="J38" s="1004"/>
      <c r="K38" s="1004"/>
    </row>
    <row r="39" spans="1:11" s="1003" customFormat="1" ht="11.4" customHeight="1" x14ac:dyDescent="0.2">
      <c r="A39" s="165">
        <v>518</v>
      </c>
      <c r="B39" s="166">
        <v>400</v>
      </c>
      <c r="C39" s="167" t="s">
        <v>286</v>
      </c>
      <c r="D39" s="168">
        <f t="shared" si="0"/>
        <v>20000</v>
      </c>
      <c r="E39" s="1088">
        <v>20000</v>
      </c>
      <c r="F39" s="1089"/>
      <c r="G39" s="1089"/>
      <c r="H39" s="1090"/>
      <c r="I39" s="123"/>
      <c r="J39" s="1004"/>
      <c r="K39" s="1004"/>
    </row>
    <row r="40" spans="1:11" s="1003" customFormat="1" ht="11.4" customHeight="1" x14ac:dyDescent="0.2">
      <c r="A40" s="165">
        <v>518</v>
      </c>
      <c r="B40" s="166">
        <v>440</v>
      </c>
      <c r="C40" s="167" t="s">
        <v>287</v>
      </c>
      <c r="D40" s="168">
        <f t="shared" si="0"/>
        <v>6000</v>
      </c>
      <c r="E40" s="1088">
        <v>6000</v>
      </c>
      <c r="F40" s="1089"/>
      <c r="G40" s="1089"/>
      <c r="H40" s="1090"/>
      <c r="I40" s="123"/>
      <c r="J40" s="1004"/>
      <c r="K40" s="1004"/>
    </row>
    <row r="41" spans="1:11" s="1003" customFormat="1" ht="11.4" customHeight="1" x14ac:dyDescent="0.2">
      <c r="A41" s="165">
        <v>518</v>
      </c>
      <c r="B41" s="166">
        <v>450</v>
      </c>
      <c r="C41" s="167" t="s">
        <v>288</v>
      </c>
      <c r="D41" s="168">
        <f t="shared" si="0"/>
        <v>0</v>
      </c>
      <c r="E41" s="1088"/>
      <c r="F41" s="1089"/>
      <c r="G41" s="1089"/>
      <c r="H41" s="1090"/>
      <c r="I41" s="123"/>
      <c r="J41" s="1004"/>
      <c r="K41" s="1004"/>
    </row>
    <row r="42" spans="1:11" s="1003" customFormat="1" ht="11.4" customHeight="1" x14ac:dyDescent="0.2">
      <c r="A42" s="165">
        <v>518</v>
      </c>
      <c r="B42" s="166">
        <v>460</v>
      </c>
      <c r="C42" s="167" t="s">
        <v>289</v>
      </c>
      <c r="D42" s="168">
        <f t="shared" si="0"/>
        <v>0</v>
      </c>
      <c r="E42" s="1088"/>
      <c r="F42" s="1089"/>
      <c r="G42" s="1089"/>
      <c r="H42" s="1090"/>
      <c r="I42" s="123"/>
      <c r="J42" s="1004"/>
      <c r="K42" s="1004"/>
    </row>
    <row r="43" spans="1:11" s="1003" customFormat="1" ht="11.4" customHeight="1" x14ac:dyDescent="0.2">
      <c r="A43" s="165">
        <v>518</v>
      </c>
      <c r="B43" s="166">
        <v>470</v>
      </c>
      <c r="C43" s="167" t="s">
        <v>290</v>
      </c>
      <c r="D43" s="168">
        <f t="shared" si="0"/>
        <v>0</v>
      </c>
      <c r="E43" s="1088"/>
      <c r="F43" s="1089"/>
      <c r="G43" s="1089"/>
      <c r="H43" s="1090"/>
      <c r="I43" s="123"/>
      <c r="J43" s="1004"/>
      <c r="K43" s="1004"/>
    </row>
    <row r="44" spans="1:11" s="1003" customFormat="1" ht="11.4" customHeight="1" x14ac:dyDescent="0.2">
      <c r="A44" s="165">
        <v>518</v>
      </c>
      <c r="B44" s="166">
        <v>480</v>
      </c>
      <c r="C44" s="167" t="s">
        <v>291</v>
      </c>
      <c r="D44" s="168">
        <f t="shared" si="0"/>
        <v>0</v>
      </c>
      <c r="E44" s="1088"/>
      <c r="F44" s="1089"/>
      <c r="G44" s="1089"/>
      <c r="H44" s="1090"/>
      <c r="I44" s="123"/>
      <c r="J44" s="1004"/>
      <c r="K44" s="1004"/>
    </row>
    <row r="45" spans="1:11" s="1003" customFormat="1" ht="11.4" customHeight="1" thickBot="1" x14ac:dyDescent="0.25">
      <c r="A45" s="169">
        <v>518</v>
      </c>
      <c r="B45" s="170">
        <v>520</v>
      </c>
      <c r="C45" s="171" t="s">
        <v>292</v>
      </c>
      <c r="D45" s="172">
        <f t="shared" si="0"/>
        <v>0</v>
      </c>
      <c r="E45" s="1088"/>
      <c r="F45" s="1089"/>
      <c r="G45" s="1089"/>
      <c r="H45" s="1090"/>
      <c r="I45" s="123"/>
      <c r="J45" s="1004"/>
      <c r="K45" s="1004"/>
    </row>
    <row r="46" spans="1:11" s="1003" customFormat="1" ht="11.4" customHeight="1" thickBot="1" x14ac:dyDescent="0.25">
      <c r="A46" s="173">
        <v>52</v>
      </c>
      <c r="B46" s="1368" t="s">
        <v>293</v>
      </c>
      <c r="C46" s="1369"/>
      <c r="D46" s="174">
        <f t="shared" si="0"/>
        <v>13818780</v>
      </c>
      <c r="E46" s="175">
        <f>SUM(E47+E49+E51+E53+E58)</f>
        <v>3662000</v>
      </c>
      <c r="F46" s="175">
        <f>SUM(F47+F49+F51+F53+F58)</f>
        <v>50000</v>
      </c>
      <c r="G46" s="175">
        <f>SUM(G47+G49+G51+G53+G58)</f>
        <v>0</v>
      </c>
      <c r="H46" s="175">
        <f>SUM(H47+H49+H51+H53+H58)</f>
        <v>10106780</v>
      </c>
      <c r="I46" s="123"/>
      <c r="J46" s="1004"/>
      <c r="K46" s="1004"/>
    </row>
    <row r="47" spans="1:11" s="1003" customFormat="1" ht="11.4" customHeight="1" thickBot="1" x14ac:dyDescent="0.25">
      <c r="A47" s="176">
        <v>521</v>
      </c>
      <c r="B47" s="1378" t="s">
        <v>294</v>
      </c>
      <c r="C47" s="1379"/>
      <c r="D47" s="177">
        <f t="shared" si="0"/>
        <v>10237611</v>
      </c>
      <c r="E47" s="178">
        <f>SUM(E48:E48)</f>
        <v>2740000</v>
      </c>
      <c r="F47" s="178">
        <f>SUM(F48:F48)</f>
        <v>0</v>
      </c>
      <c r="G47" s="178">
        <f>SUM(G48:G48)</f>
        <v>0</v>
      </c>
      <c r="H47" s="178">
        <f>SUM(H48:H48)</f>
        <v>7497611</v>
      </c>
      <c r="I47" s="123"/>
      <c r="J47" s="1004"/>
      <c r="K47" s="1004"/>
    </row>
    <row r="48" spans="1:11" s="1003" customFormat="1" ht="11.4" customHeight="1" thickBot="1" x14ac:dyDescent="0.25">
      <c r="A48" s="179">
        <v>521</v>
      </c>
      <c r="B48" s="180"/>
      <c r="C48" s="181" t="s">
        <v>294</v>
      </c>
      <c r="D48" s="182">
        <f t="shared" si="0"/>
        <v>10237611</v>
      </c>
      <c r="E48" s="1088">
        <v>2740000</v>
      </c>
      <c r="F48" s="1089"/>
      <c r="G48" s="1089"/>
      <c r="H48" s="1090">
        <v>7497611</v>
      </c>
      <c r="I48" s="123"/>
      <c r="J48" s="1004"/>
      <c r="K48" s="1004"/>
    </row>
    <row r="49" spans="1:11" s="1003" customFormat="1" ht="11.4" customHeight="1" thickBot="1" x14ac:dyDescent="0.25">
      <c r="A49" s="176">
        <v>524</v>
      </c>
      <c r="B49" s="1378" t="s">
        <v>295</v>
      </c>
      <c r="C49" s="1379"/>
      <c r="D49" s="177">
        <f t="shared" si="0"/>
        <v>3379821</v>
      </c>
      <c r="E49" s="178">
        <f>SUM(E50:E50)</f>
        <v>845628</v>
      </c>
      <c r="F49" s="178">
        <f>SUM(F50:F50)</f>
        <v>0</v>
      </c>
      <c r="G49" s="178">
        <f>SUM(G50:G50)</f>
        <v>0</v>
      </c>
      <c r="H49" s="178">
        <f>SUM(H50:H50)</f>
        <v>2534193</v>
      </c>
      <c r="I49" s="123"/>
      <c r="J49" s="1004"/>
      <c r="K49" s="1004"/>
    </row>
    <row r="50" spans="1:11" s="1003" customFormat="1" ht="11.4" customHeight="1" thickBot="1" x14ac:dyDescent="0.25">
      <c r="A50" s="179">
        <v>524</v>
      </c>
      <c r="B50" s="180"/>
      <c r="C50" s="181" t="s">
        <v>295</v>
      </c>
      <c r="D50" s="182">
        <f t="shared" si="0"/>
        <v>3379821</v>
      </c>
      <c r="E50" s="1088">
        <v>845628</v>
      </c>
      <c r="F50" s="1089"/>
      <c r="G50" s="1089"/>
      <c r="H50" s="1090">
        <v>2534193</v>
      </c>
      <c r="I50" s="123"/>
      <c r="J50" s="1004"/>
      <c r="K50" s="1004"/>
    </row>
    <row r="51" spans="1:11" s="1003" customFormat="1" ht="11.4" customHeight="1" thickBot="1" x14ac:dyDescent="0.25">
      <c r="A51" s="176">
        <v>525</v>
      </c>
      <c r="B51" s="1378" t="s">
        <v>296</v>
      </c>
      <c r="C51" s="1379"/>
      <c r="D51" s="177">
        <f t="shared" si="0"/>
        <v>50000</v>
      </c>
      <c r="E51" s="178">
        <f>SUM(E52:E52)</f>
        <v>50000</v>
      </c>
      <c r="F51" s="178">
        <f>SUM(F52:F52)</f>
        <v>0</v>
      </c>
      <c r="G51" s="178">
        <f>SUM(G52:G52)</f>
        <v>0</v>
      </c>
      <c r="H51" s="178">
        <f>SUM(H52:H52)</f>
        <v>0</v>
      </c>
      <c r="I51" s="123"/>
      <c r="J51" s="1004"/>
      <c r="K51" s="1004"/>
    </row>
    <row r="52" spans="1:11" s="1003" customFormat="1" ht="11.4" customHeight="1" x14ac:dyDescent="0.2">
      <c r="A52" s="179">
        <v>525</v>
      </c>
      <c r="B52" s="180"/>
      <c r="C52" s="181" t="s">
        <v>296</v>
      </c>
      <c r="D52" s="182">
        <f t="shared" si="0"/>
        <v>50000</v>
      </c>
      <c r="E52" s="1088">
        <v>50000</v>
      </c>
      <c r="F52" s="1089"/>
      <c r="G52" s="1089"/>
      <c r="H52" s="1090"/>
      <c r="I52" s="123"/>
      <c r="J52" s="1004"/>
      <c r="K52" s="1004"/>
    </row>
    <row r="53" spans="1:11" s="1003" customFormat="1" ht="11.4" customHeight="1" x14ac:dyDescent="0.2">
      <c r="A53" s="183">
        <v>527</v>
      </c>
      <c r="B53" s="1370" t="s">
        <v>297</v>
      </c>
      <c r="C53" s="1371"/>
      <c r="D53" s="184">
        <f t="shared" si="0"/>
        <v>151348</v>
      </c>
      <c r="E53" s="185">
        <f>SUM(E54:E57)</f>
        <v>26372</v>
      </c>
      <c r="F53" s="185">
        <f>SUM(F54:F57)</f>
        <v>50000</v>
      </c>
      <c r="G53" s="185">
        <f>SUM(G54:G57)</f>
        <v>0</v>
      </c>
      <c r="H53" s="185">
        <f>SUM(H54:H57)</f>
        <v>74976</v>
      </c>
      <c r="I53" s="123"/>
      <c r="J53" s="1004"/>
      <c r="K53" s="1004"/>
    </row>
    <row r="54" spans="1:11" s="1003" customFormat="1" ht="11.4" customHeight="1" x14ac:dyDescent="0.2">
      <c r="A54" s="179">
        <v>527</v>
      </c>
      <c r="B54" s="180"/>
      <c r="C54" s="181" t="s">
        <v>298</v>
      </c>
      <c r="D54" s="182">
        <f t="shared" si="0"/>
        <v>101348</v>
      </c>
      <c r="E54" s="1088">
        <v>26372</v>
      </c>
      <c r="F54" s="1089"/>
      <c r="G54" s="1089"/>
      <c r="H54" s="1090">
        <v>74976</v>
      </c>
      <c r="I54" s="123"/>
      <c r="J54" s="1004"/>
      <c r="K54" s="1004"/>
    </row>
    <row r="55" spans="1:11" s="1003" customFormat="1" ht="11.4" customHeight="1" x14ac:dyDescent="0.2">
      <c r="A55" s="179">
        <v>527</v>
      </c>
      <c r="B55" s="180">
        <v>400</v>
      </c>
      <c r="C55" s="181" t="s">
        <v>299</v>
      </c>
      <c r="D55" s="182">
        <f t="shared" si="0"/>
        <v>20000</v>
      </c>
      <c r="E55" s="1088"/>
      <c r="F55" s="1089">
        <v>20000</v>
      </c>
      <c r="G55" s="1089"/>
      <c r="H55" s="1090"/>
      <c r="I55" s="123"/>
      <c r="J55" s="1004"/>
      <c r="K55" s="1004"/>
    </row>
    <row r="56" spans="1:11" s="1003" customFormat="1" ht="11.4" customHeight="1" x14ac:dyDescent="0.2">
      <c r="A56" s="179">
        <v>527</v>
      </c>
      <c r="B56" s="180">
        <v>500</v>
      </c>
      <c r="C56" s="181" t="s">
        <v>300</v>
      </c>
      <c r="D56" s="182">
        <f t="shared" si="0"/>
        <v>0</v>
      </c>
      <c r="E56" s="1088"/>
      <c r="F56" s="1089"/>
      <c r="G56" s="1089"/>
      <c r="H56" s="1090"/>
      <c r="I56" s="123"/>
      <c r="J56" s="1004"/>
      <c r="K56" s="1004"/>
    </row>
    <row r="57" spans="1:11" s="1003" customFormat="1" ht="11.4" customHeight="1" thickBot="1" x14ac:dyDescent="0.25">
      <c r="A57" s="179">
        <v>527</v>
      </c>
      <c r="B57" s="180">
        <v>600</v>
      </c>
      <c r="C57" s="181" t="s">
        <v>301</v>
      </c>
      <c r="D57" s="182">
        <f t="shared" si="0"/>
        <v>30000</v>
      </c>
      <c r="E57" s="1088"/>
      <c r="F57" s="1089">
        <v>30000</v>
      </c>
      <c r="G57" s="1089"/>
      <c r="H57" s="1090"/>
      <c r="I57" s="123"/>
      <c r="J57" s="1004"/>
      <c r="K57" s="1004"/>
    </row>
    <row r="58" spans="1:11" s="1003" customFormat="1" ht="11.4" customHeight="1" thickBot="1" x14ac:dyDescent="0.25">
      <c r="A58" s="176">
        <v>528</v>
      </c>
      <c r="B58" s="1378" t="s">
        <v>302</v>
      </c>
      <c r="C58" s="1379"/>
      <c r="D58" s="177">
        <f t="shared" si="0"/>
        <v>0</v>
      </c>
      <c r="E58" s="178">
        <f>SUM(E59:E59)</f>
        <v>0</v>
      </c>
      <c r="F58" s="178">
        <f>SUM(F59:F59)</f>
        <v>0</v>
      </c>
      <c r="G58" s="178">
        <f>SUM(G59:G59)</f>
        <v>0</v>
      </c>
      <c r="H58" s="178">
        <f>SUM(H59:H59)</f>
        <v>0</v>
      </c>
      <c r="I58" s="123"/>
      <c r="J58" s="1004"/>
      <c r="K58" s="1004"/>
    </row>
    <row r="59" spans="1:11" s="1003" customFormat="1" ht="11.4" customHeight="1" thickBot="1" x14ac:dyDescent="0.25">
      <c r="A59" s="179">
        <v>528</v>
      </c>
      <c r="B59" s="180"/>
      <c r="C59" s="181" t="s">
        <v>302</v>
      </c>
      <c r="D59" s="182">
        <f t="shared" si="0"/>
        <v>0</v>
      </c>
      <c r="E59" s="1088"/>
      <c r="F59" s="1089"/>
      <c r="G59" s="1089"/>
      <c r="H59" s="1090"/>
      <c r="I59" s="123"/>
      <c r="J59" s="1004"/>
      <c r="K59" s="1004"/>
    </row>
    <row r="60" spans="1:11" s="1003" customFormat="1" ht="11.4" customHeight="1" thickBot="1" x14ac:dyDescent="0.25">
      <c r="A60" s="130">
        <v>53</v>
      </c>
      <c r="B60" s="1372" t="s">
        <v>303</v>
      </c>
      <c r="C60" s="1373"/>
      <c r="D60" s="131">
        <f t="shared" si="0"/>
        <v>0</v>
      </c>
      <c r="E60" s="132">
        <f t="shared" ref="E60:H61" si="2">SUM(E61:E61)</f>
        <v>0</v>
      </c>
      <c r="F60" s="132">
        <f t="shared" si="2"/>
        <v>0</v>
      </c>
      <c r="G60" s="132">
        <f t="shared" si="2"/>
        <v>0</v>
      </c>
      <c r="H60" s="132">
        <f t="shared" si="2"/>
        <v>0</v>
      </c>
      <c r="I60" s="123"/>
      <c r="J60" s="1004"/>
      <c r="K60" s="1004"/>
    </row>
    <row r="61" spans="1:11" s="1003" customFormat="1" ht="11.4" customHeight="1" thickBot="1" x14ac:dyDescent="0.25">
      <c r="A61" s="135">
        <v>538</v>
      </c>
      <c r="B61" s="1380" t="s">
        <v>304</v>
      </c>
      <c r="C61" s="1381"/>
      <c r="D61" s="136">
        <f t="shared" si="0"/>
        <v>0</v>
      </c>
      <c r="E61" s="152">
        <f t="shared" si="2"/>
        <v>0</v>
      </c>
      <c r="F61" s="152">
        <f t="shared" si="2"/>
        <v>0</v>
      </c>
      <c r="G61" s="152">
        <f t="shared" si="2"/>
        <v>0</v>
      </c>
      <c r="H61" s="152">
        <f t="shared" si="2"/>
        <v>0</v>
      </c>
      <c r="I61" s="123"/>
      <c r="J61" s="1004"/>
      <c r="K61" s="1004"/>
    </row>
    <row r="62" spans="1:11" s="1003" customFormat="1" ht="11.4" customHeight="1" thickBot="1" x14ac:dyDescent="0.25">
      <c r="A62" s="186">
        <v>538</v>
      </c>
      <c r="B62" s="187"/>
      <c r="C62" s="188" t="s">
        <v>304</v>
      </c>
      <c r="D62" s="189">
        <f t="shared" si="0"/>
        <v>0</v>
      </c>
      <c r="E62" s="1088"/>
      <c r="F62" s="1089"/>
      <c r="G62" s="1089"/>
      <c r="H62" s="1090"/>
      <c r="I62" s="123"/>
      <c r="J62" s="1004"/>
      <c r="K62" s="1004"/>
    </row>
    <row r="63" spans="1:11" s="1003" customFormat="1" ht="11.4" customHeight="1" thickBot="1" x14ac:dyDescent="0.25">
      <c r="A63" s="155">
        <v>54</v>
      </c>
      <c r="B63" s="1374" t="s">
        <v>305</v>
      </c>
      <c r="C63" s="1375"/>
      <c r="D63" s="156">
        <f t="shared" si="0"/>
        <v>6000</v>
      </c>
      <c r="E63" s="157">
        <f>SUM(E64+E66+E68+E70)</f>
        <v>6000</v>
      </c>
      <c r="F63" s="157">
        <f>SUM(F64+F66+F68+F70)</f>
        <v>0</v>
      </c>
      <c r="G63" s="157">
        <f>SUM(G64+G66+G68+G70)</f>
        <v>0</v>
      </c>
      <c r="H63" s="157">
        <f>SUM(H64+H66+H68+H70)</f>
        <v>0</v>
      </c>
      <c r="I63" s="123"/>
      <c r="J63" s="1004"/>
      <c r="K63" s="1004"/>
    </row>
    <row r="64" spans="1:11" s="1003" customFormat="1" ht="11.4" customHeight="1" thickBot="1" x14ac:dyDescent="0.25">
      <c r="A64" s="158">
        <v>541</v>
      </c>
      <c r="B64" s="1376" t="s">
        <v>306</v>
      </c>
      <c r="C64" s="1377"/>
      <c r="D64" s="159">
        <f t="shared" si="0"/>
        <v>0</v>
      </c>
      <c r="E64" s="160">
        <f>SUM(E65:E65)</f>
        <v>0</v>
      </c>
      <c r="F64" s="160">
        <f>SUM(F65:F65)</f>
        <v>0</v>
      </c>
      <c r="G64" s="160">
        <f>SUM(G65:G65)</f>
        <v>0</v>
      </c>
      <c r="H64" s="160">
        <f>SUM(H65:H65)</f>
        <v>0</v>
      </c>
      <c r="I64" s="123"/>
      <c r="J64" s="1004"/>
      <c r="K64" s="1004"/>
    </row>
    <row r="65" spans="1:11" s="1003" customFormat="1" ht="11.4" customHeight="1" thickBot="1" x14ac:dyDescent="0.25">
      <c r="A65" s="165">
        <v>541</v>
      </c>
      <c r="B65" s="166"/>
      <c r="C65" s="167" t="s">
        <v>306</v>
      </c>
      <c r="D65" s="168">
        <f t="shared" si="0"/>
        <v>0</v>
      </c>
      <c r="E65" s="1094"/>
      <c r="F65" s="1095"/>
      <c r="G65" s="1095"/>
      <c r="H65" s="1096"/>
      <c r="I65" s="123"/>
      <c r="J65" s="1004"/>
      <c r="K65" s="1004"/>
    </row>
    <row r="66" spans="1:11" s="1003" customFormat="1" ht="11.4" customHeight="1" thickBot="1" x14ac:dyDescent="0.25">
      <c r="A66" s="158">
        <v>542</v>
      </c>
      <c r="B66" s="1376" t="s">
        <v>307</v>
      </c>
      <c r="C66" s="1377"/>
      <c r="D66" s="159">
        <f t="shared" si="0"/>
        <v>0</v>
      </c>
      <c r="E66" s="160">
        <f>SUM(E67:E67)</f>
        <v>0</v>
      </c>
      <c r="F66" s="160">
        <f>SUM(F67:F67)</f>
        <v>0</v>
      </c>
      <c r="G66" s="160">
        <f>SUM(G67:G67)</f>
        <v>0</v>
      </c>
      <c r="H66" s="160">
        <f>SUM(H67:H67)</f>
        <v>0</v>
      </c>
      <c r="I66" s="123"/>
      <c r="J66" s="1004"/>
      <c r="K66" s="1004"/>
    </row>
    <row r="67" spans="1:11" s="1003" customFormat="1" ht="11.4" customHeight="1" thickBot="1" x14ac:dyDescent="0.25">
      <c r="A67" s="165">
        <v>542</v>
      </c>
      <c r="B67" s="166"/>
      <c r="C67" s="167" t="s">
        <v>307</v>
      </c>
      <c r="D67" s="168">
        <f t="shared" si="0"/>
        <v>0</v>
      </c>
      <c r="E67" s="1088"/>
      <c r="F67" s="1089"/>
      <c r="G67" s="1089"/>
      <c r="H67" s="1090"/>
      <c r="I67" s="123"/>
      <c r="J67" s="1004"/>
      <c r="K67" s="1004"/>
    </row>
    <row r="68" spans="1:11" s="1003" customFormat="1" ht="11.4" customHeight="1" thickBot="1" x14ac:dyDescent="0.25">
      <c r="A68" s="158">
        <v>547</v>
      </c>
      <c r="B68" s="1376" t="s">
        <v>308</v>
      </c>
      <c r="C68" s="1377"/>
      <c r="D68" s="159">
        <f t="shared" si="0"/>
        <v>0</v>
      </c>
      <c r="E68" s="160">
        <f>SUM(E69:E69)</f>
        <v>0</v>
      </c>
      <c r="F68" s="160">
        <f>SUM(F69:F69)</f>
        <v>0</v>
      </c>
      <c r="G68" s="160">
        <f>SUM(G69:G69)</f>
        <v>0</v>
      </c>
      <c r="H68" s="160">
        <f>SUM(H69:H69)</f>
        <v>0</v>
      </c>
      <c r="I68" s="123"/>
      <c r="J68" s="1004"/>
      <c r="K68" s="1004"/>
    </row>
    <row r="69" spans="1:11" s="1003" customFormat="1" ht="11.4" customHeight="1" x14ac:dyDescent="0.2">
      <c r="A69" s="165">
        <v>547</v>
      </c>
      <c r="B69" s="166"/>
      <c r="C69" s="167" t="s">
        <v>308</v>
      </c>
      <c r="D69" s="168">
        <f t="shared" si="0"/>
        <v>0</v>
      </c>
      <c r="E69" s="1088"/>
      <c r="F69" s="1089"/>
      <c r="G69" s="1089"/>
      <c r="H69" s="1090"/>
      <c r="I69" s="123"/>
      <c r="J69" s="1004"/>
      <c r="K69" s="1004"/>
    </row>
    <row r="70" spans="1:11" s="1003" customFormat="1" ht="11.4" customHeight="1" x14ac:dyDescent="0.2">
      <c r="A70" s="190">
        <v>549</v>
      </c>
      <c r="B70" s="1397" t="s">
        <v>309</v>
      </c>
      <c r="C70" s="1398"/>
      <c r="D70" s="191">
        <f t="shared" si="0"/>
        <v>6000</v>
      </c>
      <c r="E70" s="192">
        <f>SUM(E71:E71)</f>
        <v>6000</v>
      </c>
      <c r="F70" s="192">
        <f>SUM(F71:F71)</f>
        <v>0</v>
      </c>
      <c r="G70" s="192">
        <f>SUM(G71:G71)</f>
        <v>0</v>
      </c>
      <c r="H70" s="192">
        <f>SUM(H71:H71)</f>
        <v>0</v>
      </c>
      <c r="I70" s="123"/>
      <c r="J70" s="1004"/>
      <c r="K70" s="1004"/>
    </row>
    <row r="71" spans="1:11" s="1003" customFormat="1" ht="11.4" customHeight="1" thickBot="1" x14ac:dyDescent="0.25">
      <c r="A71" s="165">
        <v>549</v>
      </c>
      <c r="B71" s="166">
        <v>320</v>
      </c>
      <c r="C71" s="167" t="s">
        <v>310</v>
      </c>
      <c r="D71" s="168">
        <f t="shared" si="0"/>
        <v>6000</v>
      </c>
      <c r="E71" s="1088">
        <v>6000</v>
      </c>
      <c r="F71" s="1089"/>
      <c r="G71" s="1089"/>
      <c r="H71" s="1090"/>
      <c r="I71" s="123"/>
      <c r="J71" s="1004"/>
      <c r="K71" s="1004"/>
    </row>
    <row r="72" spans="1:11" s="1003" customFormat="1" ht="11.4" customHeight="1" thickBot="1" x14ac:dyDescent="0.25">
      <c r="A72" s="173">
        <v>55</v>
      </c>
      <c r="B72" s="1368" t="s">
        <v>311</v>
      </c>
      <c r="C72" s="1369"/>
      <c r="D72" s="174">
        <f t="shared" si="0"/>
        <v>200000</v>
      </c>
      <c r="E72" s="175">
        <f>SUM(E73+E75+E77)</f>
        <v>50000</v>
      </c>
      <c r="F72" s="175">
        <f>SUM(F73+F75+F77)</f>
        <v>50000</v>
      </c>
      <c r="G72" s="175">
        <f>SUM(G73+G75+G77)</f>
        <v>100000</v>
      </c>
      <c r="H72" s="175">
        <f>SUM(H73+H75+H77)</f>
        <v>0</v>
      </c>
      <c r="I72" s="123"/>
      <c r="J72" s="1004"/>
      <c r="K72" s="1004"/>
    </row>
    <row r="73" spans="1:11" s="1003" customFormat="1" ht="11.4" customHeight="1" thickBot="1" x14ac:dyDescent="0.25">
      <c r="A73" s="176">
        <v>551</v>
      </c>
      <c r="B73" s="1378" t="s">
        <v>312</v>
      </c>
      <c r="C73" s="1379"/>
      <c r="D73" s="177">
        <f t="shared" ref="D73:D74" si="3">SUM(E73:H73)</f>
        <v>0</v>
      </c>
      <c r="E73" s="178">
        <f>SUM(E74:E74)</f>
        <v>0</v>
      </c>
      <c r="F73" s="178">
        <f>SUM(F74:F74)</f>
        <v>0</v>
      </c>
      <c r="G73" s="178">
        <f>SUM(G74:G74)</f>
        <v>0</v>
      </c>
      <c r="H73" s="178">
        <f>SUM(H74:H74)</f>
        <v>0</v>
      </c>
      <c r="I73" s="123"/>
      <c r="J73" s="1004"/>
      <c r="K73" s="1004"/>
    </row>
    <row r="74" spans="1:11" s="1003" customFormat="1" ht="11.4" customHeight="1" thickBot="1" x14ac:dyDescent="0.25">
      <c r="A74" s="179">
        <v>551</v>
      </c>
      <c r="B74" s="180"/>
      <c r="C74" s="181" t="s">
        <v>312</v>
      </c>
      <c r="D74" s="182">
        <f t="shared" si="3"/>
        <v>0</v>
      </c>
      <c r="E74" s="1094"/>
      <c r="F74" s="1095"/>
      <c r="G74" s="1095"/>
      <c r="H74" s="1096"/>
      <c r="I74" s="123"/>
      <c r="J74" s="1004"/>
      <c r="K74" s="1004"/>
    </row>
    <row r="75" spans="1:11" s="1003" customFormat="1" ht="11.4" customHeight="1" thickBot="1" x14ac:dyDescent="0.25">
      <c r="A75" s="176">
        <v>556</v>
      </c>
      <c r="B75" s="1378" t="s">
        <v>313</v>
      </c>
      <c r="C75" s="1379"/>
      <c r="D75" s="177">
        <f t="shared" ref="D75:D76" si="4">SUM(E75:H75)</f>
        <v>0</v>
      </c>
      <c r="E75" s="178">
        <f>SUM(E76:E76)</f>
        <v>0</v>
      </c>
      <c r="F75" s="178">
        <f>SUM(F76:F76)</f>
        <v>0</v>
      </c>
      <c r="G75" s="178">
        <f>SUM(G76:G76)</f>
        <v>0</v>
      </c>
      <c r="H75" s="178">
        <f>SUM(H76:H76)</f>
        <v>0</v>
      </c>
      <c r="I75" s="123"/>
      <c r="J75" s="1004"/>
      <c r="K75" s="1004"/>
    </row>
    <row r="76" spans="1:11" s="1003" customFormat="1" ht="11.4" customHeight="1" x14ac:dyDescent="0.2">
      <c r="A76" s="179">
        <v>556</v>
      </c>
      <c r="B76" s="180"/>
      <c r="C76" s="181" t="s">
        <v>313</v>
      </c>
      <c r="D76" s="182">
        <f t="shared" si="4"/>
        <v>0</v>
      </c>
      <c r="E76" s="1094"/>
      <c r="F76" s="1095"/>
      <c r="G76" s="1095"/>
      <c r="H76" s="1096"/>
      <c r="I76" s="123"/>
      <c r="J76" s="1004"/>
      <c r="K76" s="1004"/>
    </row>
    <row r="77" spans="1:11" s="1003" customFormat="1" ht="11.4" customHeight="1" x14ac:dyDescent="0.2">
      <c r="A77" s="183">
        <v>558</v>
      </c>
      <c r="B77" s="1370" t="s">
        <v>314</v>
      </c>
      <c r="C77" s="1371"/>
      <c r="D77" s="184">
        <f t="shared" si="0"/>
        <v>200000</v>
      </c>
      <c r="E77" s="185">
        <f>SUM(E78:E79)</f>
        <v>50000</v>
      </c>
      <c r="F77" s="185">
        <f>SUM(F78:F79)</f>
        <v>50000</v>
      </c>
      <c r="G77" s="185">
        <f>SUM(G78:G79)</f>
        <v>100000</v>
      </c>
      <c r="H77" s="185">
        <f>SUM(H78:H79)</f>
        <v>0</v>
      </c>
      <c r="I77" s="123"/>
      <c r="J77" s="1004"/>
      <c r="K77" s="1004"/>
    </row>
    <row r="78" spans="1:11" s="1003" customFormat="1" ht="11.4" customHeight="1" x14ac:dyDescent="0.2">
      <c r="A78" s="193">
        <v>558</v>
      </c>
      <c r="B78" s="194">
        <v>300</v>
      </c>
      <c r="C78" s="195" t="s">
        <v>315</v>
      </c>
      <c r="D78" s="196">
        <f t="shared" si="0"/>
        <v>200000</v>
      </c>
      <c r="E78" s="1088">
        <v>50000</v>
      </c>
      <c r="F78" s="1089">
        <v>50000</v>
      </c>
      <c r="G78" s="1089">
        <v>100000</v>
      </c>
      <c r="H78" s="1090"/>
      <c r="I78" s="123"/>
      <c r="J78" s="1004"/>
      <c r="K78" s="1004"/>
    </row>
    <row r="79" spans="1:11" s="1003" customFormat="1" ht="11.4" customHeight="1" thickBot="1" x14ac:dyDescent="0.25">
      <c r="A79" s="197">
        <v>558</v>
      </c>
      <c r="B79" s="198">
        <v>330</v>
      </c>
      <c r="C79" s="199" t="s">
        <v>316</v>
      </c>
      <c r="D79" s="200">
        <f t="shared" si="0"/>
        <v>0</v>
      </c>
      <c r="E79" s="1088"/>
      <c r="F79" s="1089"/>
      <c r="G79" s="1089"/>
      <c r="H79" s="1090"/>
      <c r="I79" s="123"/>
      <c r="J79" s="1004"/>
      <c r="K79" s="1004"/>
    </row>
    <row r="80" spans="1:11" s="1003" customFormat="1" ht="11.4" customHeight="1" thickBot="1" x14ac:dyDescent="0.25">
      <c r="A80" s="130">
        <v>56</v>
      </c>
      <c r="B80" s="1372" t="s">
        <v>317</v>
      </c>
      <c r="C80" s="1373"/>
      <c r="D80" s="131">
        <f t="shared" si="0"/>
        <v>0</v>
      </c>
      <c r="E80" s="132">
        <f t="shared" ref="E80:H81" si="5">SUM(E81:E81)</f>
        <v>0</v>
      </c>
      <c r="F80" s="132">
        <f t="shared" si="5"/>
        <v>0</v>
      </c>
      <c r="G80" s="132">
        <f t="shared" si="5"/>
        <v>0</v>
      </c>
      <c r="H80" s="132">
        <f t="shared" si="5"/>
        <v>0</v>
      </c>
      <c r="I80" s="123"/>
      <c r="J80" s="1004"/>
      <c r="K80" s="1004"/>
    </row>
    <row r="81" spans="1:11" s="1003" customFormat="1" ht="11.4" customHeight="1" thickBot="1" x14ac:dyDescent="0.25">
      <c r="A81" s="135">
        <v>569</v>
      </c>
      <c r="B81" s="1380" t="s">
        <v>318</v>
      </c>
      <c r="C81" s="1381"/>
      <c r="D81" s="136">
        <f t="shared" si="0"/>
        <v>0</v>
      </c>
      <c r="E81" s="152">
        <f t="shared" si="5"/>
        <v>0</v>
      </c>
      <c r="F81" s="152">
        <f t="shared" si="5"/>
        <v>0</v>
      </c>
      <c r="G81" s="152">
        <f t="shared" si="5"/>
        <v>0</v>
      </c>
      <c r="H81" s="152">
        <f t="shared" si="5"/>
        <v>0</v>
      </c>
      <c r="I81" s="123"/>
      <c r="J81" s="1004"/>
      <c r="K81" s="1004"/>
    </row>
    <row r="82" spans="1:11" s="1003" customFormat="1" ht="11.4" customHeight="1" thickBot="1" x14ac:dyDescent="0.25">
      <c r="A82" s="186">
        <v>569</v>
      </c>
      <c r="B82" s="187"/>
      <c r="C82" s="188" t="s">
        <v>318</v>
      </c>
      <c r="D82" s="189">
        <f t="shared" si="0"/>
        <v>0</v>
      </c>
      <c r="E82" s="1088"/>
      <c r="F82" s="1089"/>
      <c r="G82" s="1089"/>
      <c r="H82" s="1090"/>
      <c r="I82" s="123"/>
      <c r="J82" s="1004"/>
      <c r="K82" s="1004"/>
    </row>
    <row r="83" spans="1:11" s="1003" customFormat="1" ht="11.4" customHeight="1" thickBot="1" x14ac:dyDescent="0.25">
      <c r="A83" s="155">
        <v>59</v>
      </c>
      <c r="B83" s="1374" t="s">
        <v>319</v>
      </c>
      <c r="C83" s="1375"/>
      <c r="D83" s="156">
        <f t="shared" si="0"/>
        <v>0</v>
      </c>
      <c r="E83" s="157">
        <f>SUM(E84:E86)</f>
        <v>0</v>
      </c>
      <c r="F83" s="157">
        <f>SUM(F84:F86)</f>
        <v>0</v>
      </c>
      <c r="G83" s="157">
        <f>SUM(G84:G86)</f>
        <v>0</v>
      </c>
      <c r="H83" s="157">
        <f>SUM(H84:H86)</f>
        <v>0</v>
      </c>
      <c r="I83" s="123"/>
      <c r="J83" s="1004"/>
      <c r="K83" s="1004"/>
    </row>
    <row r="84" spans="1:11" s="1003" customFormat="1" ht="11.4" customHeight="1" thickBot="1" x14ac:dyDescent="0.25">
      <c r="A84" s="158">
        <v>591</v>
      </c>
      <c r="B84" s="1376" t="s">
        <v>320</v>
      </c>
      <c r="C84" s="1377"/>
      <c r="D84" s="159">
        <f t="shared" si="0"/>
        <v>0</v>
      </c>
      <c r="E84" s="160">
        <f>SUM(E85:E85)</f>
        <v>0</v>
      </c>
      <c r="F84" s="160">
        <f>SUM(F85:F85)</f>
        <v>0</v>
      </c>
      <c r="G84" s="160">
        <f>SUM(G85:G85)</f>
        <v>0</v>
      </c>
      <c r="H84" s="160">
        <f>SUM(H85:H85)</f>
        <v>0</v>
      </c>
      <c r="I84" s="123"/>
      <c r="J84" s="1004"/>
      <c r="K84" s="1004"/>
    </row>
    <row r="85" spans="1:11" s="1003" customFormat="1" ht="11.4" customHeight="1" thickBot="1" x14ac:dyDescent="0.25">
      <c r="A85" s="161">
        <v>591</v>
      </c>
      <c r="B85" s="162">
        <v>300</v>
      </c>
      <c r="C85" s="163" t="s">
        <v>320</v>
      </c>
      <c r="D85" s="164">
        <f t="shared" si="0"/>
        <v>0</v>
      </c>
      <c r="E85" s="1097"/>
      <c r="F85" s="1098"/>
      <c r="G85" s="1098"/>
      <c r="H85" s="1099"/>
      <c r="I85" s="123"/>
      <c r="J85" s="1004"/>
      <c r="K85" s="1004"/>
    </row>
    <row r="86" spans="1:11" s="1003" customFormat="1" ht="11.4" customHeight="1" thickBot="1" x14ac:dyDescent="0.25">
      <c r="A86" s="158">
        <v>595</v>
      </c>
      <c r="B86" s="1376" t="s">
        <v>321</v>
      </c>
      <c r="C86" s="1377"/>
      <c r="D86" s="159">
        <f t="shared" si="0"/>
        <v>0</v>
      </c>
      <c r="E86" s="160">
        <f>SUM(E87:E87)</f>
        <v>0</v>
      </c>
      <c r="F86" s="160">
        <f>SUM(F87:F87)</f>
        <v>0</v>
      </c>
      <c r="G86" s="160">
        <f>SUM(G87:G87)</f>
        <v>0</v>
      </c>
      <c r="H86" s="160">
        <f>SUM(H87:H87)</f>
        <v>0</v>
      </c>
      <c r="I86" s="123"/>
      <c r="J86" s="1004"/>
      <c r="K86" s="1004"/>
    </row>
    <row r="87" spans="1:11" s="1003" customFormat="1" ht="11.4" customHeight="1" thickBot="1" x14ac:dyDescent="0.25">
      <c r="A87" s="201">
        <v>595</v>
      </c>
      <c r="B87" s="202">
        <v>300</v>
      </c>
      <c r="C87" s="203" t="s">
        <v>321</v>
      </c>
      <c r="D87" s="204">
        <f t="shared" si="0"/>
        <v>0</v>
      </c>
      <c r="E87" s="1091"/>
      <c r="F87" s="1092"/>
      <c r="G87" s="1092"/>
      <c r="H87" s="1093"/>
      <c r="I87" s="123"/>
      <c r="J87" s="1004"/>
      <c r="K87" s="1004"/>
    </row>
    <row r="88" spans="1:11" s="1003" customFormat="1" ht="11.4" customHeight="1" x14ac:dyDescent="0.2">
      <c r="A88" s="205"/>
      <c r="B88" s="205"/>
      <c r="C88" s="123"/>
      <c r="D88" s="206"/>
      <c r="E88" s="1100"/>
      <c r="F88" s="1100"/>
      <c r="G88" s="1100"/>
      <c r="H88" s="1100"/>
      <c r="I88" s="123"/>
      <c r="J88" s="1004"/>
      <c r="K88" s="1004"/>
    </row>
    <row r="89" spans="1:11" s="1003" customFormat="1" ht="11.4" customHeight="1" x14ac:dyDescent="0.2">
      <c r="A89" s="205"/>
      <c r="B89" s="205"/>
      <c r="C89" s="123"/>
      <c r="D89" s="206"/>
      <c r="E89" s="1100"/>
      <c r="F89" s="1100"/>
      <c r="G89" s="1100"/>
      <c r="H89" s="1100"/>
      <c r="J89" s="1004"/>
      <c r="K89" s="1004"/>
    </row>
    <row r="90" spans="1:11" ht="7.5" customHeight="1" x14ac:dyDescent="0.3">
      <c r="A90" s="205"/>
      <c r="B90" s="205"/>
      <c r="C90" s="123"/>
      <c r="D90" s="206"/>
      <c r="E90" s="1100"/>
      <c r="F90" s="1100"/>
      <c r="G90" s="1100"/>
      <c r="H90" s="1100"/>
    </row>
    <row r="91" spans="1:11" s="1003" customFormat="1" ht="11.4" customHeight="1" x14ac:dyDescent="0.2">
      <c r="A91" s="207" t="s">
        <v>322</v>
      </c>
      <c r="B91" s="208"/>
      <c r="C91" s="1101" t="s">
        <v>481</v>
      </c>
      <c r="D91" s="208" t="s">
        <v>323</v>
      </c>
      <c r="E91" s="956"/>
      <c r="F91" s="954" t="s">
        <v>324</v>
      </c>
      <c r="G91" s="1102" t="s">
        <v>593</v>
      </c>
      <c r="H91" s="1103"/>
      <c r="I91" s="1004"/>
      <c r="J91" s="1004"/>
      <c r="K91" s="1004"/>
    </row>
    <row r="92" spans="1:11" s="1003" customFormat="1" ht="7.5" customHeight="1" x14ac:dyDescent="0.25">
      <c r="A92"/>
      <c r="B92"/>
      <c r="C92"/>
      <c r="D92"/>
      <c r="E92"/>
      <c r="F92"/>
      <c r="G92"/>
      <c r="H92"/>
      <c r="I92" s="1004"/>
      <c r="J92" s="1004"/>
      <c r="K92" s="1004"/>
    </row>
    <row r="93" spans="1:11" s="1003" customFormat="1" ht="10.199999999999999" x14ac:dyDescent="0.2">
      <c r="A93" s="207" t="s">
        <v>325</v>
      </c>
      <c r="B93" s="208"/>
      <c r="C93" s="1101" t="s">
        <v>481</v>
      </c>
      <c r="D93" s="208" t="s">
        <v>323</v>
      </c>
      <c r="E93" s="123"/>
      <c r="F93" s="123"/>
      <c r="G93" s="123"/>
      <c r="H93" s="123"/>
      <c r="I93" s="1004"/>
      <c r="J93" s="1004"/>
      <c r="K93" s="1004"/>
    </row>
    <row r="94" spans="1:11" x14ac:dyDescent="0.3">
      <c r="A94" s="1103"/>
      <c r="B94" s="1104"/>
      <c r="C94" s="1104"/>
      <c r="D94" s="1104"/>
      <c r="E94" s="1104"/>
      <c r="F94" s="1104"/>
      <c r="G94" s="1104"/>
      <c r="H94" s="1104"/>
    </row>
    <row r="95" spans="1:11" x14ac:dyDescent="0.3">
      <c r="A95" s="209" t="s">
        <v>326</v>
      </c>
      <c r="B95" s="1104"/>
      <c r="C95" s="1105" t="s">
        <v>534</v>
      </c>
      <c r="D95" s="1104"/>
      <c r="E95" s="1104"/>
      <c r="F95" s="1104"/>
      <c r="G95" s="1104"/>
      <c r="H95" s="1104"/>
    </row>
  </sheetData>
  <protectedRanges>
    <protectedRange sqref="B72 C87:C90 B80 B83 C82 C85 C78:C79 C71" name="Oblast3_1_1"/>
    <protectedRange sqref="C5" name="Oblast2_1"/>
  </protectedRanges>
  <mergeCells count="39">
    <mergeCell ref="B66:C66"/>
    <mergeCell ref="B68:C68"/>
    <mergeCell ref="B70:C70"/>
    <mergeCell ref="B53:C53"/>
    <mergeCell ref="B60:C60"/>
    <mergeCell ref="B63:C63"/>
    <mergeCell ref="B49:C49"/>
    <mergeCell ref="B51:C51"/>
    <mergeCell ref="B58:C58"/>
    <mergeCell ref="B61:C61"/>
    <mergeCell ref="B64:C64"/>
    <mergeCell ref="B47:C47"/>
    <mergeCell ref="A6:C6"/>
    <mergeCell ref="B7:C7"/>
    <mergeCell ref="B8:C8"/>
    <mergeCell ref="B17:C17"/>
    <mergeCell ref="B22:C22"/>
    <mergeCell ref="B28:C28"/>
    <mergeCell ref="B30:C30"/>
    <mergeCell ref="B24:C24"/>
    <mergeCell ref="B25:C25"/>
    <mergeCell ref="B32:C32"/>
    <mergeCell ref="B46:C46"/>
    <mergeCell ref="B2:G2"/>
    <mergeCell ref="A4:A5"/>
    <mergeCell ref="B4:B5"/>
    <mergeCell ref="C4:C5"/>
    <mergeCell ref="D4:D5"/>
    <mergeCell ref="E4:E5"/>
    <mergeCell ref="F4:H4"/>
    <mergeCell ref="B72:C72"/>
    <mergeCell ref="B77:C77"/>
    <mergeCell ref="B80:C80"/>
    <mergeCell ref="B83:C83"/>
    <mergeCell ref="B86:C86"/>
    <mergeCell ref="B84:C84"/>
    <mergeCell ref="B73:C73"/>
    <mergeCell ref="B75:C75"/>
    <mergeCell ref="B81:C81"/>
  </mergeCells>
  <dataValidations count="2">
    <dataValidation type="list" allowBlank="1" showInputMessage="1" showErrorMessage="1" sqref="B2:G2" xr:uid="{00000000-0002-0000-0B00-000000000000}">
      <formula1>Org</formula1>
    </dataValidation>
    <dataValidation type="list" allowBlank="1" showInputMessage="1" showErrorMessage="1" sqref="C93 C91" xr:uid="{00000000-0002-0000-0B00-000001000000}">
      <formula1>Ředitelé</formula1>
    </dataValidation>
  </dataValidations>
  <pageMargins left="0.6692913385826772" right="0.47244094488188981" top="0.35433070866141736" bottom="0.35433070866141736" header="0.31496062992125984" footer="0.31496062992125984"/>
  <pageSetup paperSize="9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69"/>
  <sheetViews>
    <sheetView showGridLines="0" zoomScaleNormal="100" zoomScalePageLayoutView="120" workbookViewId="0">
      <selection activeCell="G22" sqref="G22"/>
    </sheetView>
  </sheetViews>
  <sheetFormatPr defaultColWidth="9.109375" defaultRowHeight="14.4" x14ac:dyDescent="0.3"/>
  <cols>
    <col min="1" max="1" width="4.44140625" style="1010" customWidth="1"/>
    <col min="2" max="2" width="5" style="1010" customWidth="1"/>
    <col min="3" max="3" width="32.5546875" style="1010" customWidth="1"/>
    <col min="4" max="8" width="8.33203125" style="1010" customWidth="1"/>
    <col min="9" max="9" width="9.88671875" style="1010" customWidth="1"/>
    <col min="10" max="16384" width="9.109375" style="1010"/>
  </cols>
  <sheetData>
    <row r="1" spans="1:9" x14ac:dyDescent="0.3">
      <c r="A1" s="1106"/>
      <c r="B1" s="1106"/>
      <c r="C1" s="1360" t="s">
        <v>558</v>
      </c>
      <c r="D1" s="1361"/>
      <c r="E1" s="1361"/>
      <c r="F1" s="1107" t="s">
        <v>243</v>
      </c>
      <c r="G1" s="1108">
        <f>[8]P8!F1</f>
        <v>2026</v>
      </c>
      <c r="H1" s="1106"/>
      <c r="I1" s="887" t="s">
        <v>483</v>
      </c>
    </row>
    <row r="2" spans="1:9" s="1011" customFormat="1" ht="12" customHeight="1" x14ac:dyDescent="0.25">
      <c r="A2" s="1109"/>
      <c r="B2" s="1362" t="str">
        <f>[8]P8!B2</f>
        <v>Základní škola Nové Město pod Smrkem, příspěvková organizace</v>
      </c>
      <c r="C2" s="1363"/>
      <c r="D2" s="1363"/>
      <c r="E2" s="1363"/>
      <c r="F2" s="1363"/>
      <c r="G2" s="1363"/>
      <c r="H2" s="1109"/>
      <c r="I2" s="1109"/>
    </row>
    <row r="3" spans="1:9" s="1011" customFormat="1" ht="12" customHeight="1" thickBot="1" x14ac:dyDescent="0.25">
      <c r="A3" s="1364"/>
      <c r="B3" s="1364"/>
      <c r="C3" s="1364"/>
      <c r="D3" s="1364"/>
      <c r="E3" s="1364"/>
      <c r="F3" s="1364"/>
      <c r="G3" s="1364"/>
      <c r="H3" s="888"/>
      <c r="I3" s="124" t="s">
        <v>484</v>
      </c>
    </row>
    <row r="4" spans="1:9" s="1011" customFormat="1" ht="12" customHeight="1" thickBot="1" x14ac:dyDescent="0.25">
      <c r="A4" s="889"/>
      <c r="B4" s="890" t="s">
        <v>248</v>
      </c>
      <c r="C4" s="890" t="s">
        <v>249</v>
      </c>
      <c r="D4" s="891">
        <f>[8]P8!F1-1</f>
        <v>2025</v>
      </c>
      <c r="E4" s="890" t="s">
        <v>108</v>
      </c>
      <c r="F4" s="1110" t="s">
        <v>485</v>
      </c>
      <c r="G4" s="1110" t="s">
        <v>486</v>
      </c>
      <c r="H4" s="1110" t="s">
        <v>487</v>
      </c>
      <c r="I4" s="1111" t="s">
        <v>488</v>
      </c>
    </row>
    <row r="5" spans="1:9" s="1011" customFormat="1" ht="12" customHeight="1" thickBot="1" x14ac:dyDescent="0.25">
      <c r="A5" s="1365" t="s">
        <v>489</v>
      </c>
      <c r="B5" s="1366"/>
      <c r="C5" s="1367"/>
      <c r="D5" s="892">
        <f>D6+D10+D15+D21+D23+D28+D32+D34</f>
        <v>37263807</v>
      </c>
      <c r="E5" s="892">
        <f>E6+E10+E15+E21+E23+E28+E32+E34</f>
        <v>38882260</v>
      </c>
      <c r="F5" s="892">
        <f>F6+F10+F15+F21+F23+F28+F32+F34</f>
        <v>0</v>
      </c>
      <c r="G5" s="892">
        <f>G6+G10+G15+G21+G23+G28+G32+G34</f>
        <v>0</v>
      </c>
      <c r="H5" s="892">
        <f>H6+H10+H15+H21+H23+H28+H32+H34</f>
        <v>0</v>
      </c>
      <c r="I5" s="1112">
        <f t="shared" ref="I5:I38" si="0">SUM(E5:H5)</f>
        <v>38882260</v>
      </c>
    </row>
    <row r="6" spans="1:9" s="1011" customFormat="1" ht="12" customHeight="1" thickBot="1" x14ac:dyDescent="0.25">
      <c r="A6" s="893">
        <v>50</v>
      </c>
      <c r="B6" s="1355" t="s">
        <v>490</v>
      </c>
      <c r="C6" s="1356"/>
      <c r="D6" s="894">
        <f t="shared" ref="D6:H6" si="1">SUM(D7:D9)</f>
        <v>2367007</v>
      </c>
      <c r="E6" s="894">
        <f t="shared" si="1"/>
        <v>2278000</v>
      </c>
      <c r="F6" s="894">
        <f t="shared" si="1"/>
        <v>0</v>
      </c>
      <c r="G6" s="894">
        <f t="shared" si="1"/>
        <v>0</v>
      </c>
      <c r="H6" s="894">
        <f t="shared" si="1"/>
        <v>0</v>
      </c>
      <c r="I6" s="1113">
        <f t="shared" si="0"/>
        <v>2278000</v>
      </c>
    </row>
    <row r="7" spans="1:9" s="1011" customFormat="1" ht="12" customHeight="1" x14ac:dyDescent="0.2">
      <c r="A7" s="895"/>
      <c r="B7" s="895">
        <v>501</v>
      </c>
      <c r="C7" s="896" t="s">
        <v>491</v>
      </c>
      <c r="D7" s="897">
        <v>720007</v>
      </c>
      <c r="E7" s="898">
        <f>[8]P8!D8</f>
        <v>631000</v>
      </c>
      <c r="F7" s="1114"/>
      <c r="G7" s="1114"/>
      <c r="H7" s="1114"/>
      <c r="I7" s="1115">
        <f t="shared" si="0"/>
        <v>631000</v>
      </c>
    </row>
    <row r="8" spans="1:9" s="1011" customFormat="1" ht="12" customHeight="1" x14ac:dyDescent="0.2">
      <c r="A8" s="899"/>
      <c r="B8" s="899">
        <v>502</v>
      </c>
      <c r="C8" s="900" t="s">
        <v>492</v>
      </c>
      <c r="D8" s="901">
        <v>1647000</v>
      </c>
      <c r="E8" s="902">
        <f>[8]P8!D17</f>
        <v>1647000</v>
      </c>
      <c r="F8" s="1116"/>
      <c r="G8" s="1116"/>
      <c r="H8" s="1116"/>
      <c r="I8" s="1117">
        <f t="shared" ref="I8" si="2">SUM(E8:H8)</f>
        <v>1647000</v>
      </c>
    </row>
    <row r="9" spans="1:9" s="1011" customFormat="1" ht="12" customHeight="1" thickBot="1" x14ac:dyDescent="0.25">
      <c r="A9" s="899"/>
      <c r="B9" s="899">
        <v>504</v>
      </c>
      <c r="C9" s="900" t="s">
        <v>559</v>
      </c>
      <c r="D9" s="901"/>
      <c r="E9" s="902">
        <f>[8]P8!D22</f>
        <v>0</v>
      </c>
      <c r="F9" s="1116"/>
      <c r="G9" s="1116"/>
      <c r="H9" s="1116"/>
      <c r="I9" s="1117">
        <f t="shared" si="0"/>
        <v>0</v>
      </c>
    </row>
    <row r="10" spans="1:9" s="1011" customFormat="1" ht="12" customHeight="1" thickBot="1" x14ac:dyDescent="0.25">
      <c r="A10" s="893">
        <v>51</v>
      </c>
      <c r="B10" s="1354" t="s">
        <v>493</v>
      </c>
      <c r="C10" s="1354"/>
      <c r="D10" s="894">
        <f t="shared" ref="D10:H10" si="3">SUM(D11:D14)</f>
        <v>2236000</v>
      </c>
      <c r="E10" s="894">
        <f t="shared" si="3"/>
        <v>2396000</v>
      </c>
      <c r="F10" s="894">
        <f t="shared" si="3"/>
        <v>0</v>
      </c>
      <c r="G10" s="894">
        <f t="shared" si="3"/>
        <v>0</v>
      </c>
      <c r="H10" s="894">
        <f t="shared" si="3"/>
        <v>0</v>
      </c>
      <c r="I10" s="1113">
        <f t="shared" si="0"/>
        <v>2396000</v>
      </c>
    </row>
    <row r="11" spans="1:9" s="1011" customFormat="1" ht="12" customHeight="1" x14ac:dyDescent="0.2">
      <c r="A11" s="895"/>
      <c r="B11" s="895">
        <v>511</v>
      </c>
      <c r="C11" s="903" t="s">
        <v>272</v>
      </c>
      <c r="D11" s="897">
        <v>940000</v>
      </c>
      <c r="E11" s="898">
        <f>[8]P8!D25</f>
        <v>980000</v>
      </c>
      <c r="F11" s="897"/>
      <c r="G11" s="897"/>
      <c r="H11" s="897"/>
      <c r="I11" s="1115">
        <f t="shared" si="0"/>
        <v>980000</v>
      </c>
    </row>
    <row r="12" spans="1:9" s="1011" customFormat="1" ht="12" customHeight="1" x14ac:dyDescent="0.2">
      <c r="A12" s="899"/>
      <c r="B12" s="899">
        <v>512</v>
      </c>
      <c r="C12" s="900" t="s">
        <v>275</v>
      </c>
      <c r="D12" s="901">
        <v>40000</v>
      </c>
      <c r="E12" s="902">
        <f>[8]P8!D28</f>
        <v>70000</v>
      </c>
      <c r="F12" s="901"/>
      <c r="G12" s="901"/>
      <c r="H12" s="901"/>
      <c r="I12" s="1117">
        <f t="shared" si="0"/>
        <v>70000</v>
      </c>
    </row>
    <row r="13" spans="1:9" s="1011" customFormat="1" ht="12" customHeight="1" x14ac:dyDescent="0.2">
      <c r="A13" s="904"/>
      <c r="B13" s="899">
        <v>513</v>
      </c>
      <c r="C13" s="900" t="s">
        <v>277</v>
      </c>
      <c r="D13" s="1116">
        <v>4000</v>
      </c>
      <c r="E13" s="902">
        <f>[8]P8!D30</f>
        <v>4000</v>
      </c>
      <c r="F13" s="1116"/>
      <c r="G13" s="1116"/>
      <c r="H13" s="1116"/>
      <c r="I13" s="1117">
        <f t="shared" si="0"/>
        <v>4000</v>
      </c>
    </row>
    <row r="14" spans="1:9" s="1011" customFormat="1" ht="12" customHeight="1" thickBot="1" x14ac:dyDescent="0.25">
      <c r="A14" s="905"/>
      <c r="B14" s="906">
        <v>518</v>
      </c>
      <c r="C14" s="907" t="s">
        <v>494</v>
      </c>
      <c r="D14" s="897">
        <v>1252000</v>
      </c>
      <c r="E14" s="908">
        <f>[8]P8!D32</f>
        <v>1342000</v>
      </c>
      <c r="F14" s="897"/>
      <c r="G14" s="897"/>
      <c r="H14" s="897"/>
      <c r="I14" s="1118">
        <f t="shared" si="0"/>
        <v>1342000</v>
      </c>
    </row>
    <row r="15" spans="1:9" s="1011" customFormat="1" ht="12" customHeight="1" thickBot="1" x14ac:dyDescent="0.25">
      <c r="A15" s="893">
        <v>52</v>
      </c>
      <c r="B15" s="1354" t="s">
        <v>495</v>
      </c>
      <c r="C15" s="1354"/>
      <c r="D15" s="894">
        <f t="shared" ref="D15:H15" si="4">SUM(D16:D20)</f>
        <v>32360800</v>
      </c>
      <c r="E15" s="894">
        <f t="shared" si="4"/>
        <v>33908260</v>
      </c>
      <c r="F15" s="894">
        <f t="shared" si="4"/>
        <v>0</v>
      </c>
      <c r="G15" s="894">
        <f t="shared" si="4"/>
        <v>0</v>
      </c>
      <c r="H15" s="894">
        <f t="shared" si="4"/>
        <v>0</v>
      </c>
      <c r="I15" s="1113">
        <f t="shared" si="0"/>
        <v>33908260</v>
      </c>
    </row>
    <row r="16" spans="1:9" s="1011" customFormat="1" ht="12" customHeight="1" x14ac:dyDescent="0.2">
      <c r="A16" s="895"/>
      <c r="B16" s="895">
        <v>521</v>
      </c>
      <c r="C16" s="903" t="s">
        <v>294</v>
      </c>
      <c r="D16" s="1116">
        <v>23927485</v>
      </c>
      <c r="E16" s="898">
        <f>[8]P8!D47</f>
        <v>25026000</v>
      </c>
      <c r="F16" s="1116"/>
      <c r="G16" s="1116"/>
      <c r="H16" s="1116"/>
      <c r="I16" s="1115">
        <f t="shared" si="0"/>
        <v>25026000</v>
      </c>
    </row>
    <row r="17" spans="1:9" s="1011" customFormat="1" ht="12" customHeight="1" x14ac:dyDescent="0.2">
      <c r="A17" s="899"/>
      <c r="B17" s="899">
        <v>524</v>
      </c>
      <c r="C17" s="900" t="s">
        <v>496</v>
      </c>
      <c r="D17" s="1116">
        <v>8024893</v>
      </c>
      <c r="E17" s="898">
        <f>[8]P8!D49</f>
        <v>8459000</v>
      </c>
      <c r="F17" s="1116"/>
      <c r="G17" s="1116"/>
      <c r="H17" s="1116"/>
      <c r="I17" s="1117">
        <f t="shared" si="0"/>
        <v>8459000</v>
      </c>
    </row>
    <row r="18" spans="1:9" s="1011" customFormat="1" ht="12" customHeight="1" x14ac:dyDescent="0.2">
      <c r="A18" s="904"/>
      <c r="B18" s="899">
        <v>525</v>
      </c>
      <c r="C18" s="900" t="s">
        <v>497</v>
      </c>
      <c r="D18" s="1116">
        <v>100000</v>
      </c>
      <c r="E18" s="898">
        <f>[8]P8!D51</f>
        <v>102000</v>
      </c>
      <c r="F18" s="1116"/>
      <c r="G18" s="1116"/>
      <c r="H18" s="1116"/>
      <c r="I18" s="1117">
        <f t="shared" si="0"/>
        <v>102000</v>
      </c>
    </row>
    <row r="19" spans="1:9" s="1011" customFormat="1" ht="12" customHeight="1" x14ac:dyDescent="0.2">
      <c r="A19" s="904"/>
      <c r="B19" s="899">
        <v>527</v>
      </c>
      <c r="C19" s="900" t="s">
        <v>297</v>
      </c>
      <c r="D19" s="1116">
        <v>308422</v>
      </c>
      <c r="E19" s="898">
        <f>[8]P8!D53</f>
        <v>321260</v>
      </c>
      <c r="F19" s="1116"/>
      <c r="G19" s="1116"/>
      <c r="H19" s="1116"/>
      <c r="I19" s="1117">
        <f t="shared" si="0"/>
        <v>321260</v>
      </c>
    </row>
    <row r="20" spans="1:9" s="1011" customFormat="1" ht="12" customHeight="1" thickBot="1" x14ac:dyDescent="0.25">
      <c r="A20" s="905"/>
      <c r="B20" s="906">
        <v>528</v>
      </c>
      <c r="C20" s="907" t="s">
        <v>498</v>
      </c>
      <c r="D20" s="1116"/>
      <c r="E20" s="898">
        <f>[8]P8!D58</f>
        <v>0</v>
      </c>
      <c r="F20" s="1116"/>
      <c r="G20" s="1116"/>
      <c r="H20" s="1116"/>
      <c r="I20" s="1118">
        <f t="shared" si="0"/>
        <v>0</v>
      </c>
    </row>
    <row r="21" spans="1:9" s="1011" customFormat="1" ht="12" customHeight="1" thickBot="1" x14ac:dyDescent="0.25">
      <c r="A21" s="893">
        <v>53</v>
      </c>
      <c r="B21" s="1354" t="s">
        <v>499</v>
      </c>
      <c r="C21" s="1354"/>
      <c r="D21" s="894">
        <f t="shared" ref="D21:H21" si="5">D22</f>
        <v>0</v>
      </c>
      <c r="E21" s="894">
        <f t="shared" si="5"/>
        <v>0</v>
      </c>
      <c r="F21" s="894">
        <f t="shared" si="5"/>
        <v>0</v>
      </c>
      <c r="G21" s="894">
        <f t="shared" si="5"/>
        <v>0</v>
      </c>
      <c r="H21" s="894">
        <f t="shared" si="5"/>
        <v>0</v>
      </c>
      <c r="I21" s="1113">
        <f t="shared" si="0"/>
        <v>0</v>
      </c>
    </row>
    <row r="22" spans="1:9" s="1011" customFormat="1" ht="12" customHeight="1" thickBot="1" x14ac:dyDescent="0.25">
      <c r="A22" s="909"/>
      <c r="B22" s="909">
        <v>538</v>
      </c>
      <c r="C22" s="910" t="s">
        <v>304</v>
      </c>
      <c r="D22" s="1116"/>
      <c r="E22" s="911">
        <f>[8]P8!D61</f>
        <v>0</v>
      </c>
      <c r="F22" s="1116"/>
      <c r="G22" s="1116"/>
      <c r="H22" s="1116"/>
      <c r="I22" s="1119">
        <f t="shared" si="0"/>
        <v>0</v>
      </c>
    </row>
    <row r="23" spans="1:9" s="1011" customFormat="1" ht="12" customHeight="1" thickBot="1" x14ac:dyDescent="0.25">
      <c r="A23" s="893">
        <v>54</v>
      </c>
      <c r="B23" s="1354" t="s">
        <v>500</v>
      </c>
      <c r="C23" s="1354"/>
      <c r="D23" s="894">
        <f t="shared" ref="D23:H23" si="6">SUM(D24:D27)</f>
        <v>0</v>
      </c>
      <c r="E23" s="894">
        <f t="shared" si="6"/>
        <v>0</v>
      </c>
      <c r="F23" s="894">
        <f t="shared" si="6"/>
        <v>0</v>
      </c>
      <c r="G23" s="894">
        <f t="shared" si="6"/>
        <v>0</v>
      </c>
      <c r="H23" s="894">
        <f t="shared" si="6"/>
        <v>0</v>
      </c>
      <c r="I23" s="1113">
        <f t="shared" si="0"/>
        <v>0</v>
      </c>
    </row>
    <row r="24" spans="1:9" s="1011" customFormat="1" ht="12" customHeight="1" x14ac:dyDescent="0.2">
      <c r="A24" s="903"/>
      <c r="B24" s="895">
        <v>541</v>
      </c>
      <c r="C24" s="903" t="s">
        <v>306</v>
      </c>
      <c r="D24" s="1116"/>
      <c r="E24" s="898">
        <f>[8]P8!D64</f>
        <v>0</v>
      </c>
      <c r="F24" s="1116"/>
      <c r="G24" s="1116"/>
      <c r="H24" s="1116"/>
      <c r="I24" s="1115">
        <f t="shared" si="0"/>
        <v>0</v>
      </c>
    </row>
    <row r="25" spans="1:9" s="1011" customFormat="1" ht="12" customHeight="1" x14ac:dyDescent="0.2">
      <c r="A25" s="900"/>
      <c r="B25" s="899">
        <v>542</v>
      </c>
      <c r="C25" s="900" t="s">
        <v>501</v>
      </c>
      <c r="D25" s="1116"/>
      <c r="E25" s="898">
        <f>[8]P8!D66</f>
        <v>0</v>
      </c>
      <c r="F25" s="1116"/>
      <c r="G25" s="1116"/>
      <c r="H25" s="1116"/>
      <c r="I25" s="1117">
        <f t="shared" si="0"/>
        <v>0</v>
      </c>
    </row>
    <row r="26" spans="1:9" s="1011" customFormat="1" ht="12" customHeight="1" x14ac:dyDescent="0.2">
      <c r="A26" s="912"/>
      <c r="B26" s="899">
        <v>547</v>
      </c>
      <c r="C26" s="900" t="s">
        <v>308</v>
      </c>
      <c r="D26" s="1116"/>
      <c r="E26" s="898">
        <f>[8]P8!D68</f>
        <v>0</v>
      </c>
      <c r="F26" s="1116"/>
      <c r="G26" s="1116"/>
      <c r="H26" s="1116"/>
      <c r="I26" s="1117">
        <f t="shared" si="0"/>
        <v>0</v>
      </c>
    </row>
    <row r="27" spans="1:9" s="1011" customFormat="1" ht="12" customHeight="1" thickBot="1" x14ac:dyDescent="0.25">
      <c r="A27" s="907"/>
      <c r="B27" s="906">
        <v>549</v>
      </c>
      <c r="C27" s="907" t="s">
        <v>309</v>
      </c>
      <c r="D27" s="1116"/>
      <c r="E27" s="898">
        <f>[8]P8!D70</f>
        <v>0</v>
      </c>
      <c r="F27" s="1116"/>
      <c r="G27" s="1116"/>
      <c r="H27" s="1116"/>
      <c r="I27" s="1118">
        <f t="shared" si="0"/>
        <v>0</v>
      </c>
    </row>
    <row r="28" spans="1:9" s="1011" customFormat="1" ht="12" customHeight="1" thickBot="1" x14ac:dyDescent="0.25">
      <c r="A28" s="893">
        <v>55</v>
      </c>
      <c r="B28" s="1354" t="s">
        <v>502</v>
      </c>
      <c r="C28" s="1354"/>
      <c r="D28" s="894">
        <f>SUM(D29:D31)</f>
        <v>300000</v>
      </c>
      <c r="E28" s="894">
        <f>SUM(E29:E31)</f>
        <v>300000</v>
      </c>
      <c r="F28" s="894">
        <f>SUM(F29:F31)</f>
        <v>0</v>
      </c>
      <c r="G28" s="894">
        <f>SUM(G29:G31)</f>
        <v>0</v>
      </c>
      <c r="H28" s="894">
        <f>SUM(H29:H31)</f>
        <v>0</v>
      </c>
      <c r="I28" s="1113">
        <f t="shared" si="0"/>
        <v>300000</v>
      </c>
    </row>
    <row r="29" spans="1:9" s="1011" customFormat="1" ht="12" customHeight="1" x14ac:dyDescent="0.2">
      <c r="A29" s="913"/>
      <c r="B29" s="914">
        <v>551</v>
      </c>
      <c r="C29" s="915" t="s">
        <v>312</v>
      </c>
      <c r="D29" s="1120"/>
      <c r="E29" s="916">
        <f>[8]P8!D73</f>
        <v>0</v>
      </c>
      <c r="F29" s="1120"/>
      <c r="G29" s="1120"/>
      <c r="H29" s="1120"/>
      <c r="I29" s="1121">
        <f t="shared" si="0"/>
        <v>0</v>
      </c>
    </row>
    <row r="30" spans="1:9" s="1011" customFormat="1" ht="12" customHeight="1" x14ac:dyDescent="0.2">
      <c r="A30" s="912"/>
      <c r="B30" s="899">
        <v>556</v>
      </c>
      <c r="C30" s="900" t="s">
        <v>313</v>
      </c>
      <c r="D30" s="1116"/>
      <c r="E30" s="898">
        <f>[8]P8!D75</f>
        <v>0</v>
      </c>
      <c r="F30" s="1116"/>
      <c r="G30" s="1116"/>
      <c r="H30" s="1116"/>
      <c r="I30" s="1117">
        <f t="shared" ref="I30" si="7">SUM(E30:H30)</f>
        <v>0</v>
      </c>
    </row>
    <row r="31" spans="1:9" s="1011" customFormat="1" ht="12" customHeight="1" thickBot="1" x14ac:dyDescent="0.25">
      <c r="A31" s="917"/>
      <c r="B31" s="918">
        <v>558</v>
      </c>
      <c r="C31" s="919" t="s">
        <v>314</v>
      </c>
      <c r="D31" s="1116">
        <v>300000</v>
      </c>
      <c r="E31" s="908">
        <f>[8]P8!D77</f>
        <v>300000</v>
      </c>
      <c r="F31" s="1114"/>
      <c r="G31" s="1114"/>
      <c r="H31" s="1114"/>
      <c r="I31" s="1118">
        <f t="shared" si="0"/>
        <v>300000</v>
      </c>
    </row>
    <row r="32" spans="1:9" s="1011" customFormat="1" ht="12" customHeight="1" thickBot="1" x14ac:dyDescent="0.25">
      <c r="A32" s="893">
        <v>56</v>
      </c>
      <c r="B32" s="1355" t="s">
        <v>503</v>
      </c>
      <c r="C32" s="1356"/>
      <c r="D32" s="894">
        <f>D33</f>
        <v>0</v>
      </c>
      <c r="E32" s="894">
        <f t="shared" ref="E32:H32" si="8">E33</f>
        <v>0</v>
      </c>
      <c r="F32" s="894">
        <f t="shared" si="8"/>
        <v>0</v>
      </c>
      <c r="G32" s="894">
        <f t="shared" si="8"/>
        <v>0</v>
      </c>
      <c r="H32" s="894">
        <f t="shared" si="8"/>
        <v>0</v>
      </c>
      <c r="I32" s="1113">
        <f t="shared" si="0"/>
        <v>0</v>
      </c>
    </row>
    <row r="33" spans="1:9" s="1011" customFormat="1" ht="12" customHeight="1" thickBot="1" x14ac:dyDescent="0.25">
      <c r="A33" s="920"/>
      <c r="B33" s="909">
        <v>569</v>
      </c>
      <c r="C33" s="910" t="s">
        <v>318</v>
      </c>
      <c r="D33" s="1116"/>
      <c r="E33" s="911">
        <f>[8]P8!D81</f>
        <v>0</v>
      </c>
      <c r="F33" s="1116"/>
      <c r="G33" s="1116"/>
      <c r="H33" s="1116"/>
      <c r="I33" s="1119">
        <f t="shared" si="0"/>
        <v>0</v>
      </c>
    </row>
    <row r="34" spans="1:9" s="1011" customFormat="1" ht="12" customHeight="1" thickBot="1" x14ac:dyDescent="0.25">
      <c r="A34" s="893">
        <v>59</v>
      </c>
      <c r="B34" s="1354" t="s">
        <v>320</v>
      </c>
      <c r="C34" s="1354"/>
      <c r="D34" s="894">
        <f t="shared" ref="D34:H34" si="9">SUM(D35:D36)</f>
        <v>0</v>
      </c>
      <c r="E34" s="894">
        <f t="shared" si="9"/>
        <v>0</v>
      </c>
      <c r="F34" s="894">
        <f t="shared" si="9"/>
        <v>0</v>
      </c>
      <c r="G34" s="894">
        <f t="shared" si="9"/>
        <v>0</v>
      </c>
      <c r="H34" s="894">
        <f t="shared" si="9"/>
        <v>0</v>
      </c>
      <c r="I34" s="1113">
        <f t="shared" si="0"/>
        <v>0</v>
      </c>
    </row>
    <row r="35" spans="1:9" s="1011" customFormat="1" ht="12" customHeight="1" x14ac:dyDescent="0.2">
      <c r="A35" s="903"/>
      <c r="B35" s="895">
        <v>591</v>
      </c>
      <c r="C35" s="903" t="s">
        <v>320</v>
      </c>
      <c r="D35" s="1116"/>
      <c r="E35" s="898">
        <f>[8]P8!D84</f>
        <v>0</v>
      </c>
      <c r="F35" s="1116"/>
      <c r="G35" s="1116"/>
      <c r="H35" s="1116"/>
      <c r="I35" s="1115">
        <f t="shared" si="0"/>
        <v>0</v>
      </c>
    </row>
    <row r="36" spans="1:9" s="1011" customFormat="1" ht="12" customHeight="1" thickBot="1" x14ac:dyDescent="0.25">
      <c r="A36" s="921"/>
      <c r="B36" s="922">
        <v>595</v>
      </c>
      <c r="C36" s="921" t="s">
        <v>321</v>
      </c>
      <c r="D36" s="1116"/>
      <c r="E36" s="898">
        <f>[8]P8!D86</f>
        <v>0</v>
      </c>
      <c r="F36" s="1116"/>
      <c r="G36" s="1116"/>
      <c r="H36" s="1116"/>
      <c r="I36" s="1122">
        <f t="shared" si="0"/>
        <v>0</v>
      </c>
    </row>
    <row r="37" spans="1:9" s="1011" customFormat="1" ht="12" customHeight="1" thickBot="1" x14ac:dyDescent="0.25">
      <c r="A37" s="1357" t="s">
        <v>504</v>
      </c>
      <c r="B37" s="1358"/>
      <c r="C37" s="1359"/>
      <c r="D37" s="923">
        <f t="shared" ref="D37:H37" si="10">D38+D42+D47+D49</f>
        <v>37263807</v>
      </c>
      <c r="E37" s="923">
        <f t="shared" si="10"/>
        <v>38882260</v>
      </c>
      <c r="F37" s="923">
        <f t="shared" si="10"/>
        <v>0</v>
      </c>
      <c r="G37" s="923">
        <f t="shared" si="10"/>
        <v>0</v>
      </c>
      <c r="H37" s="923">
        <f t="shared" si="10"/>
        <v>0</v>
      </c>
      <c r="I37" s="1123">
        <f t="shared" si="0"/>
        <v>38882260</v>
      </c>
    </row>
    <row r="38" spans="1:9" s="1011" customFormat="1" ht="12" customHeight="1" thickBot="1" x14ac:dyDescent="0.25">
      <c r="A38" s="924">
        <v>60</v>
      </c>
      <c r="B38" s="1349" t="s">
        <v>505</v>
      </c>
      <c r="C38" s="1349"/>
      <c r="D38" s="925">
        <f t="shared" ref="D38:H38" si="11">SUM(D39:D41)</f>
        <v>82000</v>
      </c>
      <c r="E38" s="925">
        <f t="shared" si="11"/>
        <v>75000</v>
      </c>
      <c r="F38" s="925">
        <f t="shared" si="11"/>
        <v>0</v>
      </c>
      <c r="G38" s="925">
        <f t="shared" si="11"/>
        <v>0</v>
      </c>
      <c r="H38" s="925">
        <f t="shared" si="11"/>
        <v>0</v>
      </c>
      <c r="I38" s="1124">
        <f t="shared" si="0"/>
        <v>75000</v>
      </c>
    </row>
    <row r="39" spans="1:9" s="1011" customFormat="1" ht="12" customHeight="1" x14ac:dyDescent="0.2">
      <c r="A39" s="926"/>
      <c r="B39" s="927">
        <v>602</v>
      </c>
      <c r="C39" s="926" t="s">
        <v>506</v>
      </c>
      <c r="D39" s="1116">
        <v>70000</v>
      </c>
      <c r="E39" s="1116">
        <v>70000</v>
      </c>
      <c r="F39" s="1116"/>
      <c r="G39" s="1116"/>
      <c r="H39" s="1116"/>
      <c r="I39" s="1125">
        <f>SUM(E39:H39)</f>
        <v>70000</v>
      </c>
    </row>
    <row r="40" spans="1:9" s="1011" customFormat="1" ht="12" customHeight="1" x14ac:dyDescent="0.2">
      <c r="A40" s="928"/>
      <c r="B40" s="929">
        <v>603</v>
      </c>
      <c r="C40" s="928" t="s">
        <v>507</v>
      </c>
      <c r="D40" s="1116">
        <v>12000</v>
      </c>
      <c r="E40" s="1116">
        <v>5000</v>
      </c>
      <c r="F40" s="1116"/>
      <c r="G40" s="1116"/>
      <c r="H40" s="1116"/>
      <c r="I40" s="1126">
        <f>SUM(E40:H40)</f>
        <v>5000</v>
      </c>
    </row>
    <row r="41" spans="1:9" s="1011" customFormat="1" ht="12" customHeight="1" thickBot="1" x14ac:dyDescent="0.25">
      <c r="A41" s="930"/>
      <c r="B41" s="931">
        <v>604</v>
      </c>
      <c r="C41" s="930" t="s">
        <v>508</v>
      </c>
      <c r="D41" s="1116"/>
      <c r="E41" s="1116"/>
      <c r="F41" s="1116"/>
      <c r="G41" s="1116"/>
      <c r="H41" s="1116"/>
      <c r="I41" s="1127">
        <f t="shared" ref="I41:I55" si="12">SUM(E41:H41)</f>
        <v>0</v>
      </c>
    </row>
    <row r="42" spans="1:9" s="1011" customFormat="1" ht="12" customHeight="1" thickBot="1" x14ac:dyDescent="0.25">
      <c r="A42" s="924">
        <v>64</v>
      </c>
      <c r="B42" s="1349" t="s">
        <v>509</v>
      </c>
      <c r="C42" s="1349"/>
      <c r="D42" s="925">
        <f>SUM(D43:D46)</f>
        <v>0</v>
      </c>
      <c r="E42" s="925">
        <f t="shared" ref="E42:H42" si="13">SUM(E43:E46)</f>
        <v>400000</v>
      </c>
      <c r="F42" s="925">
        <f t="shared" si="13"/>
        <v>0</v>
      </c>
      <c r="G42" s="925">
        <f t="shared" si="13"/>
        <v>0</v>
      </c>
      <c r="H42" s="925">
        <f t="shared" si="13"/>
        <v>0</v>
      </c>
      <c r="I42" s="1124">
        <f t="shared" si="12"/>
        <v>400000</v>
      </c>
    </row>
    <row r="43" spans="1:9" s="1011" customFormat="1" ht="12" customHeight="1" x14ac:dyDescent="0.2">
      <c r="A43" s="926"/>
      <c r="B43" s="927">
        <v>641</v>
      </c>
      <c r="C43" s="926" t="s">
        <v>306</v>
      </c>
      <c r="D43" s="1116"/>
      <c r="E43" s="1116"/>
      <c r="F43" s="1116"/>
      <c r="G43" s="1116"/>
      <c r="H43" s="1116"/>
      <c r="I43" s="1125">
        <f t="shared" si="12"/>
        <v>0</v>
      </c>
    </row>
    <row r="44" spans="1:9" s="1011" customFormat="1" ht="12" customHeight="1" x14ac:dyDescent="0.2">
      <c r="A44" s="928"/>
      <c r="B44" s="929">
        <v>643</v>
      </c>
      <c r="C44" s="928" t="s">
        <v>510</v>
      </c>
      <c r="D44" s="1116"/>
      <c r="E44" s="1116"/>
      <c r="F44" s="1116"/>
      <c r="G44" s="1116"/>
      <c r="H44" s="1116"/>
      <c r="I44" s="1126">
        <f t="shared" si="12"/>
        <v>0</v>
      </c>
    </row>
    <row r="45" spans="1:9" s="1011" customFormat="1" ht="12" customHeight="1" x14ac:dyDescent="0.2">
      <c r="A45" s="928"/>
      <c r="B45" s="929">
        <v>648</v>
      </c>
      <c r="C45" s="928" t="s">
        <v>511</v>
      </c>
      <c r="D45" s="1116"/>
      <c r="E45" s="1116">
        <v>400000</v>
      </c>
      <c r="F45" s="1116"/>
      <c r="G45" s="1116"/>
      <c r="H45" s="1116"/>
      <c r="I45" s="1126">
        <f t="shared" si="12"/>
        <v>400000</v>
      </c>
    </row>
    <row r="46" spans="1:9" s="1011" customFormat="1" ht="12" customHeight="1" thickBot="1" x14ac:dyDescent="0.25">
      <c r="A46" s="930"/>
      <c r="B46" s="931">
        <v>649</v>
      </c>
      <c r="C46" s="930" t="s">
        <v>512</v>
      </c>
      <c r="D46" s="1116"/>
      <c r="E46" s="1116"/>
      <c r="F46" s="1116"/>
      <c r="G46" s="1116"/>
      <c r="H46" s="1116"/>
      <c r="I46" s="1127">
        <f t="shared" si="12"/>
        <v>0</v>
      </c>
    </row>
    <row r="47" spans="1:9" s="1011" customFormat="1" ht="12" customHeight="1" thickBot="1" x14ac:dyDescent="0.25">
      <c r="A47" s="924">
        <v>66</v>
      </c>
      <c r="B47" s="1349" t="s">
        <v>513</v>
      </c>
      <c r="C47" s="1349"/>
      <c r="D47" s="925">
        <f>D48</f>
        <v>0</v>
      </c>
      <c r="E47" s="925">
        <f t="shared" ref="E47:H47" si="14">E48</f>
        <v>0</v>
      </c>
      <c r="F47" s="925">
        <f t="shared" si="14"/>
        <v>0</v>
      </c>
      <c r="G47" s="925">
        <f t="shared" si="14"/>
        <v>0</v>
      </c>
      <c r="H47" s="925">
        <f t="shared" si="14"/>
        <v>0</v>
      </c>
      <c r="I47" s="1124">
        <f t="shared" si="12"/>
        <v>0</v>
      </c>
    </row>
    <row r="48" spans="1:9" s="1011" customFormat="1" ht="12" customHeight="1" thickBot="1" x14ac:dyDescent="0.25">
      <c r="A48" s="932"/>
      <c r="B48" s="933">
        <v>662</v>
      </c>
      <c r="C48" s="932" t="s">
        <v>514</v>
      </c>
      <c r="D48" s="1128"/>
      <c r="E48" s="1128"/>
      <c r="F48" s="1128"/>
      <c r="G48" s="1128"/>
      <c r="H48" s="1128"/>
      <c r="I48" s="1125">
        <f t="shared" si="12"/>
        <v>0</v>
      </c>
    </row>
    <row r="49" spans="1:9" s="1011" customFormat="1" ht="12" customHeight="1" thickBot="1" x14ac:dyDescent="0.25">
      <c r="A49" s="924">
        <v>67</v>
      </c>
      <c r="B49" s="1349" t="s">
        <v>515</v>
      </c>
      <c r="C49" s="1349"/>
      <c r="D49" s="925">
        <f t="shared" ref="D49:H49" si="15">SUM(D50:D54)</f>
        <v>37181807</v>
      </c>
      <c r="E49" s="925">
        <f t="shared" si="15"/>
        <v>38407260</v>
      </c>
      <c r="F49" s="925">
        <f t="shared" si="15"/>
        <v>0</v>
      </c>
      <c r="G49" s="925">
        <f t="shared" si="15"/>
        <v>0</v>
      </c>
      <c r="H49" s="925">
        <f t="shared" si="15"/>
        <v>0</v>
      </c>
      <c r="I49" s="1124">
        <f t="shared" si="12"/>
        <v>38407260</v>
      </c>
    </row>
    <row r="50" spans="1:9" s="1011" customFormat="1" ht="12" customHeight="1" x14ac:dyDescent="0.2">
      <c r="A50" s="927" t="s">
        <v>516</v>
      </c>
      <c r="B50" s="927">
        <v>500</v>
      </c>
      <c r="C50" s="926" t="s">
        <v>517</v>
      </c>
      <c r="D50" s="1116">
        <v>4560000</v>
      </c>
      <c r="E50" s="1114">
        <v>7907000</v>
      </c>
      <c r="F50" s="1114"/>
      <c r="G50" s="1114"/>
      <c r="H50" s="1114"/>
      <c r="I50" s="1129">
        <f t="shared" si="12"/>
        <v>7907000</v>
      </c>
    </row>
    <row r="51" spans="1:9" s="1011" customFormat="1" ht="12" customHeight="1" x14ac:dyDescent="0.2">
      <c r="A51" s="927" t="s">
        <v>516</v>
      </c>
      <c r="B51" s="927">
        <v>510</v>
      </c>
      <c r="C51" s="926" t="s">
        <v>518</v>
      </c>
      <c r="D51" s="1116"/>
      <c r="E51" s="1114"/>
      <c r="F51" s="1114"/>
      <c r="G51" s="1114"/>
      <c r="H51" s="1114"/>
      <c r="I51" s="1129">
        <f t="shared" si="12"/>
        <v>0</v>
      </c>
    </row>
    <row r="52" spans="1:9" s="1011" customFormat="1" ht="12" customHeight="1" x14ac:dyDescent="0.2">
      <c r="A52" s="927" t="s">
        <v>516</v>
      </c>
      <c r="B52" s="927">
        <v>600</v>
      </c>
      <c r="C52" s="926" t="s">
        <v>519</v>
      </c>
      <c r="D52" s="1116">
        <v>32621807</v>
      </c>
      <c r="E52" s="1114">
        <v>30500260</v>
      </c>
      <c r="F52" s="1114"/>
      <c r="G52" s="1114"/>
      <c r="H52" s="1114"/>
      <c r="I52" s="1129">
        <f t="shared" si="12"/>
        <v>30500260</v>
      </c>
    </row>
    <row r="53" spans="1:9" s="1011" customFormat="1" ht="12" customHeight="1" x14ac:dyDescent="0.2">
      <c r="A53" s="927" t="s">
        <v>516</v>
      </c>
      <c r="B53" s="927"/>
      <c r="C53" s="926" t="s">
        <v>520</v>
      </c>
      <c r="D53" s="1116"/>
      <c r="E53" s="1114"/>
      <c r="F53" s="1114"/>
      <c r="G53" s="1114"/>
      <c r="H53" s="1114"/>
      <c r="I53" s="1129">
        <f t="shared" si="12"/>
        <v>0</v>
      </c>
    </row>
    <row r="54" spans="1:9" s="1011" customFormat="1" ht="12" customHeight="1" thickBot="1" x14ac:dyDescent="0.25">
      <c r="A54" s="934" t="s">
        <v>516</v>
      </c>
      <c r="B54" s="1130"/>
      <c r="C54" s="935" t="s">
        <v>521</v>
      </c>
      <c r="D54" s="1116"/>
      <c r="E54" s="1116"/>
      <c r="F54" s="1116"/>
      <c r="G54" s="1116"/>
      <c r="H54" s="1116"/>
      <c r="I54" s="1131">
        <f t="shared" si="12"/>
        <v>0</v>
      </c>
    </row>
    <row r="55" spans="1:9" s="1011" customFormat="1" ht="12" customHeight="1" thickBot="1" x14ac:dyDescent="0.25">
      <c r="A55" s="936" t="s">
        <v>522</v>
      </c>
      <c r="B55" s="936"/>
      <c r="C55" s="937"/>
      <c r="D55" s="938">
        <f>D37-D5</f>
        <v>0</v>
      </c>
      <c r="E55" s="938">
        <f>E37-E5</f>
        <v>0</v>
      </c>
      <c r="F55" s="938">
        <f>F37-F5</f>
        <v>0</v>
      </c>
      <c r="G55" s="938">
        <f>G37-G5</f>
        <v>0</v>
      </c>
      <c r="H55" s="938">
        <f>H37-H5</f>
        <v>0</v>
      </c>
      <c r="I55" s="1132">
        <f t="shared" si="12"/>
        <v>0</v>
      </c>
    </row>
    <row r="56" spans="1:9" s="1011" customFormat="1" ht="12" customHeight="1" thickBot="1" x14ac:dyDescent="0.25">
      <c r="A56" s="1350" t="s">
        <v>523</v>
      </c>
      <c r="B56" s="1351"/>
      <c r="C56" s="1351"/>
      <c r="D56" s="1352"/>
      <c r="E56" s="1352"/>
      <c r="F56" s="1352"/>
      <c r="G56" s="1352"/>
      <c r="H56" s="1352"/>
      <c r="I56" s="1353"/>
    </row>
    <row r="57" spans="1:9" s="1011" customFormat="1" ht="12" customHeight="1" thickBot="1" x14ac:dyDescent="0.25">
      <c r="A57" s="936" t="s">
        <v>524</v>
      </c>
      <c r="B57" s="936"/>
      <c r="C57" s="937"/>
      <c r="D57" s="939">
        <f t="shared" ref="D57:H57" si="16">SUM(D58:D59)</f>
        <v>0</v>
      </c>
      <c r="E57" s="939">
        <f t="shared" si="16"/>
        <v>0</v>
      </c>
      <c r="F57" s="939">
        <f t="shared" si="16"/>
        <v>0</v>
      </c>
      <c r="G57" s="939">
        <f t="shared" si="16"/>
        <v>0</v>
      </c>
      <c r="H57" s="939">
        <f t="shared" si="16"/>
        <v>0</v>
      </c>
      <c r="I57" s="1132">
        <f t="shared" ref="I57:I63" si="17">SUM(E57:H57)</f>
        <v>0</v>
      </c>
    </row>
    <row r="58" spans="1:9" s="1011" customFormat="1" ht="12" customHeight="1" x14ac:dyDescent="0.2">
      <c r="A58" s="940" t="s">
        <v>525</v>
      </c>
      <c r="B58" s="941" t="s">
        <v>526</v>
      </c>
      <c r="C58" s="941"/>
      <c r="D58" s="1116"/>
      <c r="E58" s="1116"/>
      <c r="F58" s="1116"/>
      <c r="G58" s="1116"/>
      <c r="H58" s="1116"/>
      <c r="I58" s="1133">
        <f t="shared" si="17"/>
        <v>0</v>
      </c>
    </row>
    <row r="59" spans="1:9" s="1011" customFormat="1" ht="12" customHeight="1" thickBot="1" x14ac:dyDescent="0.25">
      <c r="A59" s="942"/>
      <c r="B59" s="943" t="s">
        <v>527</v>
      </c>
      <c r="C59" s="943"/>
      <c r="D59" s="1116"/>
      <c r="E59" s="1116"/>
      <c r="F59" s="1116"/>
      <c r="G59" s="1116"/>
      <c r="H59" s="1116"/>
      <c r="I59" s="1134">
        <f t="shared" si="17"/>
        <v>0</v>
      </c>
    </row>
    <row r="60" spans="1:9" s="1011" customFormat="1" ht="12" customHeight="1" thickBot="1" x14ac:dyDescent="0.25">
      <c r="A60" s="936" t="s">
        <v>528</v>
      </c>
      <c r="B60" s="936"/>
      <c r="C60" s="936"/>
      <c r="D60" s="938">
        <f t="shared" ref="D60:H60" si="18">SUM(D61:D63)</f>
        <v>0</v>
      </c>
      <c r="E60" s="938">
        <f t="shared" si="18"/>
        <v>0</v>
      </c>
      <c r="F60" s="938">
        <f t="shared" si="18"/>
        <v>0</v>
      </c>
      <c r="G60" s="938">
        <f t="shared" si="18"/>
        <v>0</v>
      </c>
      <c r="H60" s="938">
        <f t="shared" si="18"/>
        <v>0</v>
      </c>
      <c r="I60" s="1132">
        <f t="shared" si="17"/>
        <v>0</v>
      </c>
    </row>
    <row r="61" spans="1:9" s="1011" customFormat="1" ht="12" customHeight="1" x14ac:dyDescent="0.2">
      <c r="A61" s="944" t="s">
        <v>529</v>
      </c>
      <c r="B61" s="945" t="s">
        <v>530</v>
      </c>
      <c r="C61" s="945"/>
      <c r="D61" s="1120"/>
      <c r="E61" s="1120"/>
      <c r="F61" s="1120"/>
      <c r="G61" s="1120"/>
      <c r="H61" s="1120"/>
      <c r="I61" s="1133">
        <f t="shared" si="17"/>
        <v>0</v>
      </c>
    </row>
    <row r="62" spans="1:9" s="1011" customFormat="1" ht="12" customHeight="1" x14ac:dyDescent="0.2">
      <c r="A62" s="946"/>
      <c r="B62" s="947" t="s">
        <v>531</v>
      </c>
      <c r="C62" s="947"/>
      <c r="D62" s="1116"/>
      <c r="E62" s="1116"/>
      <c r="F62" s="1116"/>
      <c r="G62" s="1116"/>
      <c r="H62" s="1116"/>
      <c r="I62" s="1135">
        <f t="shared" si="17"/>
        <v>0</v>
      </c>
    </row>
    <row r="63" spans="1:9" s="1011" customFormat="1" ht="12" customHeight="1" thickBot="1" x14ac:dyDescent="0.25">
      <c r="A63" s="948"/>
      <c r="B63" s="949" t="s">
        <v>532</v>
      </c>
      <c r="C63" s="949"/>
      <c r="D63" s="1136"/>
      <c r="E63" s="1136"/>
      <c r="F63" s="1136"/>
      <c r="G63" s="1136"/>
      <c r="H63" s="1136"/>
      <c r="I63" s="1137">
        <f t="shared" si="17"/>
        <v>0</v>
      </c>
    </row>
    <row r="64" spans="1:9" s="1011" customFormat="1" ht="12" customHeight="1" x14ac:dyDescent="0.2">
      <c r="A64" s="950"/>
      <c r="B64" s="207"/>
      <c r="C64" s="207"/>
      <c r="D64" s="951"/>
      <c r="E64" s="952"/>
      <c r="F64" s="1103"/>
      <c r="G64" s="1103"/>
      <c r="H64" s="1103"/>
      <c r="I64" s="1103"/>
    </row>
    <row r="65" spans="1:9" s="1011" customFormat="1" ht="18" customHeight="1" x14ac:dyDescent="0.2">
      <c r="A65" s="953" t="s">
        <v>322</v>
      </c>
      <c r="B65" s="207"/>
      <c r="C65" s="1138" t="str">
        <f>[8]P8!C91</f>
        <v>Mgr. Radoslava Žáková</v>
      </c>
      <c r="D65" s="208" t="s">
        <v>323</v>
      </c>
      <c r="E65" s="952"/>
      <c r="F65" s="1104"/>
      <c r="G65" s="954" t="s">
        <v>324</v>
      </c>
      <c r="H65" s="1101" t="s">
        <v>597</v>
      </c>
      <c r="I65" s="1103"/>
    </row>
    <row r="66" spans="1:9" s="1011" customFormat="1" ht="10.199999999999999" customHeight="1" x14ac:dyDescent="0.2">
      <c r="A66" s="1103"/>
      <c r="B66" s="1103"/>
      <c r="C66" s="1103"/>
      <c r="D66" s="208"/>
      <c r="E66" s="207"/>
      <c r="F66" s="1104"/>
      <c r="G66" s="1104"/>
      <c r="H66" s="1104"/>
      <c r="I66" s="1104"/>
    </row>
    <row r="67" spans="1:9" s="1011" customFormat="1" ht="12.6" customHeight="1" x14ac:dyDescent="0.2">
      <c r="A67" s="953" t="s">
        <v>325</v>
      </c>
      <c r="B67" s="207"/>
      <c r="C67" s="1138" t="str">
        <f>[8]P8!C93</f>
        <v>Mgr. Radoslava Žáková</v>
      </c>
      <c r="D67" s="208" t="s">
        <v>323</v>
      </c>
      <c r="E67" s="955"/>
      <c r="F67" s="1139" t="s">
        <v>594</v>
      </c>
      <c r="G67" s="1140" t="s">
        <v>595</v>
      </c>
      <c r="H67" s="1101"/>
      <c r="I67" s="1103"/>
    </row>
    <row r="68" spans="1:9" x14ac:dyDescent="0.3">
      <c r="A68" s="1104"/>
      <c r="B68" s="1104"/>
      <c r="C68" s="1104"/>
      <c r="D68" s="1104"/>
      <c r="E68" s="1104"/>
      <c r="F68" s="1104"/>
      <c r="G68" s="1104"/>
      <c r="H68" s="1104"/>
      <c r="I68" s="1104"/>
    </row>
    <row r="69" spans="1:9" x14ac:dyDescent="0.3">
      <c r="A69" s="209" t="s">
        <v>533</v>
      </c>
      <c r="B69" s="1141"/>
      <c r="C69" s="1141"/>
      <c r="D69"/>
      <c r="E69"/>
      <c r="F69" s="1139" t="s">
        <v>596</v>
      </c>
      <c r="G69" s="1140" t="s">
        <v>595</v>
      </c>
      <c r="H69" s="1101"/>
      <c r="I69" s="1103"/>
    </row>
  </sheetData>
  <protectedRanges>
    <protectedRange sqref="F39:H41 F24:H27 F11:H14 F16:H20 F22:H22 F33:H33 F35:H36 F48:H48 F43:H46 F58:H59 F61:H63 F30:H31 F50:H54 F7:H9" name="Oblast1_1"/>
  </protectedRanges>
  <mergeCells count="18">
    <mergeCell ref="C1:E1"/>
    <mergeCell ref="B2:G2"/>
    <mergeCell ref="A3:G3"/>
    <mergeCell ref="A5:C5"/>
    <mergeCell ref="B6:C6"/>
    <mergeCell ref="B42:C42"/>
    <mergeCell ref="B47:C47"/>
    <mergeCell ref="B49:C49"/>
    <mergeCell ref="A56:I56"/>
    <mergeCell ref="B10:C10"/>
    <mergeCell ref="B15:C15"/>
    <mergeCell ref="B21:C21"/>
    <mergeCell ref="B23:C23"/>
    <mergeCell ref="B28:C28"/>
    <mergeCell ref="B32:C32"/>
    <mergeCell ref="B34:C34"/>
    <mergeCell ref="A37:C37"/>
    <mergeCell ref="B38:C38"/>
  </mergeCells>
  <pageMargins left="0.34" right="0.17" top="0.38" bottom="0.34" header="0.3" footer="0.3"/>
  <pageSetup paperSize="9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95"/>
  <sheetViews>
    <sheetView showGridLines="0" zoomScaleNormal="100" zoomScaleSheetLayoutView="110" workbookViewId="0">
      <selection activeCell="D17" sqref="D17"/>
    </sheetView>
  </sheetViews>
  <sheetFormatPr defaultColWidth="9.109375" defaultRowHeight="14.4" x14ac:dyDescent="0.3"/>
  <cols>
    <col min="1" max="1" width="4.44140625" style="1010" customWidth="1"/>
    <col min="2" max="2" width="5" style="1010" customWidth="1"/>
    <col min="3" max="3" width="32.6640625" style="1010" customWidth="1"/>
    <col min="4" max="4" width="10.109375" style="1010" customWidth="1"/>
    <col min="5" max="5" width="10" style="1010" customWidth="1"/>
    <col min="6" max="7" width="8.33203125" style="1010" customWidth="1"/>
    <col min="8" max="8" width="10" style="1010" customWidth="1"/>
    <col min="9" max="16384" width="9.109375" style="1010"/>
  </cols>
  <sheetData>
    <row r="1" spans="1:11" x14ac:dyDescent="0.3">
      <c r="A1" s="1081"/>
      <c r="B1" s="1081"/>
      <c r="C1" s="1082" t="s">
        <v>242</v>
      </c>
      <c r="D1" s="1081"/>
      <c r="E1" s="1083" t="s">
        <v>243</v>
      </c>
      <c r="F1" s="1084">
        <v>2026</v>
      </c>
      <c r="G1" s="1081"/>
      <c r="H1" s="120" t="s">
        <v>244</v>
      </c>
    </row>
    <row r="2" spans="1:11" s="1011" customFormat="1" ht="11.4" customHeight="1" x14ac:dyDescent="0.2">
      <c r="A2" s="121"/>
      <c r="B2" s="1382" t="s">
        <v>535</v>
      </c>
      <c r="C2" s="1382"/>
      <c r="D2" s="1382"/>
      <c r="E2" s="1382"/>
      <c r="F2" s="1382"/>
      <c r="G2" s="1382"/>
      <c r="H2" s="122"/>
      <c r="I2" s="123"/>
      <c r="J2" s="1012"/>
      <c r="K2" s="1012"/>
    </row>
    <row r="3" spans="1:11" s="1011" customFormat="1" ht="11.4" customHeight="1" thickBot="1" x14ac:dyDescent="0.25">
      <c r="A3" s="121"/>
      <c r="B3" s="121"/>
      <c r="C3" s="121" t="s">
        <v>246</v>
      </c>
      <c r="D3" s="121"/>
      <c r="E3" s="121"/>
      <c r="F3" s="121"/>
      <c r="G3" s="121"/>
      <c r="H3" s="124" t="s">
        <v>247</v>
      </c>
      <c r="I3" s="123"/>
      <c r="J3" s="1012"/>
      <c r="K3" s="1012"/>
    </row>
    <row r="4" spans="1:11" s="1011" customFormat="1" ht="11.4" customHeight="1" x14ac:dyDescent="0.2">
      <c r="A4" s="1383"/>
      <c r="B4" s="1385" t="s">
        <v>248</v>
      </c>
      <c r="C4" s="1387" t="s">
        <v>249</v>
      </c>
      <c r="D4" s="1389" t="s">
        <v>250</v>
      </c>
      <c r="E4" s="1391" t="s">
        <v>251</v>
      </c>
      <c r="F4" s="1385" t="s">
        <v>252</v>
      </c>
      <c r="G4" s="1385"/>
      <c r="H4" s="1393"/>
      <c r="I4" s="123"/>
      <c r="J4" s="1012"/>
      <c r="K4" s="1012"/>
    </row>
    <row r="5" spans="1:11" s="1011" customFormat="1" ht="11.4" customHeight="1" thickBot="1" x14ac:dyDescent="0.25">
      <c r="A5" s="1384"/>
      <c r="B5" s="1386"/>
      <c r="C5" s="1388"/>
      <c r="D5" s="1390"/>
      <c r="E5" s="1392"/>
      <c r="F5" s="501" t="s">
        <v>253</v>
      </c>
      <c r="G5" s="501" t="s">
        <v>254</v>
      </c>
      <c r="H5" s="125" t="s">
        <v>255</v>
      </c>
      <c r="I5" s="123"/>
      <c r="J5" s="1012"/>
      <c r="K5" s="1012"/>
    </row>
    <row r="6" spans="1:11" s="1011" customFormat="1" ht="11.4" customHeight="1" thickBot="1" x14ac:dyDescent="0.25">
      <c r="A6" s="1394" t="s">
        <v>256</v>
      </c>
      <c r="B6" s="1395"/>
      <c r="C6" s="1396"/>
      <c r="D6" s="126">
        <f>D7+D24+D46+D60+D63+D72+D80+D83</f>
        <v>38882260</v>
      </c>
      <c r="E6" s="127">
        <f>E7+E24+E46+E60+E63+E72+E80+E83</f>
        <v>7907000</v>
      </c>
      <c r="F6" s="128">
        <f>F7+F24+F46+F60+F63+F72+F80+F83</f>
        <v>75000</v>
      </c>
      <c r="G6" s="128">
        <f>G7+G24+G46+G60+G63+G72+G80+G83</f>
        <v>400000</v>
      </c>
      <c r="H6" s="129">
        <f>H7+H24+H46+H60+H63+H72+H80+H83</f>
        <v>30500260</v>
      </c>
      <c r="I6" s="123"/>
      <c r="J6" s="1012"/>
      <c r="K6" s="1012"/>
    </row>
    <row r="7" spans="1:11" s="1011" customFormat="1" ht="11.4" customHeight="1" thickBot="1" x14ac:dyDescent="0.25">
      <c r="A7" s="130">
        <v>50</v>
      </c>
      <c r="B7" s="1372" t="s">
        <v>592</v>
      </c>
      <c r="C7" s="1373"/>
      <c r="D7" s="131">
        <f>SUM(E7:H7)</f>
        <v>2278000</v>
      </c>
      <c r="E7" s="132">
        <f>SUM(E8+E17+E22)</f>
        <v>2223000</v>
      </c>
      <c r="F7" s="133">
        <f>SUM(F8+F17+F22)</f>
        <v>55000</v>
      </c>
      <c r="G7" s="133">
        <f>SUM(G8+G17+G22)</f>
        <v>0</v>
      </c>
      <c r="H7" s="134">
        <f>SUM(H8+H17+H22)</f>
        <v>0</v>
      </c>
      <c r="I7" s="123"/>
      <c r="J7" s="1012"/>
      <c r="K7" s="1012"/>
    </row>
    <row r="8" spans="1:11" s="1011" customFormat="1" ht="11.4" customHeight="1" thickBot="1" x14ac:dyDescent="0.25">
      <c r="A8" s="135">
        <v>501</v>
      </c>
      <c r="B8" s="1380" t="s">
        <v>257</v>
      </c>
      <c r="C8" s="1381"/>
      <c r="D8" s="136">
        <f>SUM(E8:H8)</f>
        <v>631000</v>
      </c>
      <c r="E8" s="137">
        <f>SUM(E9:E16)</f>
        <v>576000</v>
      </c>
      <c r="F8" s="138">
        <f>SUM(F9:F16)</f>
        <v>55000</v>
      </c>
      <c r="G8" s="138">
        <f>SUM(G9:G16)</f>
        <v>0</v>
      </c>
      <c r="H8" s="139">
        <f>SUM(H9:H16)</f>
        <v>0</v>
      </c>
      <c r="I8" s="123"/>
      <c r="J8" s="1012"/>
      <c r="K8" s="1012"/>
    </row>
    <row r="9" spans="1:11" s="1011" customFormat="1" ht="11.4" customHeight="1" x14ac:dyDescent="0.2">
      <c r="A9" s="140">
        <v>501</v>
      </c>
      <c r="B9" s="141">
        <v>310</v>
      </c>
      <c r="C9" s="142" t="s">
        <v>258</v>
      </c>
      <c r="D9" s="143">
        <f>SUM(E9:H9)</f>
        <v>283000</v>
      </c>
      <c r="E9" s="1085">
        <v>228000</v>
      </c>
      <c r="F9" s="1086">
        <v>55000</v>
      </c>
      <c r="G9" s="1086"/>
      <c r="H9" s="1087"/>
      <c r="I9" s="123"/>
      <c r="J9" s="1012"/>
      <c r="K9" s="1012"/>
    </row>
    <row r="10" spans="1:11" s="1011" customFormat="1" ht="11.4" customHeight="1" x14ac:dyDescent="0.2">
      <c r="A10" s="144">
        <v>501</v>
      </c>
      <c r="B10" s="145">
        <v>320</v>
      </c>
      <c r="C10" s="146" t="s">
        <v>259</v>
      </c>
      <c r="D10" s="147">
        <f t="shared" ref="D10:D87" si="0">SUM(E10:H10)</f>
        <v>210000</v>
      </c>
      <c r="E10" s="1088">
        <v>210000</v>
      </c>
      <c r="F10" s="1089"/>
      <c r="G10" s="1089"/>
      <c r="H10" s="1090"/>
      <c r="I10" s="123"/>
      <c r="J10" s="1012"/>
      <c r="K10" s="1012"/>
    </row>
    <row r="11" spans="1:11" s="1011" customFormat="1" ht="11.4" customHeight="1" x14ac:dyDescent="0.2">
      <c r="A11" s="144">
        <v>501</v>
      </c>
      <c r="B11" s="145">
        <v>330</v>
      </c>
      <c r="C11" s="146" t="s">
        <v>260</v>
      </c>
      <c r="D11" s="147">
        <f t="shared" si="0"/>
        <v>35000</v>
      </c>
      <c r="E11" s="1088">
        <v>35000</v>
      </c>
      <c r="F11" s="1089"/>
      <c r="G11" s="1089"/>
      <c r="H11" s="1090"/>
      <c r="I11" s="123"/>
      <c r="J11" s="1012"/>
      <c r="K11" s="1012"/>
    </row>
    <row r="12" spans="1:11" s="1011" customFormat="1" ht="11.4" customHeight="1" x14ac:dyDescent="0.2">
      <c r="A12" s="144">
        <v>501</v>
      </c>
      <c r="B12" s="145">
        <v>340</v>
      </c>
      <c r="C12" s="146" t="s">
        <v>261</v>
      </c>
      <c r="D12" s="147">
        <f t="shared" si="0"/>
        <v>18000</v>
      </c>
      <c r="E12" s="1088">
        <v>18000</v>
      </c>
      <c r="F12" s="1089"/>
      <c r="G12" s="1089"/>
      <c r="H12" s="1090"/>
      <c r="I12" s="123"/>
      <c r="J12" s="1012"/>
      <c r="K12" s="1012"/>
    </row>
    <row r="13" spans="1:11" s="1011" customFormat="1" ht="11.4" customHeight="1" x14ac:dyDescent="0.2">
      <c r="A13" s="144">
        <v>501</v>
      </c>
      <c r="B13" s="145">
        <v>360</v>
      </c>
      <c r="C13" s="146" t="s">
        <v>262</v>
      </c>
      <c r="D13" s="147">
        <f t="shared" si="0"/>
        <v>0</v>
      </c>
      <c r="E13" s="1088"/>
      <c r="F13" s="1089"/>
      <c r="G13" s="1089"/>
      <c r="H13" s="1090"/>
      <c r="I13" s="123"/>
      <c r="J13" s="1012"/>
      <c r="K13" s="1012"/>
    </row>
    <row r="14" spans="1:11" s="1011" customFormat="1" ht="11.4" customHeight="1" x14ac:dyDescent="0.2">
      <c r="A14" s="144">
        <v>501</v>
      </c>
      <c r="B14" s="145">
        <v>370</v>
      </c>
      <c r="C14" s="146" t="s">
        <v>263</v>
      </c>
      <c r="D14" s="147">
        <f t="shared" si="0"/>
        <v>0</v>
      </c>
      <c r="E14" s="1088"/>
      <c r="F14" s="1089"/>
      <c r="G14" s="1089"/>
      <c r="H14" s="1090"/>
      <c r="I14" s="123"/>
      <c r="J14" s="1012"/>
      <c r="K14" s="1012"/>
    </row>
    <row r="15" spans="1:11" s="1011" customFormat="1" ht="11.4" customHeight="1" x14ac:dyDescent="0.2">
      <c r="A15" s="144">
        <v>501</v>
      </c>
      <c r="B15" s="145">
        <v>380</v>
      </c>
      <c r="C15" s="146" t="s">
        <v>264</v>
      </c>
      <c r="D15" s="147">
        <f t="shared" si="0"/>
        <v>85000</v>
      </c>
      <c r="E15" s="1088">
        <v>85000</v>
      </c>
      <c r="F15" s="1089"/>
      <c r="G15" s="1089"/>
      <c r="H15" s="1090"/>
      <c r="I15" s="123"/>
      <c r="J15" s="1012"/>
      <c r="K15" s="1012"/>
    </row>
    <row r="16" spans="1:11" s="1011" customFormat="1" ht="11.4" customHeight="1" thickBot="1" x14ac:dyDescent="0.25">
      <c r="A16" s="148">
        <v>501</v>
      </c>
      <c r="B16" s="149">
        <v>390</v>
      </c>
      <c r="C16" s="150" t="s">
        <v>265</v>
      </c>
      <c r="D16" s="151">
        <f t="shared" si="0"/>
        <v>0</v>
      </c>
      <c r="E16" s="1091"/>
      <c r="F16" s="1092"/>
      <c r="G16" s="1092"/>
      <c r="H16" s="1093"/>
      <c r="I16" s="123"/>
      <c r="J16" s="1012"/>
      <c r="K16" s="1012"/>
    </row>
    <row r="17" spans="1:11" s="1011" customFormat="1" ht="11.4" customHeight="1" thickBot="1" x14ac:dyDescent="0.25">
      <c r="A17" s="135">
        <v>502</v>
      </c>
      <c r="B17" s="1380" t="s">
        <v>266</v>
      </c>
      <c r="C17" s="1381"/>
      <c r="D17" s="136">
        <f t="shared" si="0"/>
        <v>1647000</v>
      </c>
      <c r="E17" s="152">
        <f>SUM(E18:E21)</f>
        <v>1647000</v>
      </c>
      <c r="F17" s="153">
        <f>SUM(F18:F21)</f>
        <v>0</v>
      </c>
      <c r="G17" s="153">
        <f>SUM(G18:G21)</f>
        <v>0</v>
      </c>
      <c r="H17" s="154">
        <f>SUM(H18:H21)</f>
        <v>0</v>
      </c>
      <c r="I17" s="123"/>
      <c r="J17" s="1012"/>
      <c r="K17" s="1012"/>
    </row>
    <row r="18" spans="1:11" s="1011" customFormat="1" ht="11.4" customHeight="1" x14ac:dyDescent="0.2">
      <c r="A18" s="140">
        <v>502</v>
      </c>
      <c r="B18" s="141">
        <v>310</v>
      </c>
      <c r="C18" s="142" t="s">
        <v>267</v>
      </c>
      <c r="D18" s="143">
        <f t="shared" si="0"/>
        <v>208000</v>
      </c>
      <c r="E18" s="1085">
        <v>208000</v>
      </c>
      <c r="F18" s="1086"/>
      <c r="G18" s="1086"/>
      <c r="H18" s="1087"/>
      <c r="I18" s="123"/>
      <c r="J18" s="1012"/>
      <c r="K18" s="1012"/>
    </row>
    <row r="19" spans="1:11" s="1011" customFormat="1" ht="11.4" customHeight="1" x14ac:dyDescent="0.2">
      <c r="A19" s="144">
        <v>502</v>
      </c>
      <c r="B19" s="145">
        <v>320</v>
      </c>
      <c r="C19" s="146" t="s">
        <v>268</v>
      </c>
      <c r="D19" s="147">
        <f t="shared" si="0"/>
        <v>939000</v>
      </c>
      <c r="E19" s="1088">
        <v>939000</v>
      </c>
      <c r="F19" s="1089"/>
      <c r="G19" s="1089"/>
      <c r="H19" s="1090"/>
      <c r="I19" s="123"/>
      <c r="J19" s="1012"/>
      <c r="K19" s="1012"/>
    </row>
    <row r="20" spans="1:11" s="1011" customFormat="1" ht="11.4" customHeight="1" x14ac:dyDescent="0.2">
      <c r="A20" s="144">
        <v>502</v>
      </c>
      <c r="B20" s="145">
        <v>330</v>
      </c>
      <c r="C20" s="146" t="s">
        <v>269</v>
      </c>
      <c r="D20" s="147">
        <f t="shared" si="0"/>
        <v>400000</v>
      </c>
      <c r="E20" s="1088">
        <v>400000</v>
      </c>
      <c r="F20" s="1089"/>
      <c r="G20" s="1089"/>
      <c r="H20" s="1090"/>
      <c r="I20" s="123"/>
      <c r="J20" s="1012"/>
      <c r="K20" s="1012"/>
    </row>
    <row r="21" spans="1:11" s="1011" customFormat="1" ht="11.4" customHeight="1" thickBot="1" x14ac:dyDescent="0.25">
      <c r="A21" s="148">
        <v>502</v>
      </c>
      <c r="B21" s="149">
        <v>340</v>
      </c>
      <c r="C21" s="150" t="s">
        <v>270</v>
      </c>
      <c r="D21" s="147">
        <f t="shared" si="0"/>
        <v>100000</v>
      </c>
      <c r="E21" s="1088">
        <v>100000</v>
      </c>
      <c r="F21" s="1089"/>
      <c r="G21" s="1089"/>
      <c r="H21" s="1090"/>
      <c r="I21" s="123"/>
      <c r="J21" s="1012"/>
      <c r="K21" s="1012"/>
    </row>
    <row r="22" spans="1:11" s="1011" customFormat="1" ht="11.4" customHeight="1" thickBot="1" x14ac:dyDescent="0.25">
      <c r="A22" s="135">
        <v>504</v>
      </c>
      <c r="B22" s="1380" t="s">
        <v>559</v>
      </c>
      <c r="C22" s="1381"/>
      <c r="D22" s="136">
        <f>SUM(E22:H22)</f>
        <v>0</v>
      </c>
      <c r="E22" s="152">
        <f>SUM(E23:E23)</f>
        <v>0</v>
      </c>
      <c r="F22" s="153">
        <f>SUM(F23:F23)</f>
        <v>0</v>
      </c>
      <c r="G22" s="153">
        <f>SUM(G23:G23)</f>
        <v>0</v>
      </c>
      <c r="H22" s="154">
        <f>SUM(H23:H23)</f>
        <v>0</v>
      </c>
      <c r="I22" s="123"/>
      <c r="J22" s="1012"/>
      <c r="K22" s="1012"/>
    </row>
    <row r="23" spans="1:11" s="1011" customFormat="1" ht="11.4" customHeight="1" thickBot="1" x14ac:dyDescent="0.25">
      <c r="A23" s="148">
        <v>504</v>
      </c>
      <c r="B23" s="149">
        <v>300</v>
      </c>
      <c r="C23" s="150" t="s">
        <v>560</v>
      </c>
      <c r="D23" s="151">
        <f>SUM(E23:H23)</f>
        <v>0</v>
      </c>
      <c r="E23" s="1088"/>
      <c r="F23" s="1089"/>
      <c r="G23" s="1089"/>
      <c r="H23" s="1090"/>
      <c r="I23" s="123"/>
      <c r="J23" s="1012"/>
      <c r="K23" s="1012"/>
    </row>
    <row r="24" spans="1:11" s="1011" customFormat="1" ht="11.4" customHeight="1" thickBot="1" x14ac:dyDescent="0.25">
      <c r="A24" s="155">
        <v>51</v>
      </c>
      <c r="B24" s="1374" t="s">
        <v>271</v>
      </c>
      <c r="C24" s="1375"/>
      <c r="D24" s="156">
        <f t="shared" si="0"/>
        <v>2396000</v>
      </c>
      <c r="E24" s="157">
        <f>SUM(E25+E28+E30+E32)</f>
        <v>1976000</v>
      </c>
      <c r="F24" s="157">
        <f>SUM(F25+F28+F30+F32)</f>
        <v>20000</v>
      </c>
      <c r="G24" s="157">
        <f>SUM(G25+G28+G30+G32)</f>
        <v>400000</v>
      </c>
      <c r="H24" s="157">
        <f>SUM(H25+H28+H30+H32)</f>
        <v>0</v>
      </c>
      <c r="I24" s="123"/>
      <c r="J24" s="1012"/>
      <c r="K24" s="1012"/>
    </row>
    <row r="25" spans="1:11" s="1011" customFormat="1" ht="11.4" customHeight="1" thickBot="1" x14ac:dyDescent="0.25">
      <c r="A25" s="158">
        <v>511</v>
      </c>
      <c r="B25" s="1376" t="s">
        <v>272</v>
      </c>
      <c r="C25" s="1377"/>
      <c r="D25" s="159">
        <f t="shared" ref="D25" si="1">SUM(E25:H25)</f>
        <v>980000</v>
      </c>
      <c r="E25" s="160">
        <f>SUM(E26:E27)</f>
        <v>580000</v>
      </c>
      <c r="F25" s="160">
        <f>SUM(F26:F27)</f>
        <v>0</v>
      </c>
      <c r="G25" s="160">
        <f>SUM(G26:G27)</f>
        <v>400000</v>
      </c>
      <c r="H25" s="160">
        <f>SUM(H26:H27)</f>
        <v>0</v>
      </c>
      <c r="I25" s="123"/>
      <c r="J25" s="1012"/>
      <c r="K25" s="1012"/>
    </row>
    <row r="26" spans="1:11" s="1011" customFormat="1" ht="11.4" customHeight="1" x14ac:dyDescent="0.2">
      <c r="A26" s="161">
        <v>511</v>
      </c>
      <c r="B26" s="162">
        <v>300</v>
      </c>
      <c r="C26" s="163" t="s">
        <v>273</v>
      </c>
      <c r="D26" s="164">
        <f t="shared" si="0"/>
        <v>900000</v>
      </c>
      <c r="E26" s="1088">
        <v>500000</v>
      </c>
      <c r="F26" s="1089"/>
      <c r="G26" s="1089">
        <v>400000</v>
      </c>
      <c r="H26" s="1090"/>
      <c r="I26" s="123"/>
      <c r="J26" s="1012"/>
      <c r="K26" s="1012"/>
    </row>
    <row r="27" spans="1:11" s="1011" customFormat="1" ht="11.4" customHeight="1" thickBot="1" x14ac:dyDescent="0.25">
      <c r="A27" s="165">
        <v>511</v>
      </c>
      <c r="B27" s="166">
        <v>310</v>
      </c>
      <c r="C27" s="167" t="s">
        <v>274</v>
      </c>
      <c r="D27" s="168">
        <f t="shared" si="0"/>
        <v>80000</v>
      </c>
      <c r="E27" s="1088">
        <v>80000</v>
      </c>
      <c r="F27" s="1089"/>
      <c r="G27" s="1089"/>
      <c r="H27" s="1090"/>
      <c r="I27" s="123"/>
      <c r="J27" s="1012"/>
      <c r="K27" s="1012"/>
    </row>
    <row r="28" spans="1:11" s="1011" customFormat="1" ht="11.4" customHeight="1" thickBot="1" x14ac:dyDescent="0.25">
      <c r="A28" s="158">
        <v>512</v>
      </c>
      <c r="B28" s="1376" t="s">
        <v>275</v>
      </c>
      <c r="C28" s="1377"/>
      <c r="D28" s="159">
        <f t="shared" si="0"/>
        <v>70000</v>
      </c>
      <c r="E28" s="160">
        <f>SUM(E29:E29)</f>
        <v>70000</v>
      </c>
      <c r="F28" s="160">
        <f>SUM(F29:F29)</f>
        <v>0</v>
      </c>
      <c r="G28" s="160">
        <f>SUM(G29:G29)</f>
        <v>0</v>
      </c>
      <c r="H28" s="160">
        <f>SUM(H29:H29)</f>
        <v>0</v>
      </c>
      <c r="I28" s="123"/>
      <c r="J28" s="1012"/>
      <c r="K28" s="1012"/>
    </row>
    <row r="29" spans="1:11" s="1011" customFormat="1" ht="11.4" customHeight="1" thickBot="1" x14ac:dyDescent="0.25">
      <c r="A29" s="165">
        <v>512</v>
      </c>
      <c r="B29" s="166">
        <v>300</v>
      </c>
      <c r="C29" s="167" t="s">
        <v>276</v>
      </c>
      <c r="D29" s="168">
        <f t="shared" si="0"/>
        <v>70000</v>
      </c>
      <c r="E29" s="1088">
        <v>70000</v>
      </c>
      <c r="F29" s="1089"/>
      <c r="G29" s="1089"/>
      <c r="H29" s="1090"/>
      <c r="I29" s="123"/>
      <c r="J29" s="1012"/>
      <c r="K29" s="1012"/>
    </row>
    <row r="30" spans="1:11" s="1011" customFormat="1" ht="11.4" customHeight="1" thickBot="1" x14ac:dyDescent="0.25">
      <c r="A30" s="158">
        <v>513</v>
      </c>
      <c r="B30" s="1376" t="s">
        <v>277</v>
      </c>
      <c r="C30" s="1377"/>
      <c r="D30" s="159">
        <f t="shared" si="0"/>
        <v>4000</v>
      </c>
      <c r="E30" s="160">
        <f>SUM(E31:E31)</f>
        <v>4000</v>
      </c>
      <c r="F30" s="160">
        <f>SUM(F31:F31)</f>
        <v>0</v>
      </c>
      <c r="G30" s="160">
        <f>SUM(G31:G31)</f>
        <v>0</v>
      </c>
      <c r="H30" s="160">
        <f>SUM(H31:H31)</f>
        <v>0</v>
      </c>
      <c r="I30" s="123"/>
      <c r="J30" s="1012"/>
      <c r="K30" s="1012"/>
    </row>
    <row r="31" spans="1:11" s="1011" customFormat="1" ht="11.4" customHeight="1" thickBot="1" x14ac:dyDescent="0.25">
      <c r="A31" s="165">
        <v>513</v>
      </c>
      <c r="B31" s="166">
        <v>300</v>
      </c>
      <c r="C31" s="167" t="s">
        <v>278</v>
      </c>
      <c r="D31" s="168">
        <f t="shared" si="0"/>
        <v>4000</v>
      </c>
      <c r="E31" s="1088">
        <v>4000</v>
      </c>
      <c r="F31" s="1089"/>
      <c r="G31" s="1089"/>
      <c r="H31" s="1090"/>
      <c r="I31" s="123"/>
      <c r="J31" s="1012"/>
      <c r="K31" s="1012"/>
    </row>
    <row r="32" spans="1:11" s="1011" customFormat="1" ht="11.4" customHeight="1" thickBot="1" x14ac:dyDescent="0.25">
      <c r="A32" s="158">
        <v>518</v>
      </c>
      <c r="B32" s="1376" t="s">
        <v>279</v>
      </c>
      <c r="C32" s="1377"/>
      <c r="D32" s="159">
        <f t="shared" si="0"/>
        <v>1342000</v>
      </c>
      <c r="E32" s="160">
        <f>SUM(E33:E45)</f>
        <v>1322000</v>
      </c>
      <c r="F32" s="160">
        <f>SUM(F33:F45)</f>
        <v>20000</v>
      </c>
      <c r="G32" s="160">
        <f>SUM(G33:G45)</f>
        <v>0</v>
      </c>
      <c r="H32" s="160">
        <f>SUM(H33:H45)</f>
        <v>0</v>
      </c>
      <c r="I32" s="123"/>
      <c r="J32" s="1012"/>
      <c r="K32" s="1012"/>
    </row>
    <row r="33" spans="1:11" s="1011" customFormat="1" ht="11.4" customHeight="1" x14ac:dyDescent="0.2">
      <c r="A33" s="165">
        <v>518</v>
      </c>
      <c r="B33" s="166">
        <v>310</v>
      </c>
      <c r="C33" s="167" t="s">
        <v>280</v>
      </c>
      <c r="D33" s="168">
        <f t="shared" si="0"/>
        <v>40000</v>
      </c>
      <c r="E33" s="1088">
        <v>40000</v>
      </c>
      <c r="F33" s="1089"/>
      <c r="G33" s="1089"/>
      <c r="H33" s="1090"/>
      <c r="I33" s="123"/>
      <c r="J33" s="1013"/>
      <c r="K33" s="1012"/>
    </row>
    <row r="34" spans="1:11" s="1011" customFormat="1" ht="11.4" customHeight="1" x14ac:dyDescent="0.2">
      <c r="A34" s="165">
        <v>518</v>
      </c>
      <c r="B34" s="166">
        <v>320</v>
      </c>
      <c r="C34" s="167" t="s">
        <v>281</v>
      </c>
      <c r="D34" s="168">
        <f t="shared" si="0"/>
        <v>14000</v>
      </c>
      <c r="E34" s="1088">
        <v>14000</v>
      </c>
      <c r="F34" s="1089"/>
      <c r="G34" s="1089"/>
      <c r="H34" s="1090"/>
      <c r="I34" s="123"/>
      <c r="J34" s="1012"/>
      <c r="K34" s="1012"/>
    </row>
    <row r="35" spans="1:11" s="1011" customFormat="1" ht="11.4" customHeight="1" x14ac:dyDescent="0.2">
      <c r="A35" s="165">
        <v>518</v>
      </c>
      <c r="B35" s="166">
        <v>330</v>
      </c>
      <c r="C35" s="167" t="s">
        <v>282</v>
      </c>
      <c r="D35" s="168">
        <f t="shared" si="0"/>
        <v>4000</v>
      </c>
      <c r="E35" s="1088">
        <v>4000</v>
      </c>
      <c r="F35" s="1089"/>
      <c r="G35" s="1089"/>
      <c r="H35" s="1090"/>
      <c r="I35" s="123"/>
      <c r="J35" s="1012"/>
      <c r="K35" s="1012"/>
    </row>
    <row r="36" spans="1:11" s="1011" customFormat="1" ht="11.4" customHeight="1" x14ac:dyDescent="0.2">
      <c r="A36" s="165">
        <v>518</v>
      </c>
      <c r="B36" s="166">
        <v>340</v>
      </c>
      <c r="C36" s="167" t="s">
        <v>283</v>
      </c>
      <c r="D36" s="168">
        <f t="shared" si="0"/>
        <v>50000</v>
      </c>
      <c r="E36" s="1088">
        <v>50000</v>
      </c>
      <c r="F36" s="1089"/>
      <c r="G36" s="1089"/>
      <c r="H36" s="1090"/>
      <c r="I36" s="123"/>
      <c r="J36" s="1012"/>
      <c r="K36" s="1012"/>
    </row>
    <row r="37" spans="1:11" s="1011" customFormat="1" ht="11.4" customHeight="1" x14ac:dyDescent="0.2">
      <c r="A37" s="165">
        <v>518</v>
      </c>
      <c r="B37" s="166">
        <v>350</v>
      </c>
      <c r="C37" s="167" t="s">
        <v>284</v>
      </c>
      <c r="D37" s="168">
        <f t="shared" si="0"/>
        <v>460000</v>
      </c>
      <c r="E37" s="1088">
        <v>440000</v>
      </c>
      <c r="F37" s="1089">
        <v>20000</v>
      </c>
      <c r="G37" s="1089"/>
      <c r="H37" s="1090"/>
      <c r="I37" s="123"/>
      <c r="J37" s="1012"/>
      <c r="K37" s="1012"/>
    </row>
    <row r="38" spans="1:11" s="1011" customFormat="1" ht="11.4" customHeight="1" x14ac:dyDescent="0.2">
      <c r="A38" s="165">
        <v>518</v>
      </c>
      <c r="B38" s="166">
        <v>370</v>
      </c>
      <c r="C38" s="167" t="s">
        <v>285</v>
      </c>
      <c r="D38" s="168">
        <f t="shared" si="0"/>
        <v>20000</v>
      </c>
      <c r="E38" s="1088">
        <v>20000</v>
      </c>
      <c r="F38" s="1089"/>
      <c r="G38" s="1089"/>
      <c r="H38" s="1090"/>
      <c r="I38" s="123"/>
      <c r="J38" s="1012"/>
      <c r="K38" s="1012"/>
    </row>
    <row r="39" spans="1:11" s="1011" customFormat="1" ht="11.4" customHeight="1" x14ac:dyDescent="0.2">
      <c r="A39" s="165">
        <v>518</v>
      </c>
      <c r="B39" s="166">
        <v>400</v>
      </c>
      <c r="C39" s="167" t="s">
        <v>286</v>
      </c>
      <c r="D39" s="168">
        <f t="shared" si="0"/>
        <v>20000</v>
      </c>
      <c r="E39" s="1088">
        <v>20000</v>
      </c>
      <c r="F39" s="1089"/>
      <c r="G39" s="1089"/>
      <c r="H39" s="1090"/>
      <c r="I39" s="123"/>
      <c r="J39" s="1012"/>
      <c r="K39" s="1012"/>
    </row>
    <row r="40" spans="1:11" s="1011" customFormat="1" ht="11.4" customHeight="1" x14ac:dyDescent="0.2">
      <c r="A40" s="165">
        <v>518</v>
      </c>
      <c r="B40" s="166">
        <v>440</v>
      </c>
      <c r="C40" s="167" t="s">
        <v>287</v>
      </c>
      <c r="D40" s="168">
        <f t="shared" si="0"/>
        <v>500000</v>
      </c>
      <c r="E40" s="1088">
        <v>500000</v>
      </c>
      <c r="F40" s="1089"/>
      <c r="G40" s="1089"/>
      <c r="H40" s="1090"/>
      <c r="I40" s="123"/>
      <c r="J40" s="1012"/>
      <c r="K40" s="1012"/>
    </row>
    <row r="41" spans="1:11" s="1011" customFormat="1" ht="11.4" customHeight="1" x14ac:dyDescent="0.2">
      <c r="A41" s="165">
        <v>518</v>
      </c>
      <c r="B41" s="166">
        <v>450</v>
      </c>
      <c r="C41" s="167" t="s">
        <v>288</v>
      </c>
      <c r="D41" s="168">
        <f t="shared" si="0"/>
        <v>0</v>
      </c>
      <c r="E41" s="1088"/>
      <c r="F41" s="1089"/>
      <c r="G41" s="1089"/>
      <c r="H41" s="1090"/>
      <c r="I41" s="123"/>
      <c r="J41" s="1012"/>
      <c r="K41" s="1012"/>
    </row>
    <row r="42" spans="1:11" s="1011" customFormat="1" ht="11.4" customHeight="1" x14ac:dyDescent="0.2">
      <c r="A42" s="165">
        <v>518</v>
      </c>
      <c r="B42" s="166">
        <v>460</v>
      </c>
      <c r="C42" s="167" t="s">
        <v>289</v>
      </c>
      <c r="D42" s="168">
        <f t="shared" si="0"/>
        <v>4000</v>
      </c>
      <c r="E42" s="1088">
        <v>4000</v>
      </c>
      <c r="F42" s="1089"/>
      <c r="G42" s="1089"/>
      <c r="H42" s="1090"/>
      <c r="I42" s="123"/>
      <c r="J42" s="1012"/>
      <c r="K42" s="1012"/>
    </row>
    <row r="43" spans="1:11" s="1011" customFormat="1" ht="11.4" customHeight="1" x14ac:dyDescent="0.2">
      <c r="A43" s="165">
        <v>518</v>
      </c>
      <c r="B43" s="166">
        <v>470</v>
      </c>
      <c r="C43" s="167" t="s">
        <v>290</v>
      </c>
      <c r="D43" s="168">
        <f t="shared" si="0"/>
        <v>0</v>
      </c>
      <c r="E43" s="1088"/>
      <c r="F43" s="1089"/>
      <c r="G43" s="1089"/>
      <c r="H43" s="1090"/>
      <c r="I43" s="123"/>
      <c r="J43" s="1012"/>
      <c r="K43" s="1012"/>
    </row>
    <row r="44" spans="1:11" s="1011" customFormat="1" ht="11.4" customHeight="1" x14ac:dyDescent="0.2">
      <c r="A44" s="165">
        <v>518</v>
      </c>
      <c r="B44" s="166">
        <v>480</v>
      </c>
      <c r="C44" s="167" t="s">
        <v>291</v>
      </c>
      <c r="D44" s="168">
        <f t="shared" si="0"/>
        <v>0</v>
      </c>
      <c r="E44" s="1088"/>
      <c r="F44" s="1089"/>
      <c r="G44" s="1089"/>
      <c r="H44" s="1090"/>
      <c r="I44" s="123"/>
      <c r="J44" s="1012"/>
      <c r="K44" s="1012"/>
    </row>
    <row r="45" spans="1:11" s="1011" customFormat="1" ht="11.4" customHeight="1" thickBot="1" x14ac:dyDescent="0.25">
      <c r="A45" s="169">
        <v>518</v>
      </c>
      <c r="B45" s="170">
        <v>520</v>
      </c>
      <c r="C45" s="171" t="s">
        <v>292</v>
      </c>
      <c r="D45" s="172">
        <f t="shared" si="0"/>
        <v>230000</v>
      </c>
      <c r="E45" s="1088">
        <v>230000</v>
      </c>
      <c r="F45" s="1089"/>
      <c r="G45" s="1089"/>
      <c r="H45" s="1090"/>
      <c r="I45" s="123"/>
      <c r="J45" s="1012"/>
      <c r="K45" s="1012"/>
    </row>
    <row r="46" spans="1:11" s="1011" customFormat="1" ht="11.4" customHeight="1" thickBot="1" x14ac:dyDescent="0.25">
      <c r="A46" s="173">
        <v>52</v>
      </c>
      <c r="B46" s="1368" t="s">
        <v>293</v>
      </c>
      <c r="C46" s="1369"/>
      <c r="D46" s="174">
        <f t="shared" si="0"/>
        <v>33908260</v>
      </c>
      <c r="E46" s="175">
        <f>SUM(E47+E49+E51+E53+E58)</f>
        <v>3408000</v>
      </c>
      <c r="F46" s="175">
        <f>SUM(F47+F49+F51+F53+F58)</f>
        <v>0</v>
      </c>
      <c r="G46" s="175">
        <f>SUM(G47+G49+G51+G53+G58)</f>
        <v>0</v>
      </c>
      <c r="H46" s="175">
        <f>SUM(H47+H49+H51+H53+H58)</f>
        <v>30500260</v>
      </c>
      <c r="I46" s="123"/>
      <c r="J46" s="1012"/>
      <c r="K46" s="1012"/>
    </row>
    <row r="47" spans="1:11" s="1011" customFormat="1" ht="11.4" customHeight="1" thickBot="1" x14ac:dyDescent="0.25">
      <c r="A47" s="176">
        <v>521</v>
      </c>
      <c r="B47" s="1378" t="s">
        <v>294</v>
      </c>
      <c r="C47" s="1379"/>
      <c r="D47" s="177">
        <f t="shared" si="0"/>
        <v>25026000</v>
      </c>
      <c r="E47" s="178">
        <f>SUM(E48:E48)</f>
        <v>2400000</v>
      </c>
      <c r="F47" s="178">
        <f>SUM(F48:F48)</f>
        <v>0</v>
      </c>
      <c r="G47" s="178">
        <f>SUM(G48:G48)</f>
        <v>0</v>
      </c>
      <c r="H47" s="178">
        <f>SUM(H48:H48)</f>
        <v>22626000</v>
      </c>
      <c r="I47" s="123"/>
      <c r="J47" s="1012"/>
      <c r="K47" s="1012"/>
    </row>
    <row r="48" spans="1:11" s="1011" customFormat="1" ht="11.4" customHeight="1" thickBot="1" x14ac:dyDescent="0.25">
      <c r="A48" s="179">
        <v>521</v>
      </c>
      <c r="B48" s="180"/>
      <c r="C48" s="181" t="s">
        <v>294</v>
      </c>
      <c r="D48" s="182">
        <f t="shared" si="0"/>
        <v>25026000</v>
      </c>
      <c r="E48" s="1088">
        <v>2400000</v>
      </c>
      <c r="F48" s="1089"/>
      <c r="G48" s="1089"/>
      <c r="H48" s="1090">
        <v>22626000</v>
      </c>
      <c r="I48" s="123"/>
      <c r="J48" s="1012"/>
      <c r="K48" s="1012"/>
    </row>
    <row r="49" spans="1:11" s="1011" customFormat="1" ht="11.4" customHeight="1" thickBot="1" x14ac:dyDescent="0.25">
      <c r="A49" s="176">
        <v>524</v>
      </c>
      <c r="B49" s="1378" t="s">
        <v>295</v>
      </c>
      <c r="C49" s="1379"/>
      <c r="D49" s="177">
        <f t="shared" si="0"/>
        <v>8459000</v>
      </c>
      <c r="E49" s="178">
        <f>SUM(E50:E50)</f>
        <v>811000</v>
      </c>
      <c r="F49" s="178">
        <f>SUM(F50:F50)</f>
        <v>0</v>
      </c>
      <c r="G49" s="178">
        <f>SUM(G50:G50)</f>
        <v>0</v>
      </c>
      <c r="H49" s="178">
        <f>SUM(H50:H50)</f>
        <v>7648000</v>
      </c>
      <c r="I49" s="123"/>
      <c r="J49" s="1012"/>
      <c r="K49" s="1012"/>
    </row>
    <row r="50" spans="1:11" s="1011" customFormat="1" ht="11.4" customHeight="1" thickBot="1" x14ac:dyDescent="0.25">
      <c r="A50" s="179">
        <v>524</v>
      </c>
      <c r="B50" s="180"/>
      <c r="C50" s="181" t="s">
        <v>295</v>
      </c>
      <c r="D50" s="182">
        <f t="shared" si="0"/>
        <v>8459000</v>
      </c>
      <c r="E50" s="1088">
        <v>811000</v>
      </c>
      <c r="F50" s="1089"/>
      <c r="G50" s="1089"/>
      <c r="H50" s="1090">
        <v>7648000</v>
      </c>
      <c r="I50" s="123"/>
      <c r="J50" s="1012"/>
      <c r="K50" s="1012"/>
    </row>
    <row r="51" spans="1:11" s="1011" customFormat="1" ht="11.4" customHeight="1" thickBot="1" x14ac:dyDescent="0.25">
      <c r="A51" s="176">
        <v>525</v>
      </c>
      <c r="B51" s="1378" t="s">
        <v>296</v>
      </c>
      <c r="C51" s="1379"/>
      <c r="D51" s="177">
        <f t="shared" si="0"/>
        <v>102000</v>
      </c>
      <c r="E51" s="178">
        <f>SUM(E52:E52)</f>
        <v>102000</v>
      </c>
      <c r="F51" s="178">
        <f>SUM(F52:F52)</f>
        <v>0</v>
      </c>
      <c r="G51" s="178">
        <f>SUM(G52:G52)</f>
        <v>0</v>
      </c>
      <c r="H51" s="178">
        <f>SUM(H52:H52)</f>
        <v>0</v>
      </c>
      <c r="I51" s="123"/>
      <c r="J51" s="1012"/>
      <c r="K51" s="1012"/>
    </row>
    <row r="52" spans="1:11" s="1011" customFormat="1" ht="11.4" customHeight="1" x14ac:dyDescent="0.2">
      <c r="A52" s="179">
        <v>525</v>
      </c>
      <c r="B52" s="180"/>
      <c r="C52" s="181" t="s">
        <v>296</v>
      </c>
      <c r="D52" s="182">
        <f t="shared" si="0"/>
        <v>102000</v>
      </c>
      <c r="E52" s="1088">
        <v>102000</v>
      </c>
      <c r="F52" s="1089"/>
      <c r="G52" s="1089"/>
      <c r="H52" s="1090"/>
      <c r="I52" s="123"/>
      <c r="J52" s="1012"/>
      <c r="K52" s="1012"/>
    </row>
    <row r="53" spans="1:11" s="1011" customFormat="1" ht="11.4" customHeight="1" x14ac:dyDescent="0.2">
      <c r="A53" s="183">
        <v>527</v>
      </c>
      <c r="B53" s="1370" t="s">
        <v>297</v>
      </c>
      <c r="C53" s="1371"/>
      <c r="D53" s="184">
        <f t="shared" si="0"/>
        <v>321260</v>
      </c>
      <c r="E53" s="185">
        <f>SUM(E54:E57)</f>
        <v>95000</v>
      </c>
      <c r="F53" s="185">
        <f>SUM(F54:F57)</f>
        <v>0</v>
      </c>
      <c r="G53" s="185">
        <f>SUM(G54:G57)</f>
        <v>0</v>
      </c>
      <c r="H53" s="185">
        <f>SUM(H54:H57)</f>
        <v>226260</v>
      </c>
      <c r="I53" s="123"/>
      <c r="J53" s="1012"/>
      <c r="K53" s="1012"/>
    </row>
    <row r="54" spans="1:11" s="1011" customFormat="1" ht="11.4" customHeight="1" x14ac:dyDescent="0.2">
      <c r="A54" s="179">
        <v>527</v>
      </c>
      <c r="B54" s="180"/>
      <c r="C54" s="181" t="s">
        <v>298</v>
      </c>
      <c r="D54" s="182">
        <f t="shared" si="0"/>
        <v>250260</v>
      </c>
      <c r="E54" s="1088">
        <v>24000</v>
      </c>
      <c r="F54" s="1089"/>
      <c r="G54" s="1089"/>
      <c r="H54" s="1090">
        <v>226260</v>
      </c>
      <c r="I54" s="123"/>
      <c r="J54" s="1012"/>
      <c r="K54" s="1012"/>
    </row>
    <row r="55" spans="1:11" s="1011" customFormat="1" ht="11.4" customHeight="1" x14ac:dyDescent="0.2">
      <c r="A55" s="179">
        <v>527</v>
      </c>
      <c r="B55" s="180">
        <v>400</v>
      </c>
      <c r="C55" s="181" t="s">
        <v>299</v>
      </c>
      <c r="D55" s="182">
        <f t="shared" si="0"/>
        <v>60000</v>
      </c>
      <c r="E55" s="1088">
        <v>60000</v>
      </c>
      <c r="F55" s="1089"/>
      <c r="G55" s="1089"/>
      <c r="H55" s="1090"/>
      <c r="I55" s="123"/>
      <c r="J55" s="1012"/>
      <c r="K55" s="1012"/>
    </row>
    <row r="56" spans="1:11" s="1011" customFormat="1" ht="11.4" customHeight="1" x14ac:dyDescent="0.2">
      <c r="A56" s="179">
        <v>527</v>
      </c>
      <c r="B56" s="180">
        <v>500</v>
      </c>
      <c r="C56" s="181" t="s">
        <v>300</v>
      </c>
      <c r="D56" s="182">
        <f t="shared" si="0"/>
        <v>8000</v>
      </c>
      <c r="E56" s="1088">
        <v>8000</v>
      </c>
      <c r="F56" s="1089"/>
      <c r="G56" s="1089"/>
      <c r="H56" s="1090"/>
      <c r="I56" s="123"/>
      <c r="J56" s="1012"/>
      <c r="K56" s="1012"/>
    </row>
    <row r="57" spans="1:11" s="1011" customFormat="1" ht="11.4" customHeight="1" thickBot="1" x14ac:dyDescent="0.25">
      <c r="A57" s="179">
        <v>527</v>
      </c>
      <c r="B57" s="180">
        <v>600</v>
      </c>
      <c r="C57" s="181" t="s">
        <v>301</v>
      </c>
      <c r="D57" s="182">
        <f t="shared" si="0"/>
        <v>3000</v>
      </c>
      <c r="E57" s="1088">
        <v>3000</v>
      </c>
      <c r="F57" s="1089"/>
      <c r="G57" s="1089"/>
      <c r="H57" s="1090"/>
      <c r="I57" s="123"/>
      <c r="J57" s="1012"/>
      <c r="K57" s="1012"/>
    </row>
    <row r="58" spans="1:11" s="1011" customFormat="1" ht="11.4" customHeight="1" thickBot="1" x14ac:dyDescent="0.25">
      <c r="A58" s="176">
        <v>528</v>
      </c>
      <c r="B58" s="1378" t="s">
        <v>302</v>
      </c>
      <c r="C58" s="1379"/>
      <c r="D58" s="177">
        <f t="shared" si="0"/>
        <v>0</v>
      </c>
      <c r="E58" s="178">
        <f>SUM(E59:E59)</f>
        <v>0</v>
      </c>
      <c r="F58" s="178">
        <f>SUM(F59:F59)</f>
        <v>0</v>
      </c>
      <c r="G58" s="178">
        <f>SUM(G59:G59)</f>
        <v>0</v>
      </c>
      <c r="H58" s="178">
        <f>SUM(H59:H59)</f>
        <v>0</v>
      </c>
      <c r="I58" s="123"/>
      <c r="J58" s="1012"/>
      <c r="K58" s="1012"/>
    </row>
    <row r="59" spans="1:11" s="1011" customFormat="1" ht="11.4" customHeight="1" thickBot="1" x14ac:dyDescent="0.25">
      <c r="A59" s="179">
        <v>528</v>
      </c>
      <c r="B59" s="180"/>
      <c r="C59" s="181" t="s">
        <v>302</v>
      </c>
      <c r="D59" s="182">
        <f t="shared" si="0"/>
        <v>0</v>
      </c>
      <c r="E59" s="1088"/>
      <c r="F59" s="1089"/>
      <c r="G59" s="1089"/>
      <c r="H59" s="1090"/>
      <c r="I59" s="123"/>
      <c r="J59" s="1012"/>
      <c r="K59" s="1012"/>
    </row>
    <row r="60" spans="1:11" s="1011" customFormat="1" ht="11.4" customHeight="1" thickBot="1" x14ac:dyDescent="0.25">
      <c r="A60" s="130">
        <v>53</v>
      </c>
      <c r="B60" s="1372" t="s">
        <v>303</v>
      </c>
      <c r="C60" s="1373"/>
      <c r="D60" s="131">
        <f t="shared" si="0"/>
        <v>0</v>
      </c>
      <c r="E60" s="132">
        <f t="shared" ref="E60:H61" si="2">SUM(E61:E61)</f>
        <v>0</v>
      </c>
      <c r="F60" s="132">
        <f t="shared" si="2"/>
        <v>0</v>
      </c>
      <c r="G60" s="132">
        <f t="shared" si="2"/>
        <v>0</v>
      </c>
      <c r="H60" s="132">
        <f t="shared" si="2"/>
        <v>0</v>
      </c>
      <c r="I60" s="123"/>
      <c r="J60" s="1012"/>
      <c r="K60" s="1012"/>
    </row>
    <row r="61" spans="1:11" s="1011" customFormat="1" ht="11.4" customHeight="1" thickBot="1" x14ac:dyDescent="0.25">
      <c r="A61" s="135">
        <v>538</v>
      </c>
      <c r="B61" s="1380" t="s">
        <v>304</v>
      </c>
      <c r="C61" s="1381"/>
      <c r="D61" s="136">
        <f t="shared" si="0"/>
        <v>0</v>
      </c>
      <c r="E61" s="152">
        <f t="shared" si="2"/>
        <v>0</v>
      </c>
      <c r="F61" s="152">
        <f t="shared" si="2"/>
        <v>0</v>
      </c>
      <c r="G61" s="152">
        <f t="shared" si="2"/>
        <v>0</v>
      </c>
      <c r="H61" s="152">
        <f t="shared" si="2"/>
        <v>0</v>
      </c>
      <c r="I61" s="123"/>
      <c r="J61" s="1012"/>
      <c r="K61" s="1012"/>
    </row>
    <row r="62" spans="1:11" s="1011" customFormat="1" ht="11.4" customHeight="1" thickBot="1" x14ac:dyDescent="0.25">
      <c r="A62" s="186">
        <v>538</v>
      </c>
      <c r="B62" s="187"/>
      <c r="C62" s="188" t="s">
        <v>304</v>
      </c>
      <c r="D62" s="189">
        <f t="shared" si="0"/>
        <v>0</v>
      </c>
      <c r="E62" s="1088"/>
      <c r="F62" s="1089"/>
      <c r="G62" s="1089"/>
      <c r="H62" s="1090"/>
      <c r="I62" s="123"/>
      <c r="J62" s="1012"/>
      <c r="K62" s="1012"/>
    </row>
    <row r="63" spans="1:11" s="1011" customFormat="1" ht="11.4" customHeight="1" thickBot="1" x14ac:dyDescent="0.25">
      <c r="A63" s="155">
        <v>54</v>
      </c>
      <c r="B63" s="1374" t="s">
        <v>305</v>
      </c>
      <c r="C63" s="1375"/>
      <c r="D63" s="156">
        <f t="shared" si="0"/>
        <v>0</v>
      </c>
      <c r="E63" s="157">
        <f>SUM(E64+E66+E68+E70)</f>
        <v>0</v>
      </c>
      <c r="F63" s="157">
        <f>SUM(F64+F66+F68+F70)</f>
        <v>0</v>
      </c>
      <c r="G63" s="157">
        <f>SUM(G64+G66+G68+G70)</f>
        <v>0</v>
      </c>
      <c r="H63" s="157">
        <f>SUM(H64+H66+H68+H70)</f>
        <v>0</v>
      </c>
      <c r="I63" s="123"/>
      <c r="J63" s="1012"/>
      <c r="K63" s="1012"/>
    </row>
    <row r="64" spans="1:11" s="1011" customFormat="1" ht="11.4" customHeight="1" thickBot="1" x14ac:dyDescent="0.25">
      <c r="A64" s="158">
        <v>541</v>
      </c>
      <c r="B64" s="1376" t="s">
        <v>306</v>
      </c>
      <c r="C64" s="1377"/>
      <c r="D64" s="159">
        <f t="shared" si="0"/>
        <v>0</v>
      </c>
      <c r="E64" s="160">
        <f>SUM(E65:E65)</f>
        <v>0</v>
      </c>
      <c r="F64" s="160">
        <f>SUM(F65:F65)</f>
        <v>0</v>
      </c>
      <c r="G64" s="160">
        <f>SUM(G65:G65)</f>
        <v>0</v>
      </c>
      <c r="H64" s="160">
        <f>SUM(H65:H65)</f>
        <v>0</v>
      </c>
      <c r="I64" s="123"/>
      <c r="J64" s="1012"/>
      <c r="K64" s="1012"/>
    </row>
    <row r="65" spans="1:11" s="1011" customFormat="1" ht="11.4" customHeight="1" thickBot="1" x14ac:dyDescent="0.25">
      <c r="A65" s="165">
        <v>541</v>
      </c>
      <c r="B65" s="166"/>
      <c r="C65" s="167" t="s">
        <v>306</v>
      </c>
      <c r="D65" s="168">
        <f t="shared" si="0"/>
        <v>0</v>
      </c>
      <c r="E65" s="1094"/>
      <c r="F65" s="1095"/>
      <c r="G65" s="1095"/>
      <c r="H65" s="1096"/>
      <c r="I65" s="123"/>
      <c r="J65" s="1012"/>
      <c r="K65" s="1012"/>
    </row>
    <row r="66" spans="1:11" s="1011" customFormat="1" ht="11.4" customHeight="1" thickBot="1" x14ac:dyDescent="0.25">
      <c r="A66" s="158">
        <v>542</v>
      </c>
      <c r="B66" s="1376" t="s">
        <v>307</v>
      </c>
      <c r="C66" s="1377"/>
      <c r="D66" s="159">
        <f t="shared" si="0"/>
        <v>0</v>
      </c>
      <c r="E66" s="160">
        <f>SUM(E67:E67)</f>
        <v>0</v>
      </c>
      <c r="F66" s="160">
        <f>SUM(F67:F67)</f>
        <v>0</v>
      </c>
      <c r="G66" s="160">
        <f>SUM(G67:G67)</f>
        <v>0</v>
      </c>
      <c r="H66" s="160">
        <f>SUM(H67:H67)</f>
        <v>0</v>
      </c>
      <c r="I66" s="123"/>
      <c r="J66" s="1012"/>
      <c r="K66" s="1012"/>
    </row>
    <row r="67" spans="1:11" s="1011" customFormat="1" ht="11.4" customHeight="1" thickBot="1" x14ac:dyDescent="0.25">
      <c r="A67" s="165">
        <v>542</v>
      </c>
      <c r="B67" s="166"/>
      <c r="C67" s="167" t="s">
        <v>307</v>
      </c>
      <c r="D67" s="168">
        <f t="shared" si="0"/>
        <v>0</v>
      </c>
      <c r="E67" s="1088"/>
      <c r="F67" s="1089"/>
      <c r="G67" s="1089"/>
      <c r="H67" s="1090"/>
      <c r="I67" s="123"/>
      <c r="J67" s="1012"/>
      <c r="K67" s="1012"/>
    </row>
    <row r="68" spans="1:11" s="1011" customFormat="1" ht="11.4" customHeight="1" thickBot="1" x14ac:dyDescent="0.25">
      <c r="A68" s="158">
        <v>547</v>
      </c>
      <c r="B68" s="1376" t="s">
        <v>308</v>
      </c>
      <c r="C68" s="1377"/>
      <c r="D68" s="159">
        <f t="shared" si="0"/>
        <v>0</v>
      </c>
      <c r="E68" s="160">
        <f>SUM(E69:E69)</f>
        <v>0</v>
      </c>
      <c r="F68" s="160">
        <f>SUM(F69:F69)</f>
        <v>0</v>
      </c>
      <c r="G68" s="160">
        <f>SUM(G69:G69)</f>
        <v>0</v>
      </c>
      <c r="H68" s="160">
        <f>SUM(H69:H69)</f>
        <v>0</v>
      </c>
      <c r="I68" s="123"/>
      <c r="J68" s="1012"/>
      <c r="K68" s="1012"/>
    </row>
    <row r="69" spans="1:11" s="1011" customFormat="1" ht="11.4" customHeight="1" x14ac:dyDescent="0.2">
      <c r="A69" s="165">
        <v>547</v>
      </c>
      <c r="B69" s="166"/>
      <c r="C69" s="167" t="s">
        <v>308</v>
      </c>
      <c r="D69" s="168">
        <f t="shared" si="0"/>
        <v>0</v>
      </c>
      <c r="E69" s="1088"/>
      <c r="F69" s="1089"/>
      <c r="G69" s="1089"/>
      <c r="H69" s="1090"/>
      <c r="I69" s="123"/>
      <c r="J69" s="1012"/>
      <c r="K69" s="1012"/>
    </row>
    <row r="70" spans="1:11" s="1011" customFormat="1" ht="11.4" customHeight="1" x14ac:dyDescent="0.2">
      <c r="A70" s="190">
        <v>549</v>
      </c>
      <c r="B70" s="1397" t="s">
        <v>309</v>
      </c>
      <c r="C70" s="1398"/>
      <c r="D70" s="191">
        <f t="shared" si="0"/>
        <v>0</v>
      </c>
      <c r="E70" s="192">
        <f>SUM(E71:E71)</f>
        <v>0</v>
      </c>
      <c r="F70" s="192">
        <f>SUM(F71:F71)</f>
        <v>0</v>
      </c>
      <c r="G70" s="192">
        <f>SUM(G71:G71)</f>
        <v>0</v>
      </c>
      <c r="H70" s="192">
        <f>SUM(H71:H71)</f>
        <v>0</v>
      </c>
      <c r="I70" s="123"/>
      <c r="J70" s="1012"/>
      <c r="K70" s="1012"/>
    </row>
    <row r="71" spans="1:11" s="1011" customFormat="1" ht="11.4" customHeight="1" thickBot="1" x14ac:dyDescent="0.25">
      <c r="A71" s="165">
        <v>549</v>
      </c>
      <c r="B71" s="166">
        <v>320</v>
      </c>
      <c r="C71" s="167" t="s">
        <v>310</v>
      </c>
      <c r="D71" s="168">
        <f t="shared" si="0"/>
        <v>0</v>
      </c>
      <c r="E71" s="1088"/>
      <c r="F71" s="1089"/>
      <c r="G71" s="1089"/>
      <c r="H71" s="1090"/>
      <c r="I71" s="123"/>
      <c r="J71" s="1012"/>
      <c r="K71" s="1012"/>
    </row>
    <row r="72" spans="1:11" s="1011" customFormat="1" ht="11.4" customHeight="1" thickBot="1" x14ac:dyDescent="0.25">
      <c r="A72" s="173">
        <v>55</v>
      </c>
      <c r="B72" s="1368" t="s">
        <v>311</v>
      </c>
      <c r="C72" s="1369"/>
      <c r="D72" s="174">
        <f t="shared" si="0"/>
        <v>300000</v>
      </c>
      <c r="E72" s="175">
        <f>SUM(E73+E75+E77)</f>
        <v>300000</v>
      </c>
      <c r="F72" s="175">
        <f>SUM(F73+F75+F77)</f>
        <v>0</v>
      </c>
      <c r="G72" s="175">
        <f>SUM(G73+G75+G77)</f>
        <v>0</v>
      </c>
      <c r="H72" s="175">
        <f>SUM(H73+H75+H77)</f>
        <v>0</v>
      </c>
      <c r="I72" s="123"/>
      <c r="J72" s="1012"/>
      <c r="K72" s="1012"/>
    </row>
    <row r="73" spans="1:11" s="1011" customFormat="1" ht="11.4" customHeight="1" thickBot="1" x14ac:dyDescent="0.25">
      <c r="A73" s="176">
        <v>551</v>
      </c>
      <c r="B73" s="1378" t="s">
        <v>312</v>
      </c>
      <c r="C73" s="1379"/>
      <c r="D73" s="177">
        <f t="shared" ref="D73:D74" si="3">SUM(E73:H73)</f>
        <v>0</v>
      </c>
      <c r="E73" s="178">
        <f>SUM(E74:E74)</f>
        <v>0</v>
      </c>
      <c r="F73" s="178">
        <f>SUM(F74:F74)</f>
        <v>0</v>
      </c>
      <c r="G73" s="178">
        <f>SUM(G74:G74)</f>
        <v>0</v>
      </c>
      <c r="H73" s="178">
        <f>SUM(H74:H74)</f>
        <v>0</v>
      </c>
      <c r="I73" s="123"/>
      <c r="J73" s="1012"/>
      <c r="K73" s="1012"/>
    </row>
    <row r="74" spans="1:11" s="1011" customFormat="1" ht="11.4" customHeight="1" thickBot="1" x14ac:dyDescent="0.25">
      <c r="A74" s="179">
        <v>551</v>
      </c>
      <c r="B74" s="180"/>
      <c r="C74" s="181" t="s">
        <v>312</v>
      </c>
      <c r="D74" s="182">
        <f t="shared" si="3"/>
        <v>0</v>
      </c>
      <c r="E74" s="1094"/>
      <c r="F74" s="1095"/>
      <c r="G74" s="1095"/>
      <c r="H74" s="1096"/>
      <c r="I74" s="123"/>
      <c r="J74" s="1012"/>
      <c r="K74" s="1012"/>
    </row>
    <row r="75" spans="1:11" s="1011" customFormat="1" ht="11.4" customHeight="1" thickBot="1" x14ac:dyDescent="0.25">
      <c r="A75" s="176">
        <v>556</v>
      </c>
      <c r="B75" s="1378" t="s">
        <v>313</v>
      </c>
      <c r="C75" s="1379"/>
      <c r="D75" s="177">
        <f t="shared" ref="D75:D76" si="4">SUM(E75:H75)</f>
        <v>0</v>
      </c>
      <c r="E75" s="178">
        <f>SUM(E76:E76)</f>
        <v>0</v>
      </c>
      <c r="F75" s="178">
        <f>SUM(F76:F76)</f>
        <v>0</v>
      </c>
      <c r="G75" s="178">
        <f>SUM(G76:G76)</f>
        <v>0</v>
      </c>
      <c r="H75" s="178">
        <f>SUM(H76:H76)</f>
        <v>0</v>
      </c>
      <c r="I75" s="123"/>
      <c r="J75" s="1012"/>
      <c r="K75" s="1012"/>
    </row>
    <row r="76" spans="1:11" s="1011" customFormat="1" ht="11.4" customHeight="1" x14ac:dyDescent="0.2">
      <c r="A76" s="179">
        <v>556</v>
      </c>
      <c r="B76" s="180"/>
      <c r="C76" s="181" t="s">
        <v>313</v>
      </c>
      <c r="D76" s="182">
        <f t="shared" si="4"/>
        <v>0</v>
      </c>
      <c r="E76" s="1094"/>
      <c r="F76" s="1095"/>
      <c r="G76" s="1095"/>
      <c r="H76" s="1096"/>
      <c r="I76" s="123"/>
      <c r="J76" s="1012"/>
      <c r="K76" s="1012"/>
    </row>
    <row r="77" spans="1:11" s="1011" customFormat="1" ht="11.4" customHeight="1" x14ac:dyDescent="0.2">
      <c r="A77" s="183">
        <v>558</v>
      </c>
      <c r="B77" s="1370" t="s">
        <v>314</v>
      </c>
      <c r="C77" s="1371"/>
      <c r="D77" s="184">
        <f t="shared" si="0"/>
        <v>300000</v>
      </c>
      <c r="E77" s="185">
        <f>SUM(E78:E79)</f>
        <v>300000</v>
      </c>
      <c r="F77" s="185">
        <f>SUM(F78:F79)</f>
        <v>0</v>
      </c>
      <c r="G77" s="185">
        <f>SUM(G78:G79)</f>
        <v>0</v>
      </c>
      <c r="H77" s="185">
        <f>SUM(H78:H79)</f>
        <v>0</v>
      </c>
      <c r="I77" s="123"/>
      <c r="J77" s="1012"/>
      <c r="K77" s="1012"/>
    </row>
    <row r="78" spans="1:11" s="1011" customFormat="1" ht="11.4" customHeight="1" x14ac:dyDescent="0.2">
      <c r="A78" s="193">
        <v>558</v>
      </c>
      <c r="B78" s="194">
        <v>300</v>
      </c>
      <c r="C78" s="195" t="s">
        <v>315</v>
      </c>
      <c r="D78" s="196">
        <f t="shared" si="0"/>
        <v>300000</v>
      </c>
      <c r="E78" s="1088">
        <v>300000</v>
      </c>
      <c r="F78" s="1089"/>
      <c r="G78" s="1089"/>
      <c r="H78" s="1090"/>
      <c r="I78" s="123"/>
      <c r="J78" s="1012"/>
      <c r="K78" s="1012"/>
    </row>
    <row r="79" spans="1:11" s="1011" customFormat="1" ht="11.4" customHeight="1" thickBot="1" x14ac:dyDescent="0.25">
      <c r="A79" s="197">
        <v>558</v>
      </c>
      <c r="B79" s="198">
        <v>330</v>
      </c>
      <c r="C79" s="199" t="s">
        <v>316</v>
      </c>
      <c r="D79" s="200">
        <f t="shared" si="0"/>
        <v>0</v>
      </c>
      <c r="E79" s="1088"/>
      <c r="F79" s="1089"/>
      <c r="G79" s="1089"/>
      <c r="H79" s="1090"/>
      <c r="I79" s="123"/>
      <c r="J79" s="1012"/>
      <c r="K79" s="1012"/>
    </row>
    <row r="80" spans="1:11" s="1011" customFormat="1" ht="11.4" customHeight="1" thickBot="1" x14ac:dyDescent="0.25">
      <c r="A80" s="130">
        <v>56</v>
      </c>
      <c r="B80" s="1372" t="s">
        <v>317</v>
      </c>
      <c r="C80" s="1373"/>
      <c r="D80" s="131">
        <f t="shared" si="0"/>
        <v>0</v>
      </c>
      <c r="E80" s="132">
        <f t="shared" ref="E80:H81" si="5">SUM(E81:E81)</f>
        <v>0</v>
      </c>
      <c r="F80" s="132">
        <f t="shared" si="5"/>
        <v>0</v>
      </c>
      <c r="G80" s="132">
        <f t="shared" si="5"/>
        <v>0</v>
      </c>
      <c r="H80" s="132">
        <f t="shared" si="5"/>
        <v>0</v>
      </c>
      <c r="I80" s="123"/>
      <c r="J80" s="1012"/>
      <c r="K80" s="1012"/>
    </row>
    <row r="81" spans="1:11" s="1011" customFormat="1" ht="11.4" customHeight="1" thickBot="1" x14ac:dyDescent="0.25">
      <c r="A81" s="135">
        <v>569</v>
      </c>
      <c r="B81" s="1380" t="s">
        <v>318</v>
      </c>
      <c r="C81" s="1381"/>
      <c r="D81" s="136">
        <f t="shared" si="0"/>
        <v>0</v>
      </c>
      <c r="E81" s="152">
        <f t="shared" si="5"/>
        <v>0</v>
      </c>
      <c r="F81" s="152">
        <f t="shared" si="5"/>
        <v>0</v>
      </c>
      <c r="G81" s="152">
        <f t="shared" si="5"/>
        <v>0</v>
      </c>
      <c r="H81" s="152">
        <f t="shared" si="5"/>
        <v>0</v>
      </c>
      <c r="I81" s="123"/>
      <c r="J81" s="1012"/>
      <c r="K81" s="1012"/>
    </row>
    <row r="82" spans="1:11" s="1011" customFormat="1" ht="11.4" customHeight="1" thickBot="1" x14ac:dyDescent="0.25">
      <c r="A82" s="186">
        <v>569</v>
      </c>
      <c r="B82" s="187"/>
      <c r="C82" s="188" t="s">
        <v>318</v>
      </c>
      <c r="D82" s="189">
        <f t="shared" si="0"/>
        <v>0</v>
      </c>
      <c r="E82" s="1088"/>
      <c r="F82" s="1089"/>
      <c r="G82" s="1089"/>
      <c r="H82" s="1090"/>
      <c r="I82" s="123"/>
      <c r="J82" s="1012"/>
      <c r="K82" s="1012"/>
    </row>
    <row r="83" spans="1:11" s="1011" customFormat="1" ht="11.4" customHeight="1" thickBot="1" x14ac:dyDescent="0.25">
      <c r="A83" s="155">
        <v>59</v>
      </c>
      <c r="B83" s="1374" t="s">
        <v>319</v>
      </c>
      <c r="C83" s="1375"/>
      <c r="D83" s="156">
        <f t="shared" si="0"/>
        <v>0</v>
      </c>
      <c r="E83" s="157">
        <f>SUM(E84:E86)</f>
        <v>0</v>
      </c>
      <c r="F83" s="157">
        <f>SUM(F84:F86)</f>
        <v>0</v>
      </c>
      <c r="G83" s="157">
        <f>SUM(G84:G86)</f>
        <v>0</v>
      </c>
      <c r="H83" s="157">
        <f>SUM(H84:H86)</f>
        <v>0</v>
      </c>
      <c r="I83" s="123"/>
      <c r="J83" s="1012"/>
      <c r="K83" s="1012"/>
    </row>
    <row r="84" spans="1:11" s="1011" customFormat="1" ht="11.4" customHeight="1" thickBot="1" x14ac:dyDescent="0.25">
      <c r="A84" s="158">
        <v>591</v>
      </c>
      <c r="B84" s="1376" t="s">
        <v>320</v>
      </c>
      <c r="C84" s="1377"/>
      <c r="D84" s="159">
        <f t="shared" si="0"/>
        <v>0</v>
      </c>
      <c r="E84" s="160">
        <f>SUM(E85:E85)</f>
        <v>0</v>
      </c>
      <c r="F84" s="160">
        <f>SUM(F85:F85)</f>
        <v>0</v>
      </c>
      <c r="G84" s="160">
        <f>SUM(G85:G85)</f>
        <v>0</v>
      </c>
      <c r="H84" s="160">
        <f>SUM(H85:H85)</f>
        <v>0</v>
      </c>
      <c r="I84" s="123"/>
      <c r="J84" s="1012"/>
      <c r="K84" s="1012"/>
    </row>
    <row r="85" spans="1:11" s="1011" customFormat="1" ht="11.4" customHeight="1" thickBot="1" x14ac:dyDescent="0.25">
      <c r="A85" s="161">
        <v>591</v>
      </c>
      <c r="B85" s="162">
        <v>300</v>
      </c>
      <c r="C85" s="163" t="s">
        <v>320</v>
      </c>
      <c r="D85" s="164">
        <f t="shared" si="0"/>
        <v>0</v>
      </c>
      <c r="E85" s="1097"/>
      <c r="F85" s="1098"/>
      <c r="G85" s="1098"/>
      <c r="H85" s="1099"/>
      <c r="I85" s="123"/>
      <c r="J85" s="1012"/>
      <c r="K85" s="1012"/>
    </row>
    <row r="86" spans="1:11" s="1011" customFormat="1" ht="11.4" customHeight="1" thickBot="1" x14ac:dyDescent="0.25">
      <c r="A86" s="158">
        <v>595</v>
      </c>
      <c r="B86" s="1376" t="s">
        <v>321</v>
      </c>
      <c r="C86" s="1377"/>
      <c r="D86" s="159">
        <f t="shared" si="0"/>
        <v>0</v>
      </c>
      <c r="E86" s="160">
        <f>SUM(E87:E87)</f>
        <v>0</v>
      </c>
      <c r="F86" s="160">
        <f>SUM(F87:F87)</f>
        <v>0</v>
      </c>
      <c r="G86" s="160">
        <f>SUM(G87:G87)</f>
        <v>0</v>
      </c>
      <c r="H86" s="160">
        <f>SUM(H87:H87)</f>
        <v>0</v>
      </c>
      <c r="I86" s="123"/>
      <c r="J86" s="1012"/>
      <c r="K86" s="1012"/>
    </row>
    <row r="87" spans="1:11" s="1011" customFormat="1" ht="11.4" customHeight="1" thickBot="1" x14ac:dyDescent="0.25">
      <c r="A87" s="201">
        <v>595</v>
      </c>
      <c r="B87" s="202">
        <v>300</v>
      </c>
      <c r="C87" s="203" t="s">
        <v>321</v>
      </c>
      <c r="D87" s="204">
        <f t="shared" si="0"/>
        <v>0</v>
      </c>
      <c r="E87" s="1091"/>
      <c r="F87" s="1092"/>
      <c r="G87" s="1092"/>
      <c r="H87" s="1093"/>
      <c r="I87" s="123"/>
      <c r="J87" s="1012"/>
      <c r="K87" s="1012"/>
    </row>
    <row r="88" spans="1:11" s="1011" customFormat="1" ht="11.4" customHeight="1" x14ac:dyDescent="0.2">
      <c r="A88" s="205"/>
      <c r="B88" s="205"/>
      <c r="C88" s="123"/>
      <c r="D88" s="206"/>
      <c r="E88" s="1100"/>
      <c r="F88" s="1100"/>
      <c r="G88" s="1100"/>
      <c r="H88" s="1100"/>
      <c r="I88" s="123"/>
      <c r="J88" s="1012"/>
      <c r="K88" s="1012"/>
    </row>
    <row r="89" spans="1:11" s="1011" customFormat="1" ht="11.4" customHeight="1" x14ac:dyDescent="0.2">
      <c r="A89" s="205"/>
      <c r="B89" s="205"/>
      <c r="C89" s="123"/>
      <c r="D89" s="206"/>
      <c r="E89" s="1100"/>
      <c r="F89" s="1100"/>
      <c r="G89" s="1100"/>
      <c r="H89" s="1100"/>
      <c r="J89" s="1012"/>
      <c r="K89" s="1012"/>
    </row>
    <row r="90" spans="1:11" ht="7.5" customHeight="1" x14ac:dyDescent="0.3">
      <c r="A90" s="205"/>
      <c r="B90" s="205"/>
      <c r="C90" s="123"/>
      <c r="D90" s="206"/>
      <c r="E90" s="1100"/>
      <c r="F90" s="1100"/>
      <c r="G90" s="1100"/>
      <c r="H90" s="1100"/>
    </row>
    <row r="91" spans="1:11" s="1011" customFormat="1" ht="11.4" customHeight="1" x14ac:dyDescent="0.2">
      <c r="A91" s="207" t="s">
        <v>322</v>
      </c>
      <c r="B91" s="208"/>
      <c r="C91" s="1101" t="s">
        <v>482</v>
      </c>
      <c r="D91" s="208" t="s">
        <v>323</v>
      </c>
      <c r="E91" s="956"/>
      <c r="F91" s="954" t="s">
        <v>324</v>
      </c>
      <c r="G91" s="1102" t="s">
        <v>597</v>
      </c>
      <c r="H91" s="1103"/>
      <c r="I91" s="1012"/>
      <c r="J91" s="1012"/>
      <c r="K91" s="1012"/>
    </row>
    <row r="92" spans="1:11" s="1011" customFormat="1" ht="7.5" customHeight="1" x14ac:dyDescent="0.25">
      <c r="A92"/>
      <c r="B92"/>
      <c r="C92"/>
      <c r="D92"/>
      <c r="E92"/>
      <c r="F92"/>
      <c r="G92"/>
      <c r="H92"/>
      <c r="I92" s="1012"/>
      <c r="J92" s="1012"/>
      <c r="K92" s="1012"/>
    </row>
    <row r="93" spans="1:11" s="1011" customFormat="1" ht="10.199999999999999" x14ac:dyDescent="0.2">
      <c r="A93" s="207" t="s">
        <v>325</v>
      </c>
      <c r="B93" s="208"/>
      <c r="C93" s="1101" t="s">
        <v>482</v>
      </c>
      <c r="D93" s="208" t="s">
        <v>323</v>
      </c>
      <c r="E93" s="123"/>
      <c r="F93" s="123"/>
      <c r="G93" s="123"/>
      <c r="H93" s="123"/>
      <c r="I93" s="1012"/>
      <c r="J93" s="1012"/>
      <c r="K93" s="1012"/>
    </row>
    <row r="94" spans="1:11" x14ac:dyDescent="0.3">
      <c r="A94" s="1103"/>
      <c r="B94" s="1104"/>
      <c r="C94" s="1104"/>
      <c r="D94" s="1104"/>
      <c r="E94" s="1104"/>
      <c r="F94" s="1104"/>
      <c r="G94" s="1104"/>
      <c r="H94" s="1104"/>
    </row>
    <row r="95" spans="1:11" x14ac:dyDescent="0.3">
      <c r="A95" s="209" t="s">
        <v>326</v>
      </c>
      <c r="B95" s="1104"/>
      <c r="C95" s="1105" t="s">
        <v>534</v>
      </c>
      <c r="D95" s="1104"/>
      <c r="E95" s="1104"/>
      <c r="F95" s="1104"/>
      <c r="G95" s="1104"/>
      <c r="H95" s="1104"/>
    </row>
  </sheetData>
  <protectedRanges>
    <protectedRange sqref="B72 C87:C90 B80 B83 C82 C85 C78:C79 C71" name="Oblast3_1_1"/>
    <protectedRange sqref="C5" name="Oblast2_1"/>
  </protectedRanges>
  <mergeCells count="39">
    <mergeCell ref="B66:C66"/>
    <mergeCell ref="B68:C68"/>
    <mergeCell ref="B70:C70"/>
    <mergeCell ref="B53:C53"/>
    <mergeCell ref="B60:C60"/>
    <mergeCell ref="B63:C63"/>
    <mergeCell ref="B49:C49"/>
    <mergeCell ref="B51:C51"/>
    <mergeCell ref="B58:C58"/>
    <mergeCell ref="B61:C61"/>
    <mergeCell ref="B64:C64"/>
    <mergeCell ref="B47:C47"/>
    <mergeCell ref="A6:C6"/>
    <mergeCell ref="B7:C7"/>
    <mergeCell ref="B8:C8"/>
    <mergeCell ref="B17:C17"/>
    <mergeCell ref="B22:C22"/>
    <mergeCell ref="B28:C28"/>
    <mergeCell ref="B30:C30"/>
    <mergeCell ref="B24:C24"/>
    <mergeCell ref="B25:C25"/>
    <mergeCell ref="B32:C32"/>
    <mergeCell ref="B46:C46"/>
    <mergeCell ref="B2:G2"/>
    <mergeCell ref="A4:A5"/>
    <mergeCell ref="B4:B5"/>
    <mergeCell ref="C4:C5"/>
    <mergeCell ref="D4:D5"/>
    <mergeCell ref="E4:E5"/>
    <mergeCell ref="F4:H4"/>
    <mergeCell ref="B72:C72"/>
    <mergeCell ref="B77:C77"/>
    <mergeCell ref="B80:C80"/>
    <mergeCell ref="B83:C83"/>
    <mergeCell ref="B86:C86"/>
    <mergeCell ref="B84:C84"/>
    <mergeCell ref="B73:C73"/>
    <mergeCell ref="B75:C75"/>
    <mergeCell ref="B81:C81"/>
  </mergeCells>
  <dataValidations count="2">
    <dataValidation type="list" allowBlank="1" showInputMessage="1" showErrorMessage="1" sqref="B2:G2" xr:uid="{00000000-0002-0000-0D00-000000000000}">
      <formula1>Org</formula1>
    </dataValidation>
    <dataValidation type="list" allowBlank="1" showInputMessage="1" showErrorMessage="1" sqref="C93 C91" xr:uid="{00000000-0002-0000-0D00-000001000000}">
      <formula1>Ředitelé</formula1>
    </dataValidation>
  </dataValidations>
  <pageMargins left="0.6692913385826772" right="0.47244094488188981" top="0.35433070866141736" bottom="0.35433070866141736" header="0.31496062992125984" footer="0.31496062992125984"/>
  <pageSetup paperSize="9" scale="10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I69"/>
  <sheetViews>
    <sheetView showGridLines="0" zoomScaleNormal="100" zoomScalePageLayoutView="120" workbookViewId="0">
      <selection activeCell="B70" sqref="B70"/>
    </sheetView>
  </sheetViews>
  <sheetFormatPr defaultColWidth="9.109375" defaultRowHeight="14.4" x14ac:dyDescent="0.3"/>
  <cols>
    <col min="1" max="1" width="4.44140625" style="1006" customWidth="1"/>
    <col min="2" max="2" width="5" style="1006" customWidth="1"/>
    <col min="3" max="3" width="32.5546875" style="1006" customWidth="1"/>
    <col min="4" max="8" width="8.33203125" style="1006" customWidth="1"/>
    <col min="9" max="9" width="9.88671875" style="1006" customWidth="1"/>
    <col min="10" max="16384" width="9.109375" style="1006"/>
  </cols>
  <sheetData>
    <row r="1" spans="1:9" x14ac:dyDescent="0.3">
      <c r="A1" s="1106"/>
      <c r="B1" s="1106"/>
      <c r="C1" s="1360" t="s">
        <v>558</v>
      </c>
      <c r="D1" s="1361"/>
      <c r="E1" s="1361"/>
      <c r="F1" s="1107" t="s">
        <v>243</v>
      </c>
      <c r="G1" s="1108">
        <f>[9]P8!F1</f>
        <v>2026</v>
      </c>
      <c r="H1" s="1106"/>
      <c r="I1" s="887" t="s">
        <v>483</v>
      </c>
    </row>
    <row r="2" spans="1:9" s="1007" customFormat="1" ht="12" customHeight="1" x14ac:dyDescent="0.25">
      <c r="A2" s="1109"/>
      <c r="B2" s="1362" t="str">
        <f>[9]P8!B2</f>
        <v>Základní umělecká škola, Nové Město pod Smrkem, okres Liberec, příspěvková organizace</v>
      </c>
      <c r="C2" s="1363"/>
      <c r="D2" s="1363"/>
      <c r="E2" s="1363"/>
      <c r="F2" s="1363"/>
      <c r="G2" s="1363"/>
      <c r="H2" s="1109"/>
      <c r="I2" s="1109"/>
    </row>
    <row r="3" spans="1:9" s="1007" customFormat="1" ht="12" customHeight="1" thickBot="1" x14ac:dyDescent="0.25">
      <c r="A3" s="1364"/>
      <c r="B3" s="1364"/>
      <c r="C3" s="1364"/>
      <c r="D3" s="1364"/>
      <c r="E3" s="1364"/>
      <c r="F3" s="1364"/>
      <c r="G3" s="1364"/>
      <c r="H3" s="888"/>
      <c r="I3" s="124" t="s">
        <v>484</v>
      </c>
    </row>
    <row r="4" spans="1:9" s="1007" customFormat="1" ht="12" customHeight="1" thickBot="1" x14ac:dyDescent="0.25">
      <c r="A4" s="889"/>
      <c r="B4" s="890" t="s">
        <v>248</v>
      </c>
      <c r="C4" s="890" t="s">
        <v>249</v>
      </c>
      <c r="D4" s="891">
        <f>[9]P8!F1-1</f>
        <v>2025</v>
      </c>
      <c r="E4" s="890" t="s">
        <v>108</v>
      </c>
      <c r="F4" s="1110" t="s">
        <v>485</v>
      </c>
      <c r="G4" s="1110" t="s">
        <v>486</v>
      </c>
      <c r="H4" s="1110" t="s">
        <v>487</v>
      </c>
      <c r="I4" s="1111" t="s">
        <v>488</v>
      </c>
    </row>
    <row r="5" spans="1:9" s="1007" customFormat="1" ht="12" customHeight="1" thickBot="1" x14ac:dyDescent="0.25">
      <c r="A5" s="1365" t="s">
        <v>489</v>
      </c>
      <c r="B5" s="1366"/>
      <c r="C5" s="1367"/>
      <c r="D5" s="892">
        <f>D6+D10+D15+D21+D23+D28+D32+D34</f>
        <v>6196610</v>
      </c>
      <c r="E5" s="892">
        <f>E6+E10+E15+E21+E23+E28+E32+E34</f>
        <v>7480000</v>
      </c>
      <c r="F5" s="892">
        <f>F6+F10+F15+F21+F23+F28+F32+F34</f>
        <v>0</v>
      </c>
      <c r="G5" s="892">
        <f>G6+G10+G15+G21+G23+G28+G32+G34</f>
        <v>0</v>
      </c>
      <c r="H5" s="892">
        <f>H6+H10+H15+H21+H23+H28+H32+H34</f>
        <v>0</v>
      </c>
      <c r="I5" s="1112">
        <f t="shared" ref="I5:I38" si="0">SUM(E5:H5)</f>
        <v>7480000</v>
      </c>
    </row>
    <row r="6" spans="1:9" s="1007" customFormat="1" ht="12" customHeight="1" thickBot="1" x14ac:dyDescent="0.25">
      <c r="A6" s="893">
        <v>50</v>
      </c>
      <c r="B6" s="1355" t="s">
        <v>490</v>
      </c>
      <c r="C6" s="1356"/>
      <c r="D6" s="894">
        <f t="shared" ref="D6:H6" si="1">SUM(D7:D9)</f>
        <v>388000</v>
      </c>
      <c r="E6" s="894">
        <f t="shared" si="1"/>
        <v>400000</v>
      </c>
      <c r="F6" s="894">
        <f t="shared" si="1"/>
        <v>0</v>
      </c>
      <c r="G6" s="894">
        <f t="shared" si="1"/>
        <v>0</v>
      </c>
      <c r="H6" s="894">
        <f t="shared" si="1"/>
        <v>0</v>
      </c>
      <c r="I6" s="1113">
        <f t="shared" si="0"/>
        <v>400000</v>
      </c>
    </row>
    <row r="7" spans="1:9" s="1007" customFormat="1" ht="12" customHeight="1" x14ac:dyDescent="0.2">
      <c r="A7" s="895"/>
      <c r="B7" s="895">
        <v>501</v>
      </c>
      <c r="C7" s="896" t="s">
        <v>491</v>
      </c>
      <c r="D7" s="897">
        <v>90000</v>
      </c>
      <c r="E7" s="898">
        <f>[9]P8!D8</f>
        <v>90000</v>
      </c>
      <c r="F7" s="1114"/>
      <c r="G7" s="1114"/>
      <c r="H7" s="1114"/>
      <c r="I7" s="1115">
        <f t="shared" si="0"/>
        <v>90000</v>
      </c>
    </row>
    <row r="8" spans="1:9" s="1007" customFormat="1" ht="12" customHeight="1" x14ac:dyDescent="0.2">
      <c r="A8" s="899"/>
      <c r="B8" s="899">
        <v>502</v>
      </c>
      <c r="C8" s="900" t="s">
        <v>492</v>
      </c>
      <c r="D8" s="901">
        <v>298000</v>
      </c>
      <c r="E8" s="902">
        <f>[9]P8!D17</f>
        <v>310000</v>
      </c>
      <c r="F8" s="1116"/>
      <c r="G8" s="1116"/>
      <c r="H8" s="1116"/>
      <c r="I8" s="1117">
        <f t="shared" ref="I8" si="2">SUM(E8:H8)</f>
        <v>310000</v>
      </c>
    </row>
    <row r="9" spans="1:9" s="1007" customFormat="1" ht="12" customHeight="1" thickBot="1" x14ac:dyDescent="0.25">
      <c r="A9" s="899"/>
      <c r="B9" s="899">
        <v>504</v>
      </c>
      <c r="C9" s="900" t="s">
        <v>559</v>
      </c>
      <c r="D9" s="901"/>
      <c r="E9" s="902">
        <f>[9]P8!D22</f>
        <v>0</v>
      </c>
      <c r="F9" s="1116"/>
      <c r="G9" s="1116"/>
      <c r="H9" s="1116"/>
      <c r="I9" s="1117">
        <f t="shared" si="0"/>
        <v>0</v>
      </c>
    </row>
    <row r="10" spans="1:9" s="1007" customFormat="1" ht="12" customHeight="1" thickBot="1" x14ac:dyDescent="0.25">
      <c r="A10" s="893">
        <v>51</v>
      </c>
      <c r="B10" s="1354" t="s">
        <v>493</v>
      </c>
      <c r="C10" s="1354"/>
      <c r="D10" s="894">
        <f t="shared" ref="D10:H10" si="3">SUM(D11:D14)</f>
        <v>192000</v>
      </c>
      <c r="E10" s="894">
        <f t="shared" si="3"/>
        <v>628500</v>
      </c>
      <c r="F10" s="894">
        <f t="shared" si="3"/>
        <v>0</v>
      </c>
      <c r="G10" s="894">
        <f t="shared" si="3"/>
        <v>0</v>
      </c>
      <c r="H10" s="894">
        <f t="shared" si="3"/>
        <v>0</v>
      </c>
      <c r="I10" s="1113">
        <f t="shared" si="0"/>
        <v>628500</v>
      </c>
    </row>
    <row r="11" spans="1:9" s="1007" customFormat="1" ht="12" customHeight="1" x14ac:dyDescent="0.2">
      <c r="A11" s="895"/>
      <c r="B11" s="895">
        <v>511</v>
      </c>
      <c r="C11" s="903" t="s">
        <v>272</v>
      </c>
      <c r="D11" s="897">
        <v>66000</v>
      </c>
      <c r="E11" s="898">
        <f>[9]P8!D25</f>
        <v>402000</v>
      </c>
      <c r="F11" s="897"/>
      <c r="G11" s="897"/>
      <c r="H11" s="897"/>
      <c r="I11" s="1115">
        <f t="shared" si="0"/>
        <v>402000</v>
      </c>
    </row>
    <row r="12" spans="1:9" s="1007" customFormat="1" ht="12" customHeight="1" x14ac:dyDescent="0.2">
      <c r="A12" s="899"/>
      <c r="B12" s="899">
        <v>512</v>
      </c>
      <c r="C12" s="900" t="s">
        <v>275</v>
      </c>
      <c r="D12" s="901">
        <v>3000</v>
      </c>
      <c r="E12" s="902">
        <f>[9]P8!D28</f>
        <v>3000</v>
      </c>
      <c r="F12" s="901"/>
      <c r="G12" s="901"/>
      <c r="H12" s="901"/>
      <c r="I12" s="1117">
        <f t="shared" si="0"/>
        <v>3000</v>
      </c>
    </row>
    <row r="13" spans="1:9" s="1007" customFormat="1" ht="12" customHeight="1" x14ac:dyDescent="0.2">
      <c r="A13" s="904"/>
      <c r="B13" s="899">
        <v>513</v>
      </c>
      <c r="C13" s="900" t="s">
        <v>277</v>
      </c>
      <c r="D13" s="1116">
        <v>3000</v>
      </c>
      <c r="E13" s="902">
        <f>[9]P8!D30</f>
        <v>3000</v>
      </c>
      <c r="F13" s="1116"/>
      <c r="G13" s="1116"/>
      <c r="H13" s="1116"/>
      <c r="I13" s="1117">
        <f t="shared" si="0"/>
        <v>3000</v>
      </c>
    </row>
    <row r="14" spans="1:9" s="1007" customFormat="1" ht="12" customHeight="1" thickBot="1" x14ac:dyDescent="0.25">
      <c r="A14" s="905"/>
      <c r="B14" s="906">
        <v>518</v>
      </c>
      <c r="C14" s="907" t="s">
        <v>494</v>
      </c>
      <c r="D14" s="897">
        <v>120000</v>
      </c>
      <c r="E14" s="908">
        <f>[9]P8!D32</f>
        <v>220500</v>
      </c>
      <c r="F14" s="897"/>
      <c r="G14" s="897"/>
      <c r="H14" s="897"/>
      <c r="I14" s="1118">
        <f t="shared" si="0"/>
        <v>220500</v>
      </c>
    </row>
    <row r="15" spans="1:9" s="1007" customFormat="1" ht="12" customHeight="1" thickBot="1" x14ac:dyDescent="0.25">
      <c r="A15" s="893">
        <v>52</v>
      </c>
      <c r="B15" s="1354" t="s">
        <v>495</v>
      </c>
      <c r="C15" s="1354"/>
      <c r="D15" s="894">
        <f t="shared" ref="D15:H15" si="4">SUM(D16:D20)</f>
        <v>5519610</v>
      </c>
      <c r="E15" s="894">
        <f t="shared" si="4"/>
        <v>6354000</v>
      </c>
      <c r="F15" s="894">
        <f t="shared" si="4"/>
        <v>0</v>
      </c>
      <c r="G15" s="894">
        <f t="shared" si="4"/>
        <v>0</v>
      </c>
      <c r="H15" s="894">
        <f t="shared" si="4"/>
        <v>0</v>
      </c>
      <c r="I15" s="1113">
        <f t="shared" si="0"/>
        <v>6354000</v>
      </c>
    </row>
    <row r="16" spans="1:9" s="1007" customFormat="1" ht="12" customHeight="1" x14ac:dyDescent="0.2">
      <c r="A16" s="895"/>
      <c r="B16" s="895">
        <v>521</v>
      </c>
      <c r="C16" s="903" t="s">
        <v>294</v>
      </c>
      <c r="D16" s="1116">
        <v>4060098</v>
      </c>
      <c r="E16" s="898">
        <f>[9]P8!D47</f>
        <v>4670000</v>
      </c>
      <c r="F16" s="1116"/>
      <c r="G16" s="1116"/>
      <c r="H16" s="1116"/>
      <c r="I16" s="1115">
        <f t="shared" si="0"/>
        <v>4670000</v>
      </c>
    </row>
    <row r="17" spans="1:9" s="1007" customFormat="1" ht="12" customHeight="1" x14ac:dyDescent="0.2">
      <c r="A17" s="899"/>
      <c r="B17" s="899">
        <v>524</v>
      </c>
      <c r="C17" s="900" t="s">
        <v>496</v>
      </c>
      <c r="D17" s="1116">
        <v>1372313</v>
      </c>
      <c r="E17" s="898">
        <f>[9]P8!D49</f>
        <v>1588000</v>
      </c>
      <c r="F17" s="1116"/>
      <c r="G17" s="1116"/>
      <c r="H17" s="1116"/>
      <c r="I17" s="1117">
        <f t="shared" si="0"/>
        <v>1588000</v>
      </c>
    </row>
    <row r="18" spans="1:9" s="1007" customFormat="1" ht="12" customHeight="1" x14ac:dyDescent="0.2">
      <c r="A18" s="904"/>
      <c r="B18" s="899">
        <v>525</v>
      </c>
      <c r="C18" s="900" t="s">
        <v>497</v>
      </c>
      <c r="D18" s="1116">
        <v>27598</v>
      </c>
      <c r="E18" s="898">
        <f>[9]P8!D51</f>
        <v>25000</v>
      </c>
      <c r="F18" s="1116"/>
      <c r="G18" s="1116"/>
      <c r="H18" s="1116"/>
      <c r="I18" s="1117">
        <f t="shared" si="0"/>
        <v>25000</v>
      </c>
    </row>
    <row r="19" spans="1:9" s="1007" customFormat="1" ht="12" customHeight="1" x14ac:dyDescent="0.2">
      <c r="A19" s="904"/>
      <c r="B19" s="899">
        <v>527</v>
      </c>
      <c r="C19" s="900" t="s">
        <v>297</v>
      </c>
      <c r="D19" s="1116">
        <v>59601</v>
      </c>
      <c r="E19" s="898">
        <f>[9]P8!D53</f>
        <v>71000</v>
      </c>
      <c r="F19" s="1116"/>
      <c r="G19" s="1116"/>
      <c r="H19" s="1116"/>
      <c r="I19" s="1117">
        <f t="shared" si="0"/>
        <v>71000</v>
      </c>
    </row>
    <row r="20" spans="1:9" s="1007" customFormat="1" ht="12" customHeight="1" thickBot="1" x14ac:dyDescent="0.25">
      <c r="A20" s="905"/>
      <c r="B20" s="906">
        <v>528</v>
      </c>
      <c r="C20" s="907" t="s">
        <v>498</v>
      </c>
      <c r="D20" s="1116"/>
      <c r="E20" s="898">
        <f>[9]P8!D58</f>
        <v>0</v>
      </c>
      <c r="F20" s="1116"/>
      <c r="G20" s="1116"/>
      <c r="H20" s="1116"/>
      <c r="I20" s="1118">
        <f t="shared" si="0"/>
        <v>0</v>
      </c>
    </row>
    <row r="21" spans="1:9" s="1007" customFormat="1" ht="12" customHeight="1" thickBot="1" x14ac:dyDescent="0.25">
      <c r="A21" s="893">
        <v>53</v>
      </c>
      <c r="B21" s="1354" t="s">
        <v>499</v>
      </c>
      <c r="C21" s="1354"/>
      <c r="D21" s="894">
        <f t="shared" ref="D21:H21" si="5">D22</f>
        <v>0</v>
      </c>
      <c r="E21" s="894">
        <f t="shared" si="5"/>
        <v>0</v>
      </c>
      <c r="F21" s="894">
        <f t="shared" si="5"/>
        <v>0</v>
      </c>
      <c r="G21" s="894">
        <f t="shared" si="5"/>
        <v>0</v>
      </c>
      <c r="H21" s="894">
        <f t="shared" si="5"/>
        <v>0</v>
      </c>
      <c r="I21" s="1113">
        <f t="shared" si="0"/>
        <v>0</v>
      </c>
    </row>
    <row r="22" spans="1:9" s="1007" customFormat="1" ht="12" customHeight="1" thickBot="1" x14ac:dyDescent="0.25">
      <c r="A22" s="909"/>
      <c r="B22" s="909">
        <v>538</v>
      </c>
      <c r="C22" s="910" t="s">
        <v>304</v>
      </c>
      <c r="D22" s="1116"/>
      <c r="E22" s="911">
        <f>[9]P8!D61</f>
        <v>0</v>
      </c>
      <c r="F22" s="1116"/>
      <c r="G22" s="1116"/>
      <c r="H22" s="1116"/>
      <c r="I22" s="1119">
        <f t="shared" si="0"/>
        <v>0</v>
      </c>
    </row>
    <row r="23" spans="1:9" s="1007" customFormat="1" ht="12" customHeight="1" thickBot="1" x14ac:dyDescent="0.25">
      <c r="A23" s="893">
        <v>54</v>
      </c>
      <c r="B23" s="1354" t="s">
        <v>500</v>
      </c>
      <c r="C23" s="1354"/>
      <c r="D23" s="894">
        <f t="shared" ref="D23:H23" si="6">SUM(D24:D27)</f>
        <v>17000</v>
      </c>
      <c r="E23" s="894">
        <f t="shared" si="6"/>
        <v>17500</v>
      </c>
      <c r="F23" s="894">
        <f t="shared" si="6"/>
        <v>0</v>
      </c>
      <c r="G23" s="894">
        <f t="shared" si="6"/>
        <v>0</v>
      </c>
      <c r="H23" s="894">
        <f t="shared" si="6"/>
        <v>0</v>
      </c>
      <c r="I23" s="1113">
        <f t="shared" si="0"/>
        <v>17500</v>
      </c>
    </row>
    <row r="24" spans="1:9" s="1007" customFormat="1" ht="12" customHeight="1" x14ac:dyDescent="0.2">
      <c r="A24" s="903"/>
      <c r="B24" s="895">
        <v>541</v>
      </c>
      <c r="C24" s="903" t="s">
        <v>306</v>
      </c>
      <c r="D24" s="1116"/>
      <c r="E24" s="898">
        <f>[9]P8!D64</f>
        <v>0</v>
      </c>
      <c r="F24" s="1116"/>
      <c r="G24" s="1116"/>
      <c r="H24" s="1116"/>
      <c r="I24" s="1115">
        <f t="shared" si="0"/>
        <v>0</v>
      </c>
    </row>
    <row r="25" spans="1:9" s="1007" customFormat="1" ht="12" customHeight="1" x14ac:dyDescent="0.2">
      <c r="A25" s="900"/>
      <c r="B25" s="899">
        <v>542</v>
      </c>
      <c r="C25" s="900" t="s">
        <v>501</v>
      </c>
      <c r="D25" s="1116"/>
      <c r="E25" s="898">
        <f>[9]P8!D66</f>
        <v>0</v>
      </c>
      <c r="F25" s="1116"/>
      <c r="G25" s="1116"/>
      <c r="H25" s="1116"/>
      <c r="I25" s="1117">
        <f t="shared" si="0"/>
        <v>0</v>
      </c>
    </row>
    <row r="26" spans="1:9" s="1007" customFormat="1" ht="12" customHeight="1" x14ac:dyDescent="0.2">
      <c r="A26" s="912"/>
      <c r="B26" s="899">
        <v>547</v>
      </c>
      <c r="C26" s="900" t="s">
        <v>308</v>
      </c>
      <c r="D26" s="1116"/>
      <c r="E26" s="898">
        <f>[9]P8!D68</f>
        <v>0</v>
      </c>
      <c r="F26" s="1116"/>
      <c r="G26" s="1116"/>
      <c r="H26" s="1116"/>
      <c r="I26" s="1117">
        <f t="shared" si="0"/>
        <v>0</v>
      </c>
    </row>
    <row r="27" spans="1:9" s="1007" customFormat="1" ht="12" customHeight="1" thickBot="1" x14ac:dyDescent="0.25">
      <c r="A27" s="907"/>
      <c r="B27" s="906">
        <v>549</v>
      </c>
      <c r="C27" s="907" t="s">
        <v>309</v>
      </c>
      <c r="D27" s="1116">
        <v>17000</v>
      </c>
      <c r="E27" s="898">
        <f>[9]P8!D70</f>
        <v>17500</v>
      </c>
      <c r="F27" s="1116"/>
      <c r="G27" s="1116"/>
      <c r="H27" s="1116"/>
      <c r="I27" s="1118">
        <f t="shared" si="0"/>
        <v>17500</v>
      </c>
    </row>
    <row r="28" spans="1:9" s="1007" customFormat="1" ht="12" customHeight="1" thickBot="1" x14ac:dyDescent="0.25">
      <c r="A28" s="893">
        <v>55</v>
      </c>
      <c r="B28" s="1354" t="s">
        <v>502</v>
      </c>
      <c r="C28" s="1354"/>
      <c r="D28" s="894">
        <f>SUM(D29:D31)</f>
        <v>80000</v>
      </c>
      <c r="E28" s="894">
        <f>SUM(E29:E31)</f>
        <v>80000</v>
      </c>
      <c r="F28" s="894">
        <f>SUM(F29:F31)</f>
        <v>0</v>
      </c>
      <c r="G28" s="894">
        <f>SUM(G29:G31)</f>
        <v>0</v>
      </c>
      <c r="H28" s="894">
        <f>SUM(H29:H31)</f>
        <v>0</v>
      </c>
      <c r="I28" s="1113">
        <f t="shared" si="0"/>
        <v>80000</v>
      </c>
    </row>
    <row r="29" spans="1:9" s="1007" customFormat="1" ht="12" customHeight="1" x14ac:dyDescent="0.2">
      <c r="A29" s="913"/>
      <c r="B29" s="914">
        <v>551</v>
      </c>
      <c r="C29" s="915" t="s">
        <v>312</v>
      </c>
      <c r="D29" s="1120"/>
      <c r="E29" s="916">
        <f>[9]P8!D73</f>
        <v>0</v>
      </c>
      <c r="F29" s="1120"/>
      <c r="G29" s="1120"/>
      <c r="H29" s="1120"/>
      <c r="I29" s="1121">
        <f t="shared" si="0"/>
        <v>0</v>
      </c>
    </row>
    <row r="30" spans="1:9" s="1007" customFormat="1" ht="12" customHeight="1" x14ac:dyDescent="0.2">
      <c r="A30" s="912"/>
      <c r="B30" s="899">
        <v>556</v>
      </c>
      <c r="C30" s="900" t="s">
        <v>313</v>
      </c>
      <c r="D30" s="1116"/>
      <c r="E30" s="898">
        <f>[9]P8!D75</f>
        <v>0</v>
      </c>
      <c r="F30" s="1116"/>
      <c r="G30" s="1116"/>
      <c r="H30" s="1116"/>
      <c r="I30" s="1117">
        <f t="shared" ref="I30" si="7">SUM(E30:H30)</f>
        <v>0</v>
      </c>
    </row>
    <row r="31" spans="1:9" s="1007" customFormat="1" ht="12" customHeight="1" thickBot="1" x14ac:dyDescent="0.25">
      <c r="A31" s="917"/>
      <c r="B31" s="918">
        <v>558</v>
      </c>
      <c r="C31" s="919" t="s">
        <v>314</v>
      </c>
      <c r="D31" s="1116">
        <v>80000</v>
      </c>
      <c r="E31" s="908">
        <f>[9]P8!D77</f>
        <v>80000</v>
      </c>
      <c r="F31" s="1114"/>
      <c r="G31" s="1114"/>
      <c r="H31" s="1114"/>
      <c r="I31" s="1118">
        <f t="shared" si="0"/>
        <v>80000</v>
      </c>
    </row>
    <row r="32" spans="1:9" s="1007" customFormat="1" ht="12" customHeight="1" thickBot="1" x14ac:dyDescent="0.25">
      <c r="A32" s="893">
        <v>56</v>
      </c>
      <c r="B32" s="1355" t="s">
        <v>503</v>
      </c>
      <c r="C32" s="1356"/>
      <c r="D32" s="894">
        <f>D33</f>
        <v>0</v>
      </c>
      <c r="E32" s="894">
        <f t="shared" ref="E32:H32" si="8">E33</f>
        <v>0</v>
      </c>
      <c r="F32" s="894">
        <f t="shared" si="8"/>
        <v>0</v>
      </c>
      <c r="G32" s="894">
        <f t="shared" si="8"/>
        <v>0</v>
      </c>
      <c r="H32" s="894">
        <f t="shared" si="8"/>
        <v>0</v>
      </c>
      <c r="I32" s="1113">
        <f t="shared" si="0"/>
        <v>0</v>
      </c>
    </row>
    <row r="33" spans="1:9" s="1007" customFormat="1" ht="12" customHeight="1" thickBot="1" x14ac:dyDescent="0.25">
      <c r="A33" s="920"/>
      <c r="B33" s="909">
        <v>569</v>
      </c>
      <c r="C33" s="910" t="s">
        <v>318</v>
      </c>
      <c r="D33" s="1116"/>
      <c r="E33" s="911">
        <f>[9]P8!D81</f>
        <v>0</v>
      </c>
      <c r="F33" s="1116"/>
      <c r="G33" s="1116"/>
      <c r="H33" s="1116"/>
      <c r="I33" s="1119">
        <f t="shared" si="0"/>
        <v>0</v>
      </c>
    </row>
    <row r="34" spans="1:9" s="1007" customFormat="1" ht="12" customHeight="1" thickBot="1" x14ac:dyDescent="0.25">
      <c r="A34" s="893">
        <v>59</v>
      </c>
      <c r="B34" s="1354" t="s">
        <v>320</v>
      </c>
      <c r="C34" s="1354"/>
      <c r="D34" s="894">
        <f t="shared" ref="D34:H34" si="9">SUM(D35:D36)</f>
        <v>0</v>
      </c>
      <c r="E34" s="894">
        <f t="shared" si="9"/>
        <v>0</v>
      </c>
      <c r="F34" s="894">
        <f t="shared" si="9"/>
        <v>0</v>
      </c>
      <c r="G34" s="894">
        <f t="shared" si="9"/>
        <v>0</v>
      </c>
      <c r="H34" s="894">
        <f t="shared" si="9"/>
        <v>0</v>
      </c>
      <c r="I34" s="1113">
        <f t="shared" si="0"/>
        <v>0</v>
      </c>
    </row>
    <row r="35" spans="1:9" s="1007" customFormat="1" ht="12" customHeight="1" x14ac:dyDescent="0.2">
      <c r="A35" s="903"/>
      <c r="B35" s="895">
        <v>591</v>
      </c>
      <c r="C35" s="903" t="s">
        <v>320</v>
      </c>
      <c r="D35" s="1116"/>
      <c r="E35" s="898">
        <f>[9]P8!D84</f>
        <v>0</v>
      </c>
      <c r="F35" s="1116"/>
      <c r="G35" s="1116"/>
      <c r="H35" s="1116"/>
      <c r="I35" s="1115">
        <f t="shared" si="0"/>
        <v>0</v>
      </c>
    </row>
    <row r="36" spans="1:9" s="1007" customFormat="1" ht="12" customHeight="1" thickBot="1" x14ac:dyDescent="0.25">
      <c r="A36" s="921"/>
      <c r="B36" s="922">
        <v>595</v>
      </c>
      <c r="C36" s="921" t="s">
        <v>321</v>
      </c>
      <c r="D36" s="1116"/>
      <c r="E36" s="898">
        <f>[9]P8!D86</f>
        <v>0</v>
      </c>
      <c r="F36" s="1116"/>
      <c r="G36" s="1116"/>
      <c r="H36" s="1116"/>
      <c r="I36" s="1122">
        <f t="shared" si="0"/>
        <v>0</v>
      </c>
    </row>
    <row r="37" spans="1:9" s="1007" customFormat="1" ht="12" customHeight="1" thickBot="1" x14ac:dyDescent="0.25">
      <c r="A37" s="1357" t="s">
        <v>504</v>
      </c>
      <c r="B37" s="1358"/>
      <c r="C37" s="1359"/>
      <c r="D37" s="923">
        <f t="shared" ref="D37:H37" si="10">D38+D42+D47+D49</f>
        <v>6196610</v>
      </c>
      <c r="E37" s="923">
        <f t="shared" si="10"/>
        <v>7480000</v>
      </c>
      <c r="F37" s="923">
        <f t="shared" si="10"/>
        <v>0</v>
      </c>
      <c r="G37" s="923">
        <f t="shared" si="10"/>
        <v>0</v>
      </c>
      <c r="H37" s="923">
        <f t="shared" si="10"/>
        <v>0</v>
      </c>
      <c r="I37" s="1123">
        <f t="shared" si="0"/>
        <v>7480000</v>
      </c>
    </row>
    <row r="38" spans="1:9" s="1007" customFormat="1" ht="12" customHeight="1" thickBot="1" x14ac:dyDescent="0.25">
      <c r="A38" s="924">
        <v>60</v>
      </c>
      <c r="B38" s="1349" t="s">
        <v>505</v>
      </c>
      <c r="C38" s="1349"/>
      <c r="D38" s="925">
        <f t="shared" ref="D38:H38" si="11">SUM(D39:D41)</f>
        <v>262000</v>
      </c>
      <c r="E38" s="925">
        <f t="shared" si="11"/>
        <v>300000</v>
      </c>
      <c r="F38" s="925">
        <f t="shared" si="11"/>
        <v>0</v>
      </c>
      <c r="G38" s="925">
        <f t="shared" si="11"/>
        <v>0</v>
      </c>
      <c r="H38" s="925">
        <f t="shared" si="11"/>
        <v>0</v>
      </c>
      <c r="I38" s="1124">
        <f t="shared" si="0"/>
        <v>300000</v>
      </c>
    </row>
    <row r="39" spans="1:9" s="1007" customFormat="1" ht="12" customHeight="1" x14ac:dyDescent="0.2">
      <c r="A39" s="926"/>
      <c r="B39" s="927">
        <v>602</v>
      </c>
      <c r="C39" s="926" t="s">
        <v>506</v>
      </c>
      <c r="D39" s="1116">
        <v>260000</v>
      </c>
      <c r="E39" s="1116">
        <v>298000</v>
      </c>
      <c r="F39" s="1116"/>
      <c r="G39" s="1116"/>
      <c r="H39" s="1116"/>
      <c r="I39" s="1125">
        <f>SUM(E39:H39)</f>
        <v>298000</v>
      </c>
    </row>
    <row r="40" spans="1:9" s="1007" customFormat="1" ht="12" customHeight="1" x14ac:dyDescent="0.2">
      <c r="A40" s="928"/>
      <c r="B40" s="929">
        <v>603</v>
      </c>
      <c r="C40" s="928" t="s">
        <v>507</v>
      </c>
      <c r="D40" s="1116">
        <v>2000</v>
      </c>
      <c r="E40" s="1116">
        <v>2000</v>
      </c>
      <c r="F40" s="1116"/>
      <c r="G40" s="1116"/>
      <c r="H40" s="1116"/>
      <c r="I40" s="1126">
        <f>SUM(E40:H40)</f>
        <v>2000</v>
      </c>
    </row>
    <row r="41" spans="1:9" s="1007" customFormat="1" ht="12" customHeight="1" thickBot="1" x14ac:dyDescent="0.25">
      <c r="A41" s="930"/>
      <c r="B41" s="931">
        <v>604</v>
      </c>
      <c r="C41" s="930" t="s">
        <v>508</v>
      </c>
      <c r="D41" s="1116"/>
      <c r="E41" s="1116"/>
      <c r="F41" s="1116"/>
      <c r="G41" s="1116"/>
      <c r="H41" s="1116"/>
      <c r="I41" s="1127">
        <f t="shared" ref="I41:I55" si="12">SUM(E41:H41)</f>
        <v>0</v>
      </c>
    </row>
    <row r="42" spans="1:9" s="1007" customFormat="1" ht="12" customHeight="1" thickBot="1" x14ac:dyDescent="0.25">
      <c r="A42" s="924">
        <v>64</v>
      </c>
      <c r="B42" s="1349" t="s">
        <v>509</v>
      </c>
      <c r="C42" s="1349"/>
      <c r="D42" s="925">
        <f>SUM(D43:D46)</f>
        <v>0</v>
      </c>
      <c r="E42" s="925">
        <f t="shared" ref="E42:H42" si="13">SUM(E43:E46)</f>
        <v>150000</v>
      </c>
      <c r="F42" s="925">
        <f t="shared" si="13"/>
        <v>0</v>
      </c>
      <c r="G42" s="925">
        <f t="shared" si="13"/>
        <v>0</v>
      </c>
      <c r="H42" s="925">
        <f t="shared" si="13"/>
        <v>0</v>
      </c>
      <c r="I42" s="1124">
        <f t="shared" si="12"/>
        <v>150000</v>
      </c>
    </row>
    <row r="43" spans="1:9" s="1007" customFormat="1" ht="12" customHeight="1" x14ac:dyDescent="0.2">
      <c r="A43" s="926"/>
      <c r="B43" s="927">
        <v>641</v>
      </c>
      <c r="C43" s="926" t="s">
        <v>306</v>
      </c>
      <c r="D43" s="1116"/>
      <c r="E43" s="1116"/>
      <c r="F43" s="1116"/>
      <c r="G43" s="1116"/>
      <c r="H43" s="1116"/>
      <c r="I43" s="1125">
        <f t="shared" si="12"/>
        <v>0</v>
      </c>
    </row>
    <row r="44" spans="1:9" s="1007" customFormat="1" ht="12" customHeight="1" x14ac:dyDescent="0.2">
      <c r="A44" s="928"/>
      <c r="B44" s="929">
        <v>643</v>
      </c>
      <c r="C44" s="928" t="s">
        <v>510</v>
      </c>
      <c r="D44" s="1116"/>
      <c r="E44" s="1116"/>
      <c r="F44" s="1116"/>
      <c r="G44" s="1116"/>
      <c r="H44" s="1116"/>
      <c r="I44" s="1126">
        <f t="shared" si="12"/>
        <v>0</v>
      </c>
    </row>
    <row r="45" spans="1:9" s="1007" customFormat="1" ht="12" customHeight="1" x14ac:dyDescent="0.2">
      <c r="A45" s="928"/>
      <c r="B45" s="929">
        <v>648</v>
      </c>
      <c r="C45" s="928" t="s">
        <v>511</v>
      </c>
      <c r="D45" s="1116"/>
      <c r="E45" s="1116">
        <v>150000</v>
      </c>
      <c r="F45" s="1116"/>
      <c r="G45" s="1116"/>
      <c r="H45" s="1116"/>
      <c r="I45" s="1126">
        <f t="shared" si="12"/>
        <v>150000</v>
      </c>
    </row>
    <row r="46" spans="1:9" s="1007" customFormat="1" ht="12" customHeight="1" thickBot="1" x14ac:dyDescent="0.25">
      <c r="A46" s="930"/>
      <c r="B46" s="931">
        <v>649</v>
      </c>
      <c r="C46" s="930" t="s">
        <v>512</v>
      </c>
      <c r="D46" s="1116"/>
      <c r="E46" s="1116"/>
      <c r="F46" s="1116"/>
      <c r="G46" s="1116"/>
      <c r="H46" s="1116"/>
      <c r="I46" s="1127">
        <f t="shared" si="12"/>
        <v>0</v>
      </c>
    </row>
    <row r="47" spans="1:9" s="1007" customFormat="1" ht="12" customHeight="1" thickBot="1" x14ac:dyDescent="0.25">
      <c r="A47" s="924">
        <v>66</v>
      </c>
      <c r="B47" s="1349" t="s">
        <v>513</v>
      </c>
      <c r="C47" s="1349"/>
      <c r="D47" s="925">
        <f>D48</f>
        <v>0</v>
      </c>
      <c r="E47" s="925">
        <f t="shared" ref="E47:H47" si="14">E48</f>
        <v>0</v>
      </c>
      <c r="F47" s="925">
        <f t="shared" si="14"/>
        <v>0</v>
      </c>
      <c r="G47" s="925">
        <f t="shared" si="14"/>
        <v>0</v>
      </c>
      <c r="H47" s="925">
        <f t="shared" si="14"/>
        <v>0</v>
      </c>
      <c r="I47" s="1124">
        <f t="shared" si="12"/>
        <v>0</v>
      </c>
    </row>
    <row r="48" spans="1:9" s="1007" customFormat="1" ht="12" customHeight="1" thickBot="1" x14ac:dyDescent="0.25">
      <c r="A48" s="932"/>
      <c r="B48" s="933">
        <v>662</v>
      </c>
      <c r="C48" s="932" t="s">
        <v>514</v>
      </c>
      <c r="D48" s="1128"/>
      <c r="E48" s="1128"/>
      <c r="F48" s="1128"/>
      <c r="G48" s="1128"/>
      <c r="H48" s="1128"/>
      <c r="I48" s="1125">
        <f t="shared" si="12"/>
        <v>0</v>
      </c>
    </row>
    <row r="49" spans="1:9" s="1007" customFormat="1" ht="12" customHeight="1" thickBot="1" x14ac:dyDescent="0.25">
      <c r="A49" s="924">
        <v>67</v>
      </c>
      <c r="B49" s="1349" t="s">
        <v>515</v>
      </c>
      <c r="C49" s="1349"/>
      <c r="D49" s="925">
        <f t="shared" ref="D49:H49" si="15">SUM(D50:D54)</f>
        <v>5934610</v>
      </c>
      <c r="E49" s="925">
        <f t="shared" si="15"/>
        <v>7030000</v>
      </c>
      <c r="F49" s="925">
        <f t="shared" si="15"/>
        <v>0</v>
      </c>
      <c r="G49" s="925">
        <f t="shared" si="15"/>
        <v>0</v>
      </c>
      <c r="H49" s="925">
        <f t="shared" si="15"/>
        <v>0</v>
      </c>
      <c r="I49" s="1124">
        <f t="shared" si="12"/>
        <v>7030000</v>
      </c>
    </row>
    <row r="50" spans="1:9" s="1007" customFormat="1" ht="12" customHeight="1" x14ac:dyDescent="0.2">
      <c r="A50" s="927" t="s">
        <v>516</v>
      </c>
      <c r="B50" s="927">
        <v>500</v>
      </c>
      <c r="C50" s="926" t="s">
        <v>517</v>
      </c>
      <c r="D50" s="1116">
        <v>452000</v>
      </c>
      <c r="E50" s="1114">
        <v>955000</v>
      </c>
      <c r="F50" s="1114"/>
      <c r="G50" s="1114"/>
      <c r="H50" s="1114"/>
      <c r="I50" s="1129">
        <f t="shared" si="12"/>
        <v>955000</v>
      </c>
    </row>
    <row r="51" spans="1:9" s="1007" customFormat="1" ht="12" customHeight="1" x14ac:dyDescent="0.2">
      <c r="A51" s="927" t="s">
        <v>516</v>
      </c>
      <c r="B51" s="927">
        <v>510</v>
      </c>
      <c r="C51" s="926" t="s">
        <v>518</v>
      </c>
      <c r="D51" s="1116"/>
      <c r="E51" s="1114"/>
      <c r="F51" s="1114"/>
      <c r="G51" s="1114"/>
      <c r="H51" s="1114"/>
      <c r="I51" s="1129">
        <f t="shared" si="12"/>
        <v>0</v>
      </c>
    </row>
    <row r="52" spans="1:9" s="1007" customFormat="1" ht="12" customHeight="1" x14ac:dyDescent="0.2">
      <c r="A52" s="927" t="s">
        <v>516</v>
      </c>
      <c r="B52" s="927">
        <v>600</v>
      </c>
      <c r="C52" s="926" t="s">
        <v>519</v>
      </c>
      <c r="D52" s="1116">
        <v>5482610</v>
      </c>
      <c r="E52" s="1114">
        <v>6075000</v>
      </c>
      <c r="F52" s="1114"/>
      <c r="G52" s="1114"/>
      <c r="H52" s="1114"/>
      <c r="I52" s="1129">
        <f t="shared" si="12"/>
        <v>6075000</v>
      </c>
    </row>
    <row r="53" spans="1:9" s="1007" customFormat="1" ht="12" customHeight="1" x14ac:dyDescent="0.2">
      <c r="A53" s="927" t="s">
        <v>516</v>
      </c>
      <c r="B53" s="927"/>
      <c r="C53" s="926" t="s">
        <v>520</v>
      </c>
      <c r="D53" s="1116"/>
      <c r="E53" s="1114"/>
      <c r="F53" s="1114"/>
      <c r="G53" s="1114"/>
      <c r="H53" s="1114"/>
      <c r="I53" s="1129">
        <f t="shared" si="12"/>
        <v>0</v>
      </c>
    </row>
    <row r="54" spans="1:9" s="1007" customFormat="1" ht="12" customHeight="1" thickBot="1" x14ac:dyDescent="0.25">
      <c r="A54" s="934" t="s">
        <v>516</v>
      </c>
      <c r="B54" s="1130"/>
      <c r="C54" s="935" t="s">
        <v>521</v>
      </c>
      <c r="D54" s="1116"/>
      <c r="E54" s="1116"/>
      <c r="F54" s="1116"/>
      <c r="G54" s="1116"/>
      <c r="H54" s="1116"/>
      <c r="I54" s="1131">
        <f t="shared" si="12"/>
        <v>0</v>
      </c>
    </row>
    <row r="55" spans="1:9" s="1007" customFormat="1" ht="12" customHeight="1" thickBot="1" x14ac:dyDescent="0.25">
      <c r="A55" s="936" t="s">
        <v>522</v>
      </c>
      <c r="B55" s="936"/>
      <c r="C55" s="937"/>
      <c r="D55" s="938">
        <f>D37-D5</f>
        <v>0</v>
      </c>
      <c r="E55" s="938">
        <f>E37-E5</f>
        <v>0</v>
      </c>
      <c r="F55" s="938">
        <f>F37-F5</f>
        <v>0</v>
      </c>
      <c r="G55" s="938">
        <f>G37-G5</f>
        <v>0</v>
      </c>
      <c r="H55" s="938">
        <f>H37-H5</f>
        <v>0</v>
      </c>
      <c r="I55" s="1132">
        <f t="shared" si="12"/>
        <v>0</v>
      </c>
    </row>
    <row r="56" spans="1:9" s="1007" customFormat="1" ht="12" customHeight="1" thickBot="1" x14ac:dyDescent="0.25">
      <c r="A56" s="1350" t="s">
        <v>523</v>
      </c>
      <c r="B56" s="1351"/>
      <c r="C56" s="1351"/>
      <c r="D56" s="1352"/>
      <c r="E56" s="1352"/>
      <c r="F56" s="1352"/>
      <c r="G56" s="1352"/>
      <c r="H56" s="1352"/>
      <c r="I56" s="1353"/>
    </row>
    <row r="57" spans="1:9" s="1007" customFormat="1" ht="12" customHeight="1" thickBot="1" x14ac:dyDescent="0.25">
      <c r="A57" s="936" t="s">
        <v>524</v>
      </c>
      <c r="B57" s="936"/>
      <c r="C57" s="937"/>
      <c r="D57" s="939">
        <f t="shared" ref="D57:H57" si="16">SUM(D58:D59)</f>
        <v>0</v>
      </c>
      <c r="E57" s="939">
        <f t="shared" si="16"/>
        <v>0</v>
      </c>
      <c r="F57" s="939">
        <f t="shared" si="16"/>
        <v>0</v>
      </c>
      <c r="G57" s="939">
        <f t="shared" si="16"/>
        <v>0</v>
      </c>
      <c r="H57" s="939">
        <f t="shared" si="16"/>
        <v>0</v>
      </c>
      <c r="I57" s="1132">
        <f t="shared" ref="I57:I63" si="17">SUM(E57:H57)</f>
        <v>0</v>
      </c>
    </row>
    <row r="58" spans="1:9" s="1007" customFormat="1" ht="12" customHeight="1" x14ac:dyDescent="0.2">
      <c r="A58" s="940" t="s">
        <v>525</v>
      </c>
      <c r="B58" s="941" t="s">
        <v>526</v>
      </c>
      <c r="C58" s="941"/>
      <c r="D58" s="1116"/>
      <c r="E58" s="1116"/>
      <c r="F58" s="1116"/>
      <c r="G58" s="1116"/>
      <c r="H58" s="1116"/>
      <c r="I58" s="1133">
        <f t="shared" si="17"/>
        <v>0</v>
      </c>
    </row>
    <row r="59" spans="1:9" s="1007" customFormat="1" ht="12" customHeight="1" thickBot="1" x14ac:dyDescent="0.25">
      <c r="A59" s="942"/>
      <c r="B59" s="943" t="s">
        <v>527</v>
      </c>
      <c r="C59" s="943"/>
      <c r="D59" s="1116"/>
      <c r="E59" s="1116"/>
      <c r="F59" s="1116"/>
      <c r="G59" s="1116"/>
      <c r="H59" s="1116"/>
      <c r="I59" s="1134">
        <f t="shared" si="17"/>
        <v>0</v>
      </c>
    </row>
    <row r="60" spans="1:9" s="1007" customFormat="1" ht="12" customHeight="1" thickBot="1" x14ac:dyDescent="0.25">
      <c r="A60" s="936" t="s">
        <v>528</v>
      </c>
      <c r="B60" s="936"/>
      <c r="C60" s="936"/>
      <c r="D60" s="938">
        <f t="shared" ref="D60:H60" si="18">SUM(D61:D63)</f>
        <v>0</v>
      </c>
      <c r="E60" s="938">
        <f t="shared" si="18"/>
        <v>0</v>
      </c>
      <c r="F60" s="938">
        <f t="shared" si="18"/>
        <v>0</v>
      </c>
      <c r="G60" s="938">
        <f t="shared" si="18"/>
        <v>0</v>
      </c>
      <c r="H60" s="938">
        <f t="shared" si="18"/>
        <v>0</v>
      </c>
      <c r="I60" s="1132">
        <f t="shared" si="17"/>
        <v>0</v>
      </c>
    </row>
    <row r="61" spans="1:9" s="1007" customFormat="1" ht="12" customHeight="1" x14ac:dyDescent="0.2">
      <c r="A61" s="944" t="s">
        <v>529</v>
      </c>
      <c r="B61" s="945" t="s">
        <v>530</v>
      </c>
      <c r="C61" s="945"/>
      <c r="D61" s="1120"/>
      <c r="E61" s="1120"/>
      <c r="F61" s="1120"/>
      <c r="G61" s="1120"/>
      <c r="H61" s="1120"/>
      <c r="I61" s="1133">
        <f t="shared" si="17"/>
        <v>0</v>
      </c>
    </row>
    <row r="62" spans="1:9" s="1007" customFormat="1" ht="12" customHeight="1" x14ac:dyDescent="0.2">
      <c r="A62" s="946"/>
      <c r="B62" s="947" t="s">
        <v>531</v>
      </c>
      <c r="C62" s="947"/>
      <c r="D62" s="1116"/>
      <c r="E62" s="1116"/>
      <c r="F62" s="1116"/>
      <c r="G62" s="1116"/>
      <c r="H62" s="1116"/>
      <c r="I62" s="1135">
        <f t="shared" si="17"/>
        <v>0</v>
      </c>
    </row>
    <row r="63" spans="1:9" s="1007" customFormat="1" ht="12" customHeight="1" thickBot="1" x14ac:dyDescent="0.25">
      <c r="A63" s="948"/>
      <c r="B63" s="949" t="s">
        <v>532</v>
      </c>
      <c r="C63" s="949"/>
      <c r="D63" s="1136"/>
      <c r="E63" s="1136"/>
      <c r="F63" s="1136"/>
      <c r="G63" s="1136"/>
      <c r="H63" s="1136"/>
      <c r="I63" s="1137">
        <f t="shared" si="17"/>
        <v>0</v>
      </c>
    </row>
    <row r="64" spans="1:9" s="1007" customFormat="1" ht="12" customHeight="1" x14ac:dyDescent="0.2">
      <c r="A64" s="950"/>
      <c r="B64" s="207"/>
      <c r="C64" s="207"/>
      <c r="D64" s="951"/>
      <c r="E64" s="952"/>
      <c r="F64" s="1103"/>
      <c r="G64" s="1103"/>
      <c r="H64" s="1103"/>
      <c r="I64" s="1103"/>
    </row>
    <row r="65" spans="1:9" s="1007" customFormat="1" ht="16.8" customHeight="1" x14ac:dyDescent="0.2">
      <c r="A65" s="953" t="s">
        <v>322</v>
      </c>
      <c r="B65" s="207"/>
      <c r="C65" s="1138" t="str">
        <f>[9]P8!C91</f>
        <v>Mgr. Martina Funtánová</v>
      </c>
      <c r="D65" s="208" t="s">
        <v>323</v>
      </c>
      <c r="E65" s="952"/>
      <c r="F65" s="1104"/>
      <c r="G65" s="954" t="s">
        <v>324</v>
      </c>
      <c r="H65" s="1101" t="s">
        <v>597</v>
      </c>
      <c r="I65" s="1103"/>
    </row>
    <row r="66" spans="1:9" s="1007" customFormat="1" ht="12" customHeight="1" x14ac:dyDescent="0.2">
      <c r="A66" s="1103"/>
      <c r="B66" s="1103"/>
      <c r="C66" s="1103"/>
      <c r="D66" s="208"/>
      <c r="E66" s="207"/>
      <c r="F66" s="1104"/>
      <c r="G66" s="1104"/>
      <c r="H66" s="1104"/>
      <c r="I66" s="1104"/>
    </row>
    <row r="67" spans="1:9" s="1007" customFormat="1" ht="12" customHeight="1" x14ac:dyDescent="0.2">
      <c r="A67" s="953" t="s">
        <v>325</v>
      </c>
      <c r="B67" s="207"/>
      <c r="C67" s="1138" t="str">
        <f>[9]P8!C93</f>
        <v>Mgr. Martina Funtánová</v>
      </c>
      <c r="D67" s="208" t="s">
        <v>323</v>
      </c>
      <c r="E67" s="955"/>
      <c r="F67" s="1139" t="s">
        <v>594</v>
      </c>
      <c r="G67" s="1140" t="s">
        <v>595</v>
      </c>
      <c r="H67" s="1101"/>
      <c r="I67" s="1103"/>
    </row>
    <row r="68" spans="1:9" x14ac:dyDescent="0.3">
      <c r="A68" s="1104"/>
      <c r="B68" s="1104"/>
      <c r="C68" s="1104"/>
      <c r="D68" s="1104"/>
      <c r="E68" s="1104"/>
      <c r="F68" s="1104"/>
      <c r="G68" s="1104"/>
      <c r="H68" s="1104"/>
      <c r="I68" s="1104"/>
    </row>
    <row r="69" spans="1:9" x14ac:dyDescent="0.3">
      <c r="A69" s="209" t="s">
        <v>533</v>
      </c>
      <c r="B69" s="1141"/>
      <c r="C69" s="1141"/>
      <c r="D69"/>
      <c r="E69"/>
      <c r="F69" s="1139" t="s">
        <v>596</v>
      </c>
      <c r="G69" s="1140" t="s">
        <v>595</v>
      </c>
      <c r="H69" s="1101"/>
      <c r="I69" s="1103"/>
    </row>
  </sheetData>
  <protectedRanges>
    <protectedRange sqref="F39:H41 F24:H27 F11:H14 F16:H20 F22:H22 F33:H33 F35:H36 F48:H48 F43:H46 F58:H59 F61:H63 F30:H31 F50:H54 F7:H9" name="Oblast1_1"/>
  </protectedRanges>
  <mergeCells count="18">
    <mergeCell ref="C1:E1"/>
    <mergeCell ref="B2:G2"/>
    <mergeCell ref="A3:G3"/>
    <mergeCell ref="A5:C5"/>
    <mergeCell ref="B6:C6"/>
    <mergeCell ref="B42:C42"/>
    <mergeCell ref="B47:C47"/>
    <mergeCell ref="B49:C49"/>
    <mergeCell ref="A56:I56"/>
    <mergeCell ref="B10:C10"/>
    <mergeCell ref="B15:C15"/>
    <mergeCell ref="B21:C21"/>
    <mergeCell ref="B23:C23"/>
    <mergeCell ref="B28:C28"/>
    <mergeCell ref="B32:C32"/>
    <mergeCell ref="B34:C34"/>
    <mergeCell ref="A37:C37"/>
    <mergeCell ref="B38:C38"/>
  </mergeCells>
  <pageMargins left="0.34" right="0.17" top="0.38" bottom="0.34" header="0.3" footer="0.3"/>
  <pageSetup paperSize="9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94"/>
  <sheetViews>
    <sheetView showGridLines="0" zoomScaleNormal="100" zoomScaleSheetLayoutView="110" workbookViewId="0">
      <selection activeCell="C96" sqref="C96"/>
    </sheetView>
  </sheetViews>
  <sheetFormatPr defaultColWidth="9.109375" defaultRowHeight="14.4" x14ac:dyDescent="0.3"/>
  <cols>
    <col min="1" max="1" width="4.44140625" style="1006" customWidth="1"/>
    <col min="2" max="2" width="5" style="1006" customWidth="1"/>
    <col min="3" max="3" width="32.6640625" style="1006" customWidth="1"/>
    <col min="4" max="5" width="10" style="1006" customWidth="1"/>
    <col min="6" max="7" width="8.33203125" style="1006" customWidth="1"/>
    <col min="8" max="8" width="10" style="1006" customWidth="1"/>
    <col min="9" max="16384" width="9.109375" style="1006"/>
  </cols>
  <sheetData>
    <row r="1" spans="1:11" x14ac:dyDescent="0.3">
      <c r="A1" s="1081"/>
      <c r="B1" s="1081"/>
      <c r="C1" s="1082" t="s">
        <v>242</v>
      </c>
      <c r="D1" s="1081"/>
      <c r="E1" s="1083" t="s">
        <v>243</v>
      </c>
      <c r="F1" s="1084">
        <v>2026</v>
      </c>
      <c r="G1" s="1081"/>
      <c r="H1" s="120" t="s">
        <v>244</v>
      </c>
    </row>
    <row r="2" spans="1:11" s="1007" customFormat="1" ht="11.4" customHeight="1" x14ac:dyDescent="0.2">
      <c r="A2" s="121"/>
      <c r="B2" s="1382" t="s">
        <v>327</v>
      </c>
      <c r="C2" s="1382"/>
      <c r="D2" s="1382"/>
      <c r="E2" s="1382"/>
      <c r="F2" s="1382"/>
      <c r="G2" s="1382"/>
      <c r="H2" s="122"/>
      <c r="I2" s="123"/>
      <c r="J2" s="1008"/>
      <c r="K2" s="1008"/>
    </row>
    <row r="3" spans="1:11" s="1007" customFormat="1" ht="11.4" customHeight="1" thickBot="1" x14ac:dyDescent="0.25">
      <c r="A3" s="121"/>
      <c r="B3" s="121"/>
      <c r="C3" s="121" t="s">
        <v>246</v>
      </c>
      <c r="D3" s="121"/>
      <c r="E3" s="121"/>
      <c r="F3" s="121"/>
      <c r="G3" s="121"/>
      <c r="H3" s="124" t="s">
        <v>247</v>
      </c>
      <c r="I3" s="123"/>
      <c r="J3" s="1008"/>
      <c r="K3" s="1008"/>
    </row>
    <row r="4" spans="1:11" s="1007" customFormat="1" ht="11.4" customHeight="1" x14ac:dyDescent="0.2">
      <c r="A4" s="1383"/>
      <c r="B4" s="1385" t="s">
        <v>248</v>
      </c>
      <c r="C4" s="1387" t="s">
        <v>249</v>
      </c>
      <c r="D4" s="1389" t="s">
        <v>250</v>
      </c>
      <c r="E4" s="1391" t="s">
        <v>251</v>
      </c>
      <c r="F4" s="1385" t="s">
        <v>252</v>
      </c>
      <c r="G4" s="1385"/>
      <c r="H4" s="1393"/>
      <c r="I4" s="123"/>
      <c r="J4" s="1008"/>
      <c r="K4" s="1008"/>
    </row>
    <row r="5" spans="1:11" s="1007" customFormat="1" ht="11.4" customHeight="1" thickBot="1" x14ac:dyDescent="0.25">
      <c r="A5" s="1384"/>
      <c r="B5" s="1386"/>
      <c r="C5" s="1388"/>
      <c r="D5" s="1390"/>
      <c r="E5" s="1392"/>
      <c r="F5" s="501" t="s">
        <v>253</v>
      </c>
      <c r="G5" s="501" t="s">
        <v>254</v>
      </c>
      <c r="H5" s="125" t="s">
        <v>255</v>
      </c>
      <c r="I5" s="123"/>
      <c r="J5" s="1008"/>
      <c r="K5" s="1008"/>
    </row>
    <row r="6" spans="1:11" s="1007" customFormat="1" ht="11.4" customHeight="1" thickBot="1" x14ac:dyDescent="0.25">
      <c r="A6" s="1394" t="s">
        <v>256</v>
      </c>
      <c r="B6" s="1395"/>
      <c r="C6" s="1396"/>
      <c r="D6" s="126">
        <f>D7+D24+D46+D60+D63+D72+D80+D83</f>
        <v>7480000</v>
      </c>
      <c r="E6" s="127">
        <f>E7+E24+E46+E60+E63+E72+E80+E83</f>
        <v>955000</v>
      </c>
      <c r="F6" s="128">
        <f>F7+F24+F46+F60+F63+F72+F80+F83</f>
        <v>300000</v>
      </c>
      <c r="G6" s="128">
        <f>G7+G24+G46+G60+G63+G72+G80+G83</f>
        <v>150000</v>
      </c>
      <c r="H6" s="129">
        <f>H7+H24+H46+H60+H63+H72+H80+H83</f>
        <v>6075000</v>
      </c>
      <c r="I6" s="123"/>
      <c r="J6" s="1008"/>
      <c r="K6" s="1008"/>
    </row>
    <row r="7" spans="1:11" s="1007" customFormat="1" ht="11.4" customHeight="1" thickBot="1" x14ac:dyDescent="0.25">
      <c r="A7" s="130">
        <v>50</v>
      </c>
      <c r="B7" s="1372" t="s">
        <v>592</v>
      </c>
      <c r="C7" s="1373"/>
      <c r="D7" s="131">
        <f>SUM(E7:H7)</f>
        <v>400000</v>
      </c>
      <c r="E7" s="132">
        <f>SUM(E8+E17+E22)</f>
        <v>310000</v>
      </c>
      <c r="F7" s="133">
        <f>SUM(F8+F17+F22)</f>
        <v>90000</v>
      </c>
      <c r="G7" s="133">
        <f>SUM(G8+G17+G22)</f>
        <v>0</v>
      </c>
      <c r="H7" s="134">
        <f>SUM(H8+H17+H22)</f>
        <v>0</v>
      </c>
      <c r="I7" s="123"/>
      <c r="J7" s="1008"/>
      <c r="K7" s="1008"/>
    </row>
    <row r="8" spans="1:11" s="1007" customFormat="1" ht="11.4" customHeight="1" thickBot="1" x14ac:dyDescent="0.25">
      <c r="A8" s="135">
        <v>501</v>
      </c>
      <c r="B8" s="1380" t="s">
        <v>257</v>
      </c>
      <c r="C8" s="1381"/>
      <c r="D8" s="136">
        <f>SUM(E8:H8)</f>
        <v>90000</v>
      </c>
      <c r="E8" s="137">
        <f>SUM(E9:E16)</f>
        <v>0</v>
      </c>
      <c r="F8" s="138">
        <f>SUM(F9:F16)</f>
        <v>90000</v>
      </c>
      <c r="G8" s="138">
        <f>SUM(G9:G16)</f>
        <v>0</v>
      </c>
      <c r="H8" s="139">
        <f>SUM(H9:H16)</f>
        <v>0</v>
      </c>
      <c r="I8" s="123"/>
      <c r="J8" s="1008"/>
      <c r="K8" s="1008"/>
    </row>
    <row r="9" spans="1:11" s="1007" customFormat="1" ht="11.4" customHeight="1" x14ac:dyDescent="0.2">
      <c r="A9" s="140">
        <v>501</v>
      </c>
      <c r="B9" s="141">
        <v>310</v>
      </c>
      <c r="C9" s="142" t="s">
        <v>258</v>
      </c>
      <c r="D9" s="143">
        <f>SUM(E9:H9)</f>
        <v>65000</v>
      </c>
      <c r="E9" s="1085"/>
      <c r="F9" s="1086">
        <v>65000</v>
      </c>
      <c r="G9" s="1086"/>
      <c r="H9" s="1087"/>
      <c r="I9" s="123"/>
      <c r="J9" s="1008"/>
      <c r="K9" s="1008"/>
    </row>
    <row r="10" spans="1:11" s="1007" customFormat="1" ht="11.4" customHeight="1" x14ac:dyDescent="0.2">
      <c r="A10" s="144">
        <v>501</v>
      </c>
      <c r="B10" s="145">
        <v>320</v>
      </c>
      <c r="C10" s="146" t="s">
        <v>259</v>
      </c>
      <c r="D10" s="147">
        <f t="shared" ref="D10:D87" si="0">SUM(E10:H10)</f>
        <v>15000</v>
      </c>
      <c r="E10" s="1088"/>
      <c r="F10" s="1089">
        <v>15000</v>
      </c>
      <c r="G10" s="1089"/>
      <c r="H10" s="1090"/>
      <c r="I10" s="123"/>
      <c r="J10" s="1008"/>
      <c r="K10" s="1008"/>
    </row>
    <row r="11" spans="1:11" s="1007" customFormat="1" ht="11.4" customHeight="1" x14ac:dyDescent="0.2">
      <c r="A11" s="144">
        <v>501</v>
      </c>
      <c r="B11" s="145">
        <v>330</v>
      </c>
      <c r="C11" s="146" t="s">
        <v>260</v>
      </c>
      <c r="D11" s="147">
        <f t="shared" si="0"/>
        <v>7000</v>
      </c>
      <c r="E11" s="1088"/>
      <c r="F11" s="1089">
        <v>7000</v>
      </c>
      <c r="G11" s="1089"/>
      <c r="H11" s="1090"/>
      <c r="I11" s="123"/>
      <c r="J11" s="1008"/>
      <c r="K11" s="1008"/>
    </row>
    <row r="12" spans="1:11" s="1007" customFormat="1" ht="11.4" customHeight="1" x14ac:dyDescent="0.2">
      <c r="A12" s="144">
        <v>501</v>
      </c>
      <c r="B12" s="145">
        <v>340</v>
      </c>
      <c r="C12" s="146" t="s">
        <v>261</v>
      </c>
      <c r="D12" s="147">
        <f t="shared" si="0"/>
        <v>3000</v>
      </c>
      <c r="E12" s="1088"/>
      <c r="F12" s="1089">
        <v>3000</v>
      </c>
      <c r="G12" s="1089"/>
      <c r="H12" s="1090"/>
      <c r="I12" s="123"/>
      <c r="J12" s="1008"/>
      <c r="K12" s="1008"/>
    </row>
    <row r="13" spans="1:11" s="1007" customFormat="1" ht="11.4" customHeight="1" x14ac:dyDescent="0.2">
      <c r="A13" s="144">
        <v>501</v>
      </c>
      <c r="B13" s="145">
        <v>360</v>
      </c>
      <c r="C13" s="146" t="s">
        <v>262</v>
      </c>
      <c r="D13" s="147">
        <f t="shared" si="0"/>
        <v>0</v>
      </c>
      <c r="E13" s="1088"/>
      <c r="F13" s="1089"/>
      <c r="G13" s="1089"/>
      <c r="H13" s="1090"/>
      <c r="I13" s="123"/>
      <c r="J13" s="1008"/>
      <c r="K13" s="1008"/>
    </row>
    <row r="14" spans="1:11" s="1007" customFormat="1" ht="11.4" customHeight="1" x14ac:dyDescent="0.2">
      <c r="A14" s="144">
        <v>501</v>
      </c>
      <c r="B14" s="145">
        <v>370</v>
      </c>
      <c r="C14" s="146" t="s">
        <v>263</v>
      </c>
      <c r="D14" s="147">
        <f t="shared" si="0"/>
        <v>0</v>
      </c>
      <c r="E14" s="1088"/>
      <c r="F14" s="1089"/>
      <c r="G14" s="1089"/>
      <c r="H14" s="1090"/>
      <c r="I14" s="123"/>
      <c r="J14" s="1008"/>
      <c r="K14" s="1008"/>
    </row>
    <row r="15" spans="1:11" s="1007" customFormat="1" ht="11.4" customHeight="1" x14ac:dyDescent="0.2">
      <c r="A15" s="144">
        <v>501</v>
      </c>
      <c r="B15" s="145">
        <v>380</v>
      </c>
      <c r="C15" s="146" t="s">
        <v>264</v>
      </c>
      <c r="D15" s="147">
        <f t="shared" si="0"/>
        <v>0</v>
      </c>
      <c r="E15" s="1088"/>
      <c r="F15" s="1089"/>
      <c r="G15" s="1089"/>
      <c r="H15" s="1090"/>
      <c r="I15" s="123"/>
      <c r="J15" s="1008"/>
      <c r="K15" s="1008"/>
    </row>
    <row r="16" spans="1:11" s="1007" customFormat="1" ht="11.4" customHeight="1" thickBot="1" x14ac:dyDescent="0.25">
      <c r="A16" s="148">
        <v>501</v>
      </c>
      <c r="B16" s="149">
        <v>390</v>
      </c>
      <c r="C16" s="150" t="s">
        <v>265</v>
      </c>
      <c r="D16" s="151">
        <f t="shared" si="0"/>
        <v>0</v>
      </c>
      <c r="E16" s="1091"/>
      <c r="F16" s="1092"/>
      <c r="G16" s="1092"/>
      <c r="H16" s="1093"/>
      <c r="I16" s="123"/>
      <c r="J16" s="1008"/>
      <c r="K16" s="1008"/>
    </row>
    <row r="17" spans="1:11" s="1007" customFormat="1" ht="11.4" customHeight="1" thickBot="1" x14ac:dyDescent="0.25">
      <c r="A17" s="135">
        <v>502</v>
      </c>
      <c r="B17" s="1380" t="s">
        <v>266</v>
      </c>
      <c r="C17" s="1381"/>
      <c r="D17" s="136">
        <f t="shared" si="0"/>
        <v>310000</v>
      </c>
      <c r="E17" s="152">
        <f>SUM(E18:E21)</f>
        <v>310000</v>
      </c>
      <c r="F17" s="153">
        <f>SUM(F18:F21)</f>
        <v>0</v>
      </c>
      <c r="G17" s="153">
        <f>SUM(G18:G21)</f>
        <v>0</v>
      </c>
      <c r="H17" s="154">
        <f>SUM(H18:H21)</f>
        <v>0</v>
      </c>
      <c r="I17" s="123"/>
      <c r="J17" s="1008"/>
      <c r="K17" s="1008"/>
    </row>
    <row r="18" spans="1:11" s="1007" customFormat="1" ht="11.4" customHeight="1" x14ac:dyDescent="0.2">
      <c r="A18" s="140">
        <v>502</v>
      </c>
      <c r="B18" s="141">
        <v>310</v>
      </c>
      <c r="C18" s="142" t="s">
        <v>267</v>
      </c>
      <c r="D18" s="143">
        <f t="shared" si="0"/>
        <v>50000</v>
      </c>
      <c r="E18" s="1085">
        <v>50000</v>
      </c>
      <c r="F18" s="1086"/>
      <c r="G18" s="1086"/>
      <c r="H18" s="1087"/>
      <c r="I18" s="123"/>
      <c r="J18" s="1008"/>
      <c r="K18" s="1008"/>
    </row>
    <row r="19" spans="1:11" s="1007" customFormat="1" ht="11.4" customHeight="1" x14ac:dyDescent="0.2">
      <c r="A19" s="144">
        <v>502</v>
      </c>
      <c r="B19" s="145">
        <v>320</v>
      </c>
      <c r="C19" s="146" t="s">
        <v>268</v>
      </c>
      <c r="D19" s="147">
        <f t="shared" si="0"/>
        <v>250000</v>
      </c>
      <c r="E19" s="1088">
        <v>250000</v>
      </c>
      <c r="F19" s="1089"/>
      <c r="G19" s="1089"/>
      <c r="H19" s="1090"/>
      <c r="I19" s="123"/>
      <c r="J19" s="1008"/>
      <c r="K19" s="1008"/>
    </row>
    <row r="20" spans="1:11" s="1007" customFormat="1" ht="11.4" customHeight="1" x14ac:dyDescent="0.2">
      <c r="A20" s="144">
        <v>502</v>
      </c>
      <c r="B20" s="145">
        <v>330</v>
      </c>
      <c r="C20" s="146" t="s">
        <v>269</v>
      </c>
      <c r="D20" s="147">
        <f t="shared" si="0"/>
        <v>10000</v>
      </c>
      <c r="E20" s="1088">
        <v>10000</v>
      </c>
      <c r="F20" s="1089"/>
      <c r="G20" s="1089"/>
      <c r="H20" s="1090"/>
      <c r="I20" s="123"/>
      <c r="J20" s="1008"/>
      <c r="K20" s="1008"/>
    </row>
    <row r="21" spans="1:11" s="1007" customFormat="1" ht="11.4" customHeight="1" thickBot="1" x14ac:dyDescent="0.25">
      <c r="A21" s="148">
        <v>502</v>
      </c>
      <c r="B21" s="149">
        <v>340</v>
      </c>
      <c r="C21" s="150" t="s">
        <v>270</v>
      </c>
      <c r="D21" s="147">
        <f t="shared" si="0"/>
        <v>0</v>
      </c>
      <c r="E21" s="1088"/>
      <c r="F21" s="1089"/>
      <c r="G21" s="1089"/>
      <c r="H21" s="1090"/>
      <c r="I21" s="123"/>
      <c r="J21" s="1008"/>
      <c r="K21" s="1008"/>
    </row>
    <row r="22" spans="1:11" s="1007" customFormat="1" ht="11.4" customHeight="1" thickBot="1" x14ac:dyDescent="0.25">
      <c r="A22" s="135">
        <v>504</v>
      </c>
      <c r="B22" s="1380" t="s">
        <v>559</v>
      </c>
      <c r="C22" s="1381"/>
      <c r="D22" s="136">
        <f>SUM(E22:H22)</f>
        <v>0</v>
      </c>
      <c r="E22" s="152">
        <f>SUM(E23:E23)</f>
        <v>0</v>
      </c>
      <c r="F22" s="153">
        <f>SUM(F23:F23)</f>
        <v>0</v>
      </c>
      <c r="G22" s="153">
        <f>SUM(G23:G23)</f>
        <v>0</v>
      </c>
      <c r="H22" s="154">
        <f>SUM(H23:H23)</f>
        <v>0</v>
      </c>
      <c r="I22" s="123"/>
      <c r="J22" s="1008"/>
      <c r="K22" s="1008"/>
    </row>
    <row r="23" spans="1:11" s="1007" customFormat="1" ht="11.4" customHeight="1" thickBot="1" x14ac:dyDescent="0.25">
      <c r="A23" s="148">
        <v>504</v>
      </c>
      <c r="B23" s="149">
        <v>300</v>
      </c>
      <c r="C23" s="150" t="s">
        <v>560</v>
      </c>
      <c r="D23" s="151">
        <f>SUM(E23:H23)</f>
        <v>0</v>
      </c>
      <c r="E23" s="1088"/>
      <c r="F23" s="1089"/>
      <c r="G23" s="1089"/>
      <c r="H23" s="1090"/>
      <c r="I23" s="123"/>
      <c r="J23" s="1008"/>
      <c r="K23" s="1008"/>
    </row>
    <row r="24" spans="1:11" s="1007" customFormat="1" ht="11.4" customHeight="1" thickBot="1" x14ac:dyDescent="0.25">
      <c r="A24" s="155">
        <v>51</v>
      </c>
      <c r="B24" s="1374" t="s">
        <v>271</v>
      </c>
      <c r="C24" s="1375"/>
      <c r="D24" s="156">
        <f t="shared" si="0"/>
        <v>628500</v>
      </c>
      <c r="E24" s="157">
        <f>SUM(E25+E28+E30+E32)</f>
        <v>305000</v>
      </c>
      <c r="F24" s="157">
        <f>SUM(F25+F28+F30+F32)</f>
        <v>173500</v>
      </c>
      <c r="G24" s="157">
        <f>SUM(G25+G28+G30+G32)</f>
        <v>150000</v>
      </c>
      <c r="H24" s="157">
        <f>SUM(H25+H28+H30+H32)</f>
        <v>0</v>
      </c>
      <c r="I24" s="123"/>
      <c r="J24" s="1008"/>
      <c r="K24" s="1008"/>
    </row>
    <row r="25" spans="1:11" s="1007" customFormat="1" ht="11.4" customHeight="1" thickBot="1" x14ac:dyDescent="0.25">
      <c r="A25" s="158">
        <v>511</v>
      </c>
      <c r="B25" s="1376" t="s">
        <v>272</v>
      </c>
      <c r="C25" s="1377"/>
      <c r="D25" s="159">
        <f t="shared" ref="D25" si="1">SUM(E25:H25)</f>
        <v>402000</v>
      </c>
      <c r="E25" s="160">
        <f>SUM(E26:E27)</f>
        <v>302000</v>
      </c>
      <c r="F25" s="160">
        <f>SUM(F26:F27)</f>
        <v>0</v>
      </c>
      <c r="G25" s="160">
        <f>SUM(G26:G27)</f>
        <v>100000</v>
      </c>
      <c r="H25" s="160">
        <f>SUM(H26:H27)</f>
        <v>0</v>
      </c>
      <c r="I25" s="123"/>
      <c r="J25" s="1008"/>
      <c r="K25" s="1008"/>
    </row>
    <row r="26" spans="1:11" s="1007" customFormat="1" ht="11.4" customHeight="1" x14ac:dyDescent="0.2">
      <c r="A26" s="161">
        <v>511</v>
      </c>
      <c r="B26" s="162">
        <v>300</v>
      </c>
      <c r="C26" s="163" t="s">
        <v>273</v>
      </c>
      <c r="D26" s="164">
        <f t="shared" si="0"/>
        <v>402000</v>
      </c>
      <c r="E26" s="1088">
        <v>302000</v>
      </c>
      <c r="F26" s="1089"/>
      <c r="G26" s="1089">
        <v>100000</v>
      </c>
      <c r="H26" s="1090"/>
      <c r="I26" s="123"/>
      <c r="J26" s="1008"/>
      <c r="K26" s="1008"/>
    </row>
    <row r="27" spans="1:11" s="1007" customFormat="1" ht="11.4" customHeight="1" thickBot="1" x14ac:dyDescent="0.25">
      <c r="A27" s="165">
        <v>511</v>
      </c>
      <c r="B27" s="166">
        <v>310</v>
      </c>
      <c r="C27" s="167" t="s">
        <v>274</v>
      </c>
      <c r="D27" s="168">
        <f t="shared" si="0"/>
        <v>0</v>
      </c>
      <c r="E27" s="1088"/>
      <c r="F27" s="1089"/>
      <c r="G27" s="1089"/>
      <c r="H27" s="1090"/>
      <c r="I27" s="123"/>
      <c r="J27" s="1008"/>
      <c r="K27" s="1008"/>
    </row>
    <row r="28" spans="1:11" s="1007" customFormat="1" ht="11.4" customHeight="1" thickBot="1" x14ac:dyDescent="0.25">
      <c r="A28" s="158">
        <v>512</v>
      </c>
      <c r="B28" s="1376" t="s">
        <v>275</v>
      </c>
      <c r="C28" s="1377"/>
      <c r="D28" s="159">
        <f t="shared" si="0"/>
        <v>3000</v>
      </c>
      <c r="E28" s="160">
        <f>SUM(E29:E29)</f>
        <v>0</v>
      </c>
      <c r="F28" s="160">
        <f>SUM(F29:F29)</f>
        <v>3000</v>
      </c>
      <c r="G28" s="160">
        <f>SUM(G29:G29)</f>
        <v>0</v>
      </c>
      <c r="H28" s="160">
        <f>SUM(H29:H29)</f>
        <v>0</v>
      </c>
      <c r="I28" s="123"/>
      <c r="J28" s="1008"/>
      <c r="K28" s="1008"/>
    </row>
    <row r="29" spans="1:11" s="1007" customFormat="1" ht="11.4" customHeight="1" thickBot="1" x14ac:dyDescent="0.25">
      <c r="A29" s="165">
        <v>512</v>
      </c>
      <c r="B29" s="166">
        <v>300</v>
      </c>
      <c r="C29" s="167" t="s">
        <v>276</v>
      </c>
      <c r="D29" s="168">
        <f t="shared" si="0"/>
        <v>3000</v>
      </c>
      <c r="E29" s="1088"/>
      <c r="F29" s="1089">
        <v>3000</v>
      </c>
      <c r="G29" s="1089"/>
      <c r="H29" s="1090"/>
      <c r="I29" s="123"/>
      <c r="J29" s="1008"/>
      <c r="K29" s="1008"/>
    </row>
    <row r="30" spans="1:11" s="1007" customFormat="1" ht="11.4" customHeight="1" thickBot="1" x14ac:dyDescent="0.25">
      <c r="A30" s="158">
        <v>513</v>
      </c>
      <c r="B30" s="1376" t="s">
        <v>277</v>
      </c>
      <c r="C30" s="1377"/>
      <c r="D30" s="159">
        <f t="shared" si="0"/>
        <v>3000</v>
      </c>
      <c r="E30" s="160">
        <f>SUM(E31:E31)</f>
        <v>3000</v>
      </c>
      <c r="F30" s="160">
        <f>SUM(F31:F31)</f>
        <v>0</v>
      </c>
      <c r="G30" s="160">
        <f>SUM(G31:G31)</f>
        <v>0</v>
      </c>
      <c r="H30" s="160">
        <f>SUM(H31:H31)</f>
        <v>0</v>
      </c>
      <c r="I30" s="123"/>
      <c r="J30" s="1008"/>
      <c r="K30" s="1008"/>
    </row>
    <row r="31" spans="1:11" s="1007" customFormat="1" ht="11.4" customHeight="1" thickBot="1" x14ac:dyDescent="0.25">
      <c r="A31" s="165">
        <v>513</v>
      </c>
      <c r="B31" s="166">
        <v>300</v>
      </c>
      <c r="C31" s="167" t="s">
        <v>278</v>
      </c>
      <c r="D31" s="168">
        <f t="shared" si="0"/>
        <v>3000</v>
      </c>
      <c r="E31" s="1088">
        <v>3000</v>
      </c>
      <c r="F31" s="1089"/>
      <c r="G31" s="1089"/>
      <c r="H31" s="1090"/>
      <c r="I31" s="123"/>
      <c r="J31" s="1008"/>
      <c r="K31" s="1008"/>
    </row>
    <row r="32" spans="1:11" s="1007" customFormat="1" ht="11.4" customHeight="1" thickBot="1" x14ac:dyDescent="0.25">
      <c r="A32" s="158">
        <v>518</v>
      </c>
      <c r="B32" s="1376" t="s">
        <v>279</v>
      </c>
      <c r="C32" s="1377"/>
      <c r="D32" s="159">
        <f t="shared" si="0"/>
        <v>220500</v>
      </c>
      <c r="E32" s="160">
        <f>SUM(E33:E45)</f>
        <v>0</v>
      </c>
      <c r="F32" s="160">
        <f>SUM(F33:F45)</f>
        <v>170500</v>
      </c>
      <c r="G32" s="160">
        <f>SUM(G33:G45)</f>
        <v>50000</v>
      </c>
      <c r="H32" s="160">
        <f>SUM(H33:H45)</f>
        <v>0</v>
      </c>
      <c r="I32" s="123"/>
      <c r="J32" s="1008"/>
      <c r="K32" s="1008"/>
    </row>
    <row r="33" spans="1:11" s="1007" customFormat="1" ht="11.4" customHeight="1" x14ac:dyDescent="0.2">
      <c r="A33" s="165">
        <v>518</v>
      </c>
      <c r="B33" s="166">
        <v>310</v>
      </c>
      <c r="C33" s="167" t="s">
        <v>280</v>
      </c>
      <c r="D33" s="168">
        <f t="shared" si="0"/>
        <v>5000</v>
      </c>
      <c r="E33" s="1088"/>
      <c r="F33" s="1089">
        <v>5000</v>
      </c>
      <c r="G33" s="1089"/>
      <c r="H33" s="1090"/>
      <c r="I33" s="123"/>
      <c r="J33" s="1009"/>
      <c r="K33" s="1008"/>
    </row>
    <row r="34" spans="1:11" s="1007" customFormat="1" ht="11.4" customHeight="1" x14ac:dyDescent="0.2">
      <c r="A34" s="165">
        <v>518</v>
      </c>
      <c r="B34" s="166">
        <v>320</v>
      </c>
      <c r="C34" s="167" t="s">
        <v>281</v>
      </c>
      <c r="D34" s="168">
        <f t="shared" si="0"/>
        <v>20000</v>
      </c>
      <c r="E34" s="1088"/>
      <c r="F34" s="1089">
        <v>20000</v>
      </c>
      <c r="G34" s="1089"/>
      <c r="H34" s="1090"/>
      <c r="I34" s="123"/>
      <c r="J34" s="1008"/>
      <c r="K34" s="1008"/>
    </row>
    <row r="35" spans="1:11" s="1007" customFormat="1" ht="11.4" customHeight="1" x14ac:dyDescent="0.2">
      <c r="A35" s="165">
        <v>518</v>
      </c>
      <c r="B35" s="166">
        <v>330</v>
      </c>
      <c r="C35" s="167" t="s">
        <v>282</v>
      </c>
      <c r="D35" s="168">
        <f t="shared" si="0"/>
        <v>500</v>
      </c>
      <c r="E35" s="1088"/>
      <c r="F35" s="1089">
        <v>500</v>
      </c>
      <c r="G35" s="1089"/>
      <c r="H35" s="1090"/>
      <c r="I35" s="123"/>
      <c r="J35" s="1008"/>
      <c r="K35" s="1008"/>
    </row>
    <row r="36" spans="1:11" s="1007" customFormat="1" ht="11.4" customHeight="1" x14ac:dyDescent="0.2">
      <c r="A36" s="165">
        <v>518</v>
      </c>
      <c r="B36" s="166">
        <v>340</v>
      </c>
      <c r="C36" s="167" t="s">
        <v>283</v>
      </c>
      <c r="D36" s="168">
        <f t="shared" si="0"/>
        <v>10000</v>
      </c>
      <c r="E36" s="1088"/>
      <c r="F36" s="1089">
        <v>10000</v>
      </c>
      <c r="G36" s="1089"/>
      <c r="H36" s="1090"/>
      <c r="I36" s="123"/>
      <c r="J36" s="1008"/>
      <c r="K36" s="1008"/>
    </row>
    <row r="37" spans="1:11" s="1007" customFormat="1" ht="11.4" customHeight="1" x14ac:dyDescent="0.2">
      <c r="A37" s="165">
        <v>518</v>
      </c>
      <c r="B37" s="166">
        <v>350</v>
      </c>
      <c r="C37" s="167" t="s">
        <v>284</v>
      </c>
      <c r="D37" s="168">
        <f t="shared" si="0"/>
        <v>180000</v>
      </c>
      <c r="E37" s="1088"/>
      <c r="F37" s="1089">
        <v>130000</v>
      </c>
      <c r="G37" s="1089">
        <v>50000</v>
      </c>
      <c r="H37" s="1090"/>
      <c r="I37" s="123"/>
      <c r="J37" s="1008"/>
      <c r="K37" s="1008"/>
    </row>
    <row r="38" spans="1:11" s="1007" customFormat="1" ht="11.4" customHeight="1" x14ac:dyDescent="0.2">
      <c r="A38" s="165">
        <v>518</v>
      </c>
      <c r="B38" s="166">
        <v>370</v>
      </c>
      <c r="C38" s="167" t="s">
        <v>285</v>
      </c>
      <c r="D38" s="168">
        <f t="shared" si="0"/>
        <v>0</v>
      </c>
      <c r="E38" s="1088"/>
      <c r="F38" s="1089"/>
      <c r="G38" s="1089"/>
      <c r="H38" s="1090"/>
      <c r="I38" s="123"/>
      <c r="J38" s="1008"/>
      <c r="K38" s="1008"/>
    </row>
    <row r="39" spans="1:11" s="1007" customFormat="1" ht="11.4" customHeight="1" x14ac:dyDescent="0.2">
      <c r="A39" s="165">
        <v>518</v>
      </c>
      <c r="B39" s="166">
        <v>400</v>
      </c>
      <c r="C39" s="167" t="s">
        <v>286</v>
      </c>
      <c r="D39" s="168">
        <f t="shared" si="0"/>
        <v>5000</v>
      </c>
      <c r="E39" s="1088"/>
      <c r="F39" s="1089">
        <v>5000</v>
      </c>
      <c r="G39" s="1089"/>
      <c r="H39" s="1090"/>
      <c r="I39" s="123"/>
      <c r="J39" s="1008"/>
      <c r="K39" s="1008"/>
    </row>
    <row r="40" spans="1:11" s="1007" customFormat="1" ht="11.4" customHeight="1" x14ac:dyDescent="0.2">
      <c r="A40" s="165">
        <v>518</v>
      </c>
      <c r="B40" s="166">
        <v>440</v>
      </c>
      <c r="C40" s="167" t="s">
        <v>287</v>
      </c>
      <c r="D40" s="168">
        <f t="shared" si="0"/>
        <v>0</v>
      </c>
      <c r="E40" s="1088"/>
      <c r="F40" s="1089"/>
      <c r="G40" s="1089"/>
      <c r="H40" s="1090"/>
      <c r="I40" s="123"/>
      <c r="J40" s="1008"/>
      <c r="K40" s="1008"/>
    </row>
    <row r="41" spans="1:11" s="1007" customFormat="1" ht="11.4" customHeight="1" x14ac:dyDescent="0.2">
      <c r="A41" s="165">
        <v>518</v>
      </c>
      <c r="B41" s="166">
        <v>450</v>
      </c>
      <c r="C41" s="167" t="s">
        <v>288</v>
      </c>
      <c r="D41" s="168">
        <f t="shared" si="0"/>
        <v>0</v>
      </c>
      <c r="E41" s="1088"/>
      <c r="F41" s="1089"/>
      <c r="G41" s="1089"/>
      <c r="H41" s="1090"/>
      <c r="I41" s="123"/>
      <c r="J41" s="1008"/>
      <c r="K41" s="1008"/>
    </row>
    <row r="42" spans="1:11" s="1007" customFormat="1" ht="11.4" customHeight="1" x14ac:dyDescent="0.2">
      <c r="A42" s="165">
        <v>518</v>
      </c>
      <c r="B42" s="166">
        <v>460</v>
      </c>
      <c r="C42" s="167" t="s">
        <v>289</v>
      </c>
      <c r="D42" s="168">
        <f t="shared" si="0"/>
        <v>0</v>
      </c>
      <c r="E42" s="1088"/>
      <c r="F42" s="1089"/>
      <c r="G42" s="1089"/>
      <c r="H42" s="1090"/>
      <c r="I42" s="123"/>
      <c r="J42" s="1008"/>
      <c r="K42" s="1008"/>
    </row>
    <row r="43" spans="1:11" s="1007" customFormat="1" ht="11.4" customHeight="1" x14ac:dyDescent="0.2">
      <c r="A43" s="165">
        <v>518</v>
      </c>
      <c r="B43" s="166">
        <v>470</v>
      </c>
      <c r="C43" s="167" t="s">
        <v>290</v>
      </c>
      <c r="D43" s="168">
        <f t="shared" si="0"/>
        <v>0</v>
      </c>
      <c r="E43" s="1088"/>
      <c r="F43" s="1089"/>
      <c r="G43" s="1089"/>
      <c r="H43" s="1090"/>
      <c r="I43" s="123"/>
      <c r="J43" s="1008"/>
      <c r="K43" s="1008"/>
    </row>
    <row r="44" spans="1:11" s="1007" customFormat="1" ht="11.4" customHeight="1" x14ac:dyDescent="0.2">
      <c r="A44" s="165">
        <v>518</v>
      </c>
      <c r="B44" s="166">
        <v>480</v>
      </c>
      <c r="C44" s="167" t="s">
        <v>291</v>
      </c>
      <c r="D44" s="168">
        <f t="shared" si="0"/>
        <v>0</v>
      </c>
      <c r="E44" s="1088"/>
      <c r="F44" s="1089"/>
      <c r="G44" s="1089"/>
      <c r="H44" s="1090"/>
      <c r="I44" s="123"/>
      <c r="J44" s="1008"/>
      <c r="K44" s="1008"/>
    </row>
    <row r="45" spans="1:11" s="1007" customFormat="1" ht="11.4" customHeight="1" thickBot="1" x14ac:dyDescent="0.25">
      <c r="A45" s="169">
        <v>518</v>
      </c>
      <c r="B45" s="170">
        <v>520</v>
      </c>
      <c r="C45" s="171" t="s">
        <v>292</v>
      </c>
      <c r="D45" s="172">
        <f t="shared" si="0"/>
        <v>0</v>
      </c>
      <c r="E45" s="1088"/>
      <c r="F45" s="1089"/>
      <c r="G45" s="1089"/>
      <c r="H45" s="1090"/>
      <c r="I45" s="123"/>
      <c r="J45" s="1008"/>
      <c r="K45" s="1008"/>
    </row>
    <row r="46" spans="1:11" s="1007" customFormat="1" ht="11.4" customHeight="1" thickBot="1" x14ac:dyDescent="0.25">
      <c r="A46" s="173">
        <v>52</v>
      </c>
      <c r="B46" s="1368" t="s">
        <v>293</v>
      </c>
      <c r="C46" s="1369"/>
      <c r="D46" s="174">
        <f t="shared" si="0"/>
        <v>6354000</v>
      </c>
      <c r="E46" s="175">
        <f>SUM(E47+E49+E51+E53+E58)</f>
        <v>255000</v>
      </c>
      <c r="F46" s="175">
        <f>SUM(F47+F49+F51+F53+F58)</f>
        <v>24000</v>
      </c>
      <c r="G46" s="175">
        <f>SUM(G47+G49+G51+G53+G58)</f>
        <v>0</v>
      </c>
      <c r="H46" s="175">
        <f>SUM(H47+H49+H51+H53+H58)</f>
        <v>6075000</v>
      </c>
      <c r="I46" s="123"/>
      <c r="J46" s="1008"/>
      <c r="K46" s="1008"/>
    </row>
    <row r="47" spans="1:11" s="1007" customFormat="1" ht="11.4" customHeight="1" thickBot="1" x14ac:dyDescent="0.25">
      <c r="A47" s="176">
        <v>521</v>
      </c>
      <c r="B47" s="1378" t="s">
        <v>294</v>
      </c>
      <c r="C47" s="1379"/>
      <c r="D47" s="177">
        <f t="shared" si="0"/>
        <v>4670000</v>
      </c>
      <c r="E47" s="178">
        <f>SUM(E48:E48)</f>
        <v>170000</v>
      </c>
      <c r="F47" s="178">
        <f>SUM(F48:F48)</f>
        <v>0</v>
      </c>
      <c r="G47" s="178">
        <f>SUM(G48:G48)</f>
        <v>0</v>
      </c>
      <c r="H47" s="178">
        <f>SUM(H48:H48)</f>
        <v>4500000</v>
      </c>
      <c r="I47" s="123"/>
      <c r="J47" s="1008"/>
      <c r="K47" s="1008"/>
    </row>
    <row r="48" spans="1:11" s="1007" customFormat="1" ht="11.4" customHeight="1" thickBot="1" x14ac:dyDescent="0.25">
      <c r="A48" s="179">
        <v>521</v>
      </c>
      <c r="B48" s="180"/>
      <c r="C48" s="181" t="s">
        <v>294</v>
      </c>
      <c r="D48" s="182">
        <f t="shared" si="0"/>
        <v>4670000</v>
      </c>
      <c r="E48" s="1088">
        <v>170000</v>
      </c>
      <c r="F48" s="1089"/>
      <c r="G48" s="1089"/>
      <c r="H48" s="1090">
        <v>4500000</v>
      </c>
      <c r="I48" s="123"/>
      <c r="J48" s="1008"/>
      <c r="K48" s="1008"/>
    </row>
    <row r="49" spans="1:11" s="1007" customFormat="1" ht="11.4" customHeight="1" thickBot="1" x14ac:dyDescent="0.25">
      <c r="A49" s="176">
        <v>524</v>
      </c>
      <c r="B49" s="1378" t="s">
        <v>295</v>
      </c>
      <c r="C49" s="1379"/>
      <c r="D49" s="177">
        <f t="shared" si="0"/>
        <v>1588000</v>
      </c>
      <c r="E49" s="178">
        <f>SUM(E50:E50)</f>
        <v>58000</v>
      </c>
      <c r="F49" s="178">
        <f>SUM(F50:F50)</f>
        <v>0</v>
      </c>
      <c r="G49" s="178">
        <f>SUM(G50:G50)</f>
        <v>0</v>
      </c>
      <c r="H49" s="178">
        <f>SUM(H50:H50)</f>
        <v>1530000</v>
      </c>
      <c r="I49" s="123"/>
      <c r="J49" s="1008"/>
      <c r="K49" s="1008"/>
    </row>
    <row r="50" spans="1:11" s="1007" customFormat="1" ht="11.4" customHeight="1" thickBot="1" x14ac:dyDescent="0.25">
      <c r="A50" s="179">
        <v>524</v>
      </c>
      <c r="B50" s="180"/>
      <c r="C50" s="181" t="s">
        <v>295</v>
      </c>
      <c r="D50" s="182">
        <f t="shared" si="0"/>
        <v>1588000</v>
      </c>
      <c r="E50" s="1088">
        <v>58000</v>
      </c>
      <c r="F50" s="1089"/>
      <c r="G50" s="1089"/>
      <c r="H50" s="1090">
        <v>1530000</v>
      </c>
      <c r="I50" s="123"/>
      <c r="J50" s="1008"/>
      <c r="K50" s="1008"/>
    </row>
    <row r="51" spans="1:11" s="1007" customFormat="1" ht="11.4" customHeight="1" thickBot="1" x14ac:dyDescent="0.25">
      <c r="A51" s="176">
        <v>525</v>
      </c>
      <c r="B51" s="1378" t="s">
        <v>296</v>
      </c>
      <c r="C51" s="1379"/>
      <c r="D51" s="177">
        <f t="shared" si="0"/>
        <v>25000</v>
      </c>
      <c r="E51" s="178">
        <f>SUM(E52:E52)</f>
        <v>25000</v>
      </c>
      <c r="F51" s="178">
        <f>SUM(F52:F52)</f>
        <v>0</v>
      </c>
      <c r="G51" s="178">
        <f>SUM(G52:G52)</f>
        <v>0</v>
      </c>
      <c r="H51" s="178">
        <f>SUM(H52:H52)</f>
        <v>0</v>
      </c>
      <c r="I51" s="123"/>
      <c r="J51" s="1008"/>
      <c r="K51" s="1008"/>
    </row>
    <row r="52" spans="1:11" s="1007" customFormat="1" ht="11.4" customHeight="1" x14ac:dyDescent="0.2">
      <c r="A52" s="179">
        <v>525</v>
      </c>
      <c r="B52" s="180"/>
      <c r="C52" s="181" t="s">
        <v>296</v>
      </c>
      <c r="D52" s="182">
        <f t="shared" si="0"/>
        <v>25000</v>
      </c>
      <c r="E52" s="1088">
        <v>25000</v>
      </c>
      <c r="F52" s="1089"/>
      <c r="G52" s="1089"/>
      <c r="H52" s="1090"/>
      <c r="I52" s="123"/>
      <c r="J52" s="1008"/>
      <c r="K52" s="1008"/>
    </row>
    <row r="53" spans="1:11" s="1007" customFormat="1" ht="11.4" customHeight="1" x14ac:dyDescent="0.2">
      <c r="A53" s="183">
        <v>527</v>
      </c>
      <c r="B53" s="1370" t="s">
        <v>297</v>
      </c>
      <c r="C53" s="1371"/>
      <c r="D53" s="184">
        <f t="shared" si="0"/>
        <v>71000</v>
      </c>
      <c r="E53" s="185">
        <f>SUM(E54:E57)</f>
        <v>2000</v>
      </c>
      <c r="F53" s="185">
        <f>SUM(F54:F57)</f>
        <v>24000</v>
      </c>
      <c r="G53" s="185">
        <f>SUM(G54:G57)</f>
        <v>0</v>
      </c>
      <c r="H53" s="185">
        <f>SUM(H54:H57)</f>
        <v>45000</v>
      </c>
      <c r="I53" s="123"/>
      <c r="J53" s="1008"/>
      <c r="K53" s="1008"/>
    </row>
    <row r="54" spans="1:11" s="1007" customFormat="1" ht="11.4" customHeight="1" x14ac:dyDescent="0.2">
      <c r="A54" s="179">
        <v>527</v>
      </c>
      <c r="B54" s="180"/>
      <c r="C54" s="181" t="s">
        <v>298</v>
      </c>
      <c r="D54" s="182">
        <f t="shared" si="0"/>
        <v>47000</v>
      </c>
      <c r="E54" s="1088">
        <v>2000</v>
      </c>
      <c r="F54" s="1089"/>
      <c r="G54" s="1089"/>
      <c r="H54" s="1090">
        <v>45000</v>
      </c>
      <c r="I54" s="123"/>
      <c r="J54" s="1008"/>
      <c r="K54" s="1008"/>
    </row>
    <row r="55" spans="1:11" s="1007" customFormat="1" ht="11.4" customHeight="1" x14ac:dyDescent="0.2">
      <c r="A55" s="179">
        <v>527</v>
      </c>
      <c r="B55" s="180">
        <v>400</v>
      </c>
      <c r="C55" s="181" t="s">
        <v>299</v>
      </c>
      <c r="D55" s="182">
        <f t="shared" si="0"/>
        <v>23000</v>
      </c>
      <c r="E55" s="1088"/>
      <c r="F55" s="1089">
        <v>23000</v>
      </c>
      <c r="G55" s="1089"/>
      <c r="H55" s="1090"/>
      <c r="I55" s="123"/>
      <c r="J55" s="1008"/>
      <c r="K55" s="1008"/>
    </row>
    <row r="56" spans="1:11" s="1007" customFormat="1" ht="11.4" customHeight="1" x14ac:dyDescent="0.2">
      <c r="A56" s="179">
        <v>527</v>
      </c>
      <c r="B56" s="180">
        <v>500</v>
      </c>
      <c r="C56" s="181" t="s">
        <v>300</v>
      </c>
      <c r="D56" s="182">
        <f t="shared" si="0"/>
        <v>1000</v>
      </c>
      <c r="E56" s="1088"/>
      <c r="F56" s="1089">
        <v>1000</v>
      </c>
      <c r="G56" s="1089"/>
      <c r="H56" s="1090"/>
      <c r="I56" s="123"/>
      <c r="J56" s="1008"/>
      <c r="K56" s="1008"/>
    </row>
    <row r="57" spans="1:11" s="1007" customFormat="1" ht="11.4" customHeight="1" thickBot="1" x14ac:dyDescent="0.25">
      <c r="A57" s="179">
        <v>527</v>
      </c>
      <c r="B57" s="180">
        <v>600</v>
      </c>
      <c r="C57" s="181" t="s">
        <v>301</v>
      </c>
      <c r="D57" s="182">
        <f t="shared" si="0"/>
        <v>0</v>
      </c>
      <c r="E57" s="1088"/>
      <c r="F57" s="1089"/>
      <c r="G57" s="1089"/>
      <c r="H57" s="1090"/>
      <c r="I57" s="123"/>
      <c r="J57" s="1008"/>
      <c r="K57" s="1008"/>
    </row>
    <row r="58" spans="1:11" s="1007" customFormat="1" ht="11.4" customHeight="1" thickBot="1" x14ac:dyDescent="0.25">
      <c r="A58" s="176">
        <v>528</v>
      </c>
      <c r="B58" s="1378" t="s">
        <v>302</v>
      </c>
      <c r="C58" s="1379"/>
      <c r="D58" s="177">
        <f t="shared" si="0"/>
        <v>0</v>
      </c>
      <c r="E58" s="178">
        <f>SUM(E59:E59)</f>
        <v>0</v>
      </c>
      <c r="F58" s="178">
        <f>SUM(F59:F59)</f>
        <v>0</v>
      </c>
      <c r="G58" s="178">
        <f>SUM(G59:G59)</f>
        <v>0</v>
      </c>
      <c r="H58" s="178">
        <f>SUM(H59:H59)</f>
        <v>0</v>
      </c>
      <c r="I58" s="123"/>
      <c r="J58" s="1008"/>
      <c r="K58" s="1008"/>
    </row>
    <row r="59" spans="1:11" s="1007" customFormat="1" ht="11.4" customHeight="1" thickBot="1" x14ac:dyDescent="0.25">
      <c r="A59" s="179">
        <v>528</v>
      </c>
      <c r="B59" s="180"/>
      <c r="C59" s="181" t="s">
        <v>302</v>
      </c>
      <c r="D59" s="182">
        <f t="shared" si="0"/>
        <v>0</v>
      </c>
      <c r="E59" s="1088"/>
      <c r="F59" s="1089"/>
      <c r="G59" s="1089"/>
      <c r="H59" s="1090"/>
      <c r="I59" s="123"/>
      <c r="J59" s="1008"/>
      <c r="K59" s="1008"/>
    </row>
    <row r="60" spans="1:11" s="1007" customFormat="1" ht="11.4" customHeight="1" thickBot="1" x14ac:dyDescent="0.25">
      <c r="A60" s="130">
        <v>53</v>
      </c>
      <c r="B60" s="1372" t="s">
        <v>303</v>
      </c>
      <c r="C60" s="1373"/>
      <c r="D60" s="131">
        <f t="shared" si="0"/>
        <v>0</v>
      </c>
      <c r="E60" s="132">
        <f t="shared" ref="E60:H61" si="2">SUM(E61:E61)</f>
        <v>0</v>
      </c>
      <c r="F60" s="132">
        <f t="shared" si="2"/>
        <v>0</v>
      </c>
      <c r="G60" s="132">
        <f t="shared" si="2"/>
        <v>0</v>
      </c>
      <c r="H60" s="132">
        <f t="shared" si="2"/>
        <v>0</v>
      </c>
      <c r="I60" s="123"/>
      <c r="J60" s="1008"/>
      <c r="K60" s="1008"/>
    </row>
    <row r="61" spans="1:11" s="1007" customFormat="1" ht="11.4" customHeight="1" thickBot="1" x14ac:dyDescent="0.25">
      <c r="A61" s="135">
        <v>538</v>
      </c>
      <c r="B61" s="1380" t="s">
        <v>304</v>
      </c>
      <c r="C61" s="1381"/>
      <c r="D61" s="136">
        <f t="shared" si="0"/>
        <v>0</v>
      </c>
      <c r="E61" s="152">
        <f t="shared" si="2"/>
        <v>0</v>
      </c>
      <c r="F61" s="152">
        <f t="shared" si="2"/>
        <v>0</v>
      </c>
      <c r="G61" s="152">
        <f t="shared" si="2"/>
        <v>0</v>
      </c>
      <c r="H61" s="152">
        <f t="shared" si="2"/>
        <v>0</v>
      </c>
      <c r="I61" s="123"/>
      <c r="J61" s="1008"/>
      <c r="K61" s="1008"/>
    </row>
    <row r="62" spans="1:11" s="1007" customFormat="1" ht="11.4" customHeight="1" thickBot="1" x14ac:dyDescent="0.25">
      <c r="A62" s="186">
        <v>538</v>
      </c>
      <c r="B62" s="187"/>
      <c r="C62" s="188" t="s">
        <v>304</v>
      </c>
      <c r="D62" s="189">
        <f t="shared" si="0"/>
        <v>0</v>
      </c>
      <c r="E62" s="1088"/>
      <c r="F62" s="1089"/>
      <c r="G62" s="1089"/>
      <c r="H62" s="1090"/>
      <c r="I62" s="123"/>
      <c r="J62" s="1008"/>
      <c r="K62" s="1008"/>
    </row>
    <row r="63" spans="1:11" s="1007" customFormat="1" ht="11.4" customHeight="1" thickBot="1" x14ac:dyDescent="0.25">
      <c r="A63" s="155">
        <v>54</v>
      </c>
      <c r="B63" s="1374" t="s">
        <v>305</v>
      </c>
      <c r="C63" s="1375"/>
      <c r="D63" s="156">
        <f t="shared" si="0"/>
        <v>17500</v>
      </c>
      <c r="E63" s="157">
        <f>SUM(E64+E66+E68+E70)</f>
        <v>5000</v>
      </c>
      <c r="F63" s="157">
        <f>SUM(F64+F66+F68+F70)</f>
        <v>12500</v>
      </c>
      <c r="G63" s="157">
        <f>SUM(G64+G66+G68+G70)</f>
        <v>0</v>
      </c>
      <c r="H63" s="157">
        <f>SUM(H64+H66+H68+H70)</f>
        <v>0</v>
      </c>
      <c r="I63" s="123"/>
      <c r="J63" s="1008"/>
      <c r="K63" s="1008"/>
    </row>
    <row r="64" spans="1:11" s="1007" customFormat="1" ht="11.4" customHeight="1" thickBot="1" x14ac:dyDescent="0.25">
      <c r="A64" s="158">
        <v>541</v>
      </c>
      <c r="B64" s="1376" t="s">
        <v>306</v>
      </c>
      <c r="C64" s="1377"/>
      <c r="D64" s="159">
        <f t="shared" si="0"/>
        <v>0</v>
      </c>
      <c r="E64" s="160">
        <f>SUM(E65:E65)</f>
        <v>0</v>
      </c>
      <c r="F64" s="160">
        <f>SUM(F65:F65)</f>
        <v>0</v>
      </c>
      <c r="G64" s="160">
        <f>SUM(G65:G65)</f>
        <v>0</v>
      </c>
      <c r="H64" s="160">
        <f>SUM(H65:H65)</f>
        <v>0</v>
      </c>
      <c r="I64" s="123"/>
      <c r="J64" s="1008"/>
      <c r="K64" s="1008"/>
    </row>
    <row r="65" spans="1:11" s="1007" customFormat="1" ht="11.4" customHeight="1" thickBot="1" x14ac:dyDescent="0.25">
      <c r="A65" s="165">
        <v>541</v>
      </c>
      <c r="B65" s="166"/>
      <c r="C65" s="167" t="s">
        <v>306</v>
      </c>
      <c r="D65" s="168">
        <f t="shared" si="0"/>
        <v>0</v>
      </c>
      <c r="E65" s="1094"/>
      <c r="F65" s="1095"/>
      <c r="G65" s="1095"/>
      <c r="H65" s="1096"/>
      <c r="I65" s="123"/>
      <c r="J65" s="1008"/>
      <c r="K65" s="1008"/>
    </row>
    <row r="66" spans="1:11" s="1007" customFormat="1" ht="11.4" customHeight="1" thickBot="1" x14ac:dyDescent="0.25">
      <c r="A66" s="158">
        <v>542</v>
      </c>
      <c r="B66" s="1376" t="s">
        <v>307</v>
      </c>
      <c r="C66" s="1377"/>
      <c r="D66" s="159">
        <f t="shared" si="0"/>
        <v>0</v>
      </c>
      <c r="E66" s="160">
        <f>SUM(E67:E67)</f>
        <v>0</v>
      </c>
      <c r="F66" s="160">
        <f>SUM(F67:F67)</f>
        <v>0</v>
      </c>
      <c r="G66" s="160">
        <f>SUM(G67:G67)</f>
        <v>0</v>
      </c>
      <c r="H66" s="160">
        <f>SUM(H67:H67)</f>
        <v>0</v>
      </c>
      <c r="I66" s="123"/>
      <c r="J66" s="1008"/>
      <c r="K66" s="1008"/>
    </row>
    <row r="67" spans="1:11" s="1007" customFormat="1" ht="11.4" customHeight="1" thickBot="1" x14ac:dyDescent="0.25">
      <c r="A67" s="165">
        <v>542</v>
      </c>
      <c r="B67" s="166"/>
      <c r="C67" s="167" t="s">
        <v>307</v>
      </c>
      <c r="D67" s="168">
        <f t="shared" si="0"/>
        <v>0</v>
      </c>
      <c r="E67" s="1088"/>
      <c r="F67" s="1089"/>
      <c r="G67" s="1089"/>
      <c r="H67" s="1090"/>
      <c r="I67" s="123"/>
      <c r="J67" s="1008"/>
      <c r="K67" s="1008"/>
    </row>
    <row r="68" spans="1:11" s="1007" customFormat="1" ht="11.4" customHeight="1" thickBot="1" x14ac:dyDescent="0.25">
      <c r="A68" s="158">
        <v>547</v>
      </c>
      <c r="B68" s="1376" t="s">
        <v>308</v>
      </c>
      <c r="C68" s="1377"/>
      <c r="D68" s="159">
        <f t="shared" si="0"/>
        <v>0</v>
      </c>
      <c r="E68" s="160">
        <f>SUM(E69:E69)</f>
        <v>0</v>
      </c>
      <c r="F68" s="160">
        <f>SUM(F69:F69)</f>
        <v>0</v>
      </c>
      <c r="G68" s="160">
        <f>SUM(G69:G69)</f>
        <v>0</v>
      </c>
      <c r="H68" s="160">
        <f>SUM(H69:H69)</f>
        <v>0</v>
      </c>
      <c r="I68" s="123"/>
      <c r="J68" s="1008"/>
      <c r="K68" s="1008"/>
    </row>
    <row r="69" spans="1:11" s="1007" customFormat="1" ht="11.4" customHeight="1" x14ac:dyDescent="0.2">
      <c r="A69" s="165">
        <v>547</v>
      </c>
      <c r="B69" s="166"/>
      <c r="C69" s="167" t="s">
        <v>308</v>
      </c>
      <c r="D69" s="168">
        <f t="shared" si="0"/>
        <v>0</v>
      </c>
      <c r="E69" s="1088"/>
      <c r="F69" s="1089"/>
      <c r="G69" s="1089"/>
      <c r="H69" s="1090"/>
      <c r="I69" s="123"/>
      <c r="J69" s="1008"/>
      <c r="K69" s="1008"/>
    </row>
    <row r="70" spans="1:11" s="1007" customFormat="1" ht="11.4" customHeight="1" x14ac:dyDescent="0.2">
      <c r="A70" s="190">
        <v>549</v>
      </c>
      <c r="B70" s="1397" t="s">
        <v>309</v>
      </c>
      <c r="C70" s="1398"/>
      <c r="D70" s="191">
        <f t="shared" si="0"/>
        <v>17500</v>
      </c>
      <c r="E70" s="192">
        <f>SUM(E71:E71)</f>
        <v>5000</v>
      </c>
      <c r="F70" s="192">
        <f>SUM(F71:F71)</f>
        <v>12500</v>
      </c>
      <c r="G70" s="192">
        <f>SUM(G71:G71)</f>
        <v>0</v>
      </c>
      <c r="H70" s="192">
        <f>SUM(H71:H71)</f>
        <v>0</v>
      </c>
      <c r="I70" s="123"/>
      <c r="J70" s="1008"/>
      <c r="K70" s="1008"/>
    </row>
    <row r="71" spans="1:11" s="1007" customFormat="1" ht="11.4" customHeight="1" thickBot="1" x14ac:dyDescent="0.25">
      <c r="A71" s="165">
        <v>549</v>
      </c>
      <c r="B71" s="166">
        <v>320</v>
      </c>
      <c r="C71" s="167" t="s">
        <v>310</v>
      </c>
      <c r="D71" s="168">
        <f t="shared" si="0"/>
        <v>17500</v>
      </c>
      <c r="E71" s="1088">
        <v>5000</v>
      </c>
      <c r="F71" s="1089">
        <v>12500</v>
      </c>
      <c r="G71" s="1089"/>
      <c r="H71" s="1090"/>
      <c r="I71" s="123"/>
      <c r="J71" s="1008"/>
      <c r="K71" s="1008"/>
    </row>
    <row r="72" spans="1:11" s="1007" customFormat="1" ht="11.4" customHeight="1" thickBot="1" x14ac:dyDescent="0.25">
      <c r="A72" s="173">
        <v>55</v>
      </c>
      <c r="B72" s="1368" t="s">
        <v>311</v>
      </c>
      <c r="C72" s="1369"/>
      <c r="D72" s="174">
        <f t="shared" si="0"/>
        <v>80000</v>
      </c>
      <c r="E72" s="175">
        <f>SUM(E73+E75+E77)</f>
        <v>80000</v>
      </c>
      <c r="F72" s="175">
        <f>SUM(F73+F75+F77)</f>
        <v>0</v>
      </c>
      <c r="G72" s="175">
        <f>SUM(G73+G75+G77)</f>
        <v>0</v>
      </c>
      <c r="H72" s="175">
        <f>SUM(H73+H75+H77)</f>
        <v>0</v>
      </c>
      <c r="I72" s="123"/>
      <c r="J72" s="1008"/>
      <c r="K72" s="1008"/>
    </row>
    <row r="73" spans="1:11" s="1007" customFormat="1" ht="11.4" customHeight="1" thickBot="1" x14ac:dyDescent="0.25">
      <c r="A73" s="176">
        <v>551</v>
      </c>
      <c r="B73" s="1378" t="s">
        <v>312</v>
      </c>
      <c r="C73" s="1379"/>
      <c r="D73" s="177">
        <f t="shared" ref="D73:D74" si="3">SUM(E73:H73)</f>
        <v>0</v>
      </c>
      <c r="E73" s="178">
        <f>SUM(E74:E74)</f>
        <v>0</v>
      </c>
      <c r="F73" s="178">
        <f>SUM(F74:F74)</f>
        <v>0</v>
      </c>
      <c r="G73" s="178">
        <f>SUM(G74:G74)</f>
        <v>0</v>
      </c>
      <c r="H73" s="178">
        <f>SUM(H74:H74)</f>
        <v>0</v>
      </c>
      <c r="I73" s="123"/>
      <c r="J73" s="1008"/>
      <c r="K73" s="1008"/>
    </row>
    <row r="74" spans="1:11" s="1007" customFormat="1" ht="11.4" customHeight="1" thickBot="1" x14ac:dyDescent="0.25">
      <c r="A74" s="179">
        <v>551</v>
      </c>
      <c r="B74" s="180"/>
      <c r="C74" s="181" t="s">
        <v>312</v>
      </c>
      <c r="D74" s="182">
        <f t="shared" si="3"/>
        <v>0</v>
      </c>
      <c r="E74" s="1094"/>
      <c r="F74" s="1095"/>
      <c r="G74" s="1095"/>
      <c r="H74" s="1096"/>
      <c r="I74" s="123"/>
      <c r="J74" s="1008"/>
      <c r="K74" s="1008"/>
    </row>
    <row r="75" spans="1:11" s="1007" customFormat="1" ht="11.4" customHeight="1" thickBot="1" x14ac:dyDescent="0.25">
      <c r="A75" s="176">
        <v>556</v>
      </c>
      <c r="B75" s="1378" t="s">
        <v>313</v>
      </c>
      <c r="C75" s="1379"/>
      <c r="D75" s="177">
        <f t="shared" ref="D75:D76" si="4">SUM(E75:H75)</f>
        <v>0</v>
      </c>
      <c r="E75" s="178">
        <f>SUM(E76:E76)</f>
        <v>0</v>
      </c>
      <c r="F75" s="178">
        <f>SUM(F76:F76)</f>
        <v>0</v>
      </c>
      <c r="G75" s="178">
        <f>SUM(G76:G76)</f>
        <v>0</v>
      </c>
      <c r="H75" s="178">
        <f>SUM(H76:H76)</f>
        <v>0</v>
      </c>
      <c r="I75" s="123"/>
      <c r="J75" s="1008"/>
      <c r="K75" s="1008"/>
    </row>
    <row r="76" spans="1:11" s="1007" customFormat="1" ht="11.4" customHeight="1" x14ac:dyDescent="0.2">
      <c r="A76" s="179">
        <v>556</v>
      </c>
      <c r="B76" s="180"/>
      <c r="C76" s="181" t="s">
        <v>313</v>
      </c>
      <c r="D76" s="182">
        <f t="shared" si="4"/>
        <v>0</v>
      </c>
      <c r="E76" s="1094"/>
      <c r="F76" s="1095"/>
      <c r="G76" s="1095"/>
      <c r="H76" s="1096"/>
      <c r="I76" s="123"/>
      <c r="J76" s="1008"/>
      <c r="K76" s="1008"/>
    </row>
    <row r="77" spans="1:11" s="1007" customFormat="1" ht="11.4" customHeight="1" x14ac:dyDescent="0.2">
      <c r="A77" s="183">
        <v>558</v>
      </c>
      <c r="B77" s="1370" t="s">
        <v>314</v>
      </c>
      <c r="C77" s="1371"/>
      <c r="D77" s="184">
        <f t="shared" si="0"/>
        <v>80000</v>
      </c>
      <c r="E77" s="185">
        <f>SUM(E78:E79)</f>
        <v>80000</v>
      </c>
      <c r="F77" s="185">
        <f>SUM(F78:F79)</f>
        <v>0</v>
      </c>
      <c r="G77" s="185">
        <f>SUM(G78:G79)</f>
        <v>0</v>
      </c>
      <c r="H77" s="185">
        <f>SUM(H78:H79)</f>
        <v>0</v>
      </c>
      <c r="I77" s="123"/>
      <c r="J77" s="1008"/>
      <c r="K77" s="1008"/>
    </row>
    <row r="78" spans="1:11" s="1007" customFormat="1" ht="11.4" customHeight="1" x14ac:dyDescent="0.2">
      <c r="A78" s="193">
        <v>558</v>
      </c>
      <c r="B78" s="194">
        <v>300</v>
      </c>
      <c r="C78" s="195" t="s">
        <v>315</v>
      </c>
      <c r="D78" s="196">
        <f t="shared" si="0"/>
        <v>80000</v>
      </c>
      <c r="E78" s="1088">
        <v>80000</v>
      </c>
      <c r="F78" s="1089"/>
      <c r="G78" s="1089"/>
      <c r="H78" s="1090"/>
      <c r="I78" s="123"/>
      <c r="J78" s="1008"/>
      <c r="K78" s="1008"/>
    </row>
    <row r="79" spans="1:11" s="1007" customFormat="1" ht="11.4" customHeight="1" thickBot="1" x14ac:dyDescent="0.25">
      <c r="A79" s="197">
        <v>558</v>
      </c>
      <c r="B79" s="198">
        <v>330</v>
      </c>
      <c r="C79" s="199" t="s">
        <v>316</v>
      </c>
      <c r="D79" s="200">
        <f t="shared" si="0"/>
        <v>0</v>
      </c>
      <c r="E79" s="1088"/>
      <c r="F79" s="1089"/>
      <c r="G79" s="1089"/>
      <c r="H79" s="1090"/>
      <c r="I79" s="123"/>
      <c r="J79" s="1008"/>
      <c r="K79" s="1008"/>
    </row>
    <row r="80" spans="1:11" s="1007" customFormat="1" ht="11.4" customHeight="1" thickBot="1" x14ac:dyDescent="0.25">
      <c r="A80" s="130">
        <v>56</v>
      </c>
      <c r="B80" s="1372" t="s">
        <v>317</v>
      </c>
      <c r="C80" s="1373"/>
      <c r="D80" s="131">
        <f t="shared" si="0"/>
        <v>0</v>
      </c>
      <c r="E80" s="132">
        <f t="shared" ref="E80:H81" si="5">SUM(E81:E81)</f>
        <v>0</v>
      </c>
      <c r="F80" s="132">
        <f t="shared" si="5"/>
        <v>0</v>
      </c>
      <c r="G80" s="132">
        <f t="shared" si="5"/>
        <v>0</v>
      </c>
      <c r="H80" s="132">
        <f t="shared" si="5"/>
        <v>0</v>
      </c>
      <c r="I80" s="123"/>
      <c r="J80" s="1008"/>
      <c r="K80" s="1008"/>
    </row>
    <row r="81" spans="1:11" s="1007" customFormat="1" ht="11.4" customHeight="1" thickBot="1" x14ac:dyDescent="0.25">
      <c r="A81" s="135">
        <v>569</v>
      </c>
      <c r="B81" s="1380" t="s">
        <v>318</v>
      </c>
      <c r="C81" s="1381"/>
      <c r="D81" s="136">
        <f t="shared" si="0"/>
        <v>0</v>
      </c>
      <c r="E81" s="152">
        <f t="shared" si="5"/>
        <v>0</v>
      </c>
      <c r="F81" s="152">
        <f t="shared" si="5"/>
        <v>0</v>
      </c>
      <c r="G81" s="152">
        <f t="shared" si="5"/>
        <v>0</v>
      </c>
      <c r="H81" s="152">
        <f t="shared" si="5"/>
        <v>0</v>
      </c>
      <c r="I81" s="123"/>
      <c r="J81" s="1008"/>
      <c r="K81" s="1008"/>
    </row>
    <row r="82" spans="1:11" s="1007" customFormat="1" ht="11.4" customHeight="1" thickBot="1" x14ac:dyDescent="0.25">
      <c r="A82" s="186">
        <v>569</v>
      </c>
      <c r="B82" s="187"/>
      <c r="C82" s="188" t="s">
        <v>318</v>
      </c>
      <c r="D82" s="189">
        <f t="shared" si="0"/>
        <v>0</v>
      </c>
      <c r="E82" s="1088"/>
      <c r="F82" s="1089"/>
      <c r="G82" s="1089"/>
      <c r="H82" s="1090"/>
      <c r="I82" s="123"/>
      <c r="J82" s="1008"/>
      <c r="K82" s="1008"/>
    </row>
    <row r="83" spans="1:11" s="1007" customFormat="1" ht="11.4" customHeight="1" thickBot="1" x14ac:dyDescent="0.25">
      <c r="A83" s="155">
        <v>59</v>
      </c>
      <c r="B83" s="1374" t="s">
        <v>319</v>
      </c>
      <c r="C83" s="1375"/>
      <c r="D83" s="156">
        <f t="shared" si="0"/>
        <v>0</v>
      </c>
      <c r="E83" s="157">
        <f>SUM(E84:E86)</f>
        <v>0</v>
      </c>
      <c r="F83" s="157">
        <f>SUM(F84:F86)</f>
        <v>0</v>
      </c>
      <c r="G83" s="157">
        <f>SUM(G84:G86)</f>
        <v>0</v>
      </c>
      <c r="H83" s="157">
        <f>SUM(H84:H86)</f>
        <v>0</v>
      </c>
      <c r="I83" s="123"/>
      <c r="J83" s="1008"/>
      <c r="K83" s="1008"/>
    </row>
    <row r="84" spans="1:11" s="1007" customFormat="1" ht="11.4" customHeight="1" thickBot="1" x14ac:dyDescent="0.25">
      <c r="A84" s="158">
        <v>591</v>
      </c>
      <c r="B84" s="1376" t="s">
        <v>320</v>
      </c>
      <c r="C84" s="1377"/>
      <c r="D84" s="159">
        <f t="shared" si="0"/>
        <v>0</v>
      </c>
      <c r="E84" s="160">
        <f>SUM(E85:E85)</f>
        <v>0</v>
      </c>
      <c r="F84" s="160">
        <f>SUM(F85:F85)</f>
        <v>0</v>
      </c>
      <c r="G84" s="160">
        <f>SUM(G85:G85)</f>
        <v>0</v>
      </c>
      <c r="H84" s="160">
        <f>SUM(H85:H85)</f>
        <v>0</v>
      </c>
      <c r="I84" s="123"/>
      <c r="J84" s="1008"/>
      <c r="K84" s="1008"/>
    </row>
    <row r="85" spans="1:11" s="1007" customFormat="1" ht="11.4" customHeight="1" thickBot="1" x14ac:dyDescent="0.25">
      <c r="A85" s="161">
        <v>591</v>
      </c>
      <c r="B85" s="162">
        <v>300</v>
      </c>
      <c r="C85" s="163" t="s">
        <v>320</v>
      </c>
      <c r="D85" s="164">
        <f t="shared" si="0"/>
        <v>0</v>
      </c>
      <c r="E85" s="1097"/>
      <c r="F85" s="1098"/>
      <c r="G85" s="1098"/>
      <c r="H85" s="1099"/>
      <c r="I85" s="123"/>
      <c r="J85" s="1008"/>
      <c r="K85" s="1008"/>
    </row>
    <row r="86" spans="1:11" s="1007" customFormat="1" ht="11.4" customHeight="1" thickBot="1" x14ac:dyDescent="0.25">
      <c r="A86" s="158">
        <v>595</v>
      </c>
      <c r="B86" s="1376" t="s">
        <v>321</v>
      </c>
      <c r="C86" s="1377"/>
      <c r="D86" s="159">
        <f t="shared" si="0"/>
        <v>0</v>
      </c>
      <c r="E86" s="160">
        <f>SUM(E87:E87)</f>
        <v>0</v>
      </c>
      <c r="F86" s="160">
        <f>SUM(F87:F87)</f>
        <v>0</v>
      </c>
      <c r="G86" s="160">
        <f>SUM(G87:G87)</f>
        <v>0</v>
      </c>
      <c r="H86" s="160">
        <f>SUM(H87:H87)</f>
        <v>0</v>
      </c>
      <c r="I86" s="123"/>
      <c r="J86" s="1008"/>
      <c r="K86" s="1008"/>
    </row>
    <row r="87" spans="1:11" s="1007" customFormat="1" ht="11.4" customHeight="1" thickBot="1" x14ac:dyDescent="0.25">
      <c r="A87" s="201">
        <v>595</v>
      </c>
      <c r="B87" s="202">
        <v>300</v>
      </c>
      <c r="C87" s="203" t="s">
        <v>321</v>
      </c>
      <c r="D87" s="204">
        <f t="shared" si="0"/>
        <v>0</v>
      </c>
      <c r="E87" s="1091"/>
      <c r="F87" s="1092"/>
      <c r="G87" s="1092"/>
      <c r="H87" s="1093"/>
      <c r="I87" s="123"/>
      <c r="J87" s="1008"/>
      <c r="K87" s="1008"/>
    </row>
    <row r="88" spans="1:11" s="1007" customFormat="1" ht="11.4" customHeight="1" x14ac:dyDescent="0.2">
      <c r="A88" s="205"/>
      <c r="B88" s="205"/>
      <c r="C88" s="123"/>
      <c r="D88" s="206"/>
      <c r="E88" s="1100"/>
      <c r="F88" s="1100"/>
      <c r="G88" s="1100"/>
      <c r="H88" s="1100"/>
      <c r="I88" s="123"/>
      <c r="J88" s="1008"/>
      <c r="K88" s="1008"/>
    </row>
    <row r="89" spans="1:11" s="1007" customFormat="1" ht="11.4" customHeight="1" x14ac:dyDescent="0.2">
      <c r="A89" s="205"/>
      <c r="B89" s="205"/>
      <c r="C89" s="123"/>
      <c r="D89" s="206"/>
      <c r="E89" s="1100"/>
      <c r="F89" s="1100"/>
      <c r="G89" s="1100"/>
      <c r="H89" s="1100"/>
      <c r="J89" s="1008"/>
      <c r="K89" s="1008"/>
    </row>
    <row r="90" spans="1:11" ht="7.5" customHeight="1" x14ac:dyDescent="0.3">
      <c r="A90" s="205"/>
      <c r="B90" s="205"/>
      <c r="C90" s="123"/>
      <c r="D90" s="206"/>
      <c r="E90" s="1100"/>
      <c r="F90" s="1100"/>
      <c r="G90" s="1100"/>
      <c r="H90" s="1100"/>
    </row>
    <row r="91" spans="1:11" s="1007" customFormat="1" ht="11.4" customHeight="1" x14ac:dyDescent="0.2">
      <c r="A91" s="207" t="s">
        <v>322</v>
      </c>
      <c r="B91" s="208"/>
      <c r="C91" s="1101" t="s">
        <v>328</v>
      </c>
      <c r="D91" s="208" t="s">
        <v>323</v>
      </c>
      <c r="E91" s="956"/>
      <c r="F91" s="954" t="s">
        <v>324</v>
      </c>
      <c r="G91" s="1102" t="s">
        <v>597</v>
      </c>
      <c r="H91" s="1103"/>
      <c r="I91" s="1008"/>
      <c r="J91" s="1008"/>
      <c r="K91" s="1008"/>
    </row>
    <row r="92" spans="1:11" s="1007" customFormat="1" ht="7.5" customHeight="1" x14ac:dyDescent="0.25">
      <c r="A92"/>
      <c r="B92"/>
      <c r="C92"/>
      <c r="D92"/>
      <c r="E92"/>
      <c r="F92"/>
      <c r="G92"/>
      <c r="H92"/>
      <c r="I92" s="1008"/>
      <c r="J92" s="1008"/>
      <c r="K92" s="1008"/>
    </row>
    <row r="93" spans="1:11" s="1007" customFormat="1" ht="10.199999999999999" x14ac:dyDescent="0.2">
      <c r="A93" s="207" t="s">
        <v>325</v>
      </c>
      <c r="B93" s="208"/>
      <c r="C93" s="1101" t="s">
        <v>328</v>
      </c>
      <c r="D93" s="208" t="s">
        <v>323</v>
      </c>
      <c r="E93" s="123"/>
      <c r="F93" s="123"/>
      <c r="G93" s="123"/>
      <c r="H93" s="123"/>
      <c r="I93" s="1008"/>
      <c r="J93" s="1008"/>
      <c r="K93" s="1008"/>
    </row>
    <row r="94" spans="1:11" x14ac:dyDescent="0.3">
      <c r="A94" s="1008"/>
      <c r="B94" s="1008"/>
      <c r="C94" s="1008"/>
      <c r="D94" s="1008"/>
      <c r="E94" s="1008"/>
      <c r="F94" s="1008"/>
      <c r="G94" s="1008"/>
      <c r="H94" s="1008"/>
    </row>
  </sheetData>
  <protectedRanges>
    <protectedRange sqref="B72 C87:C90 B80 B83 C82 C85 C78:C79 C71" name="Oblast3_1_1"/>
    <protectedRange sqref="C5" name="Oblast2_1"/>
  </protectedRanges>
  <mergeCells count="39">
    <mergeCell ref="B2:G2"/>
    <mergeCell ref="A4:A5"/>
    <mergeCell ref="B4:B5"/>
    <mergeCell ref="C4:C5"/>
    <mergeCell ref="D4:D5"/>
    <mergeCell ref="E4:E5"/>
    <mergeCell ref="F4:H4"/>
    <mergeCell ref="B47:C47"/>
    <mergeCell ref="A6:C6"/>
    <mergeCell ref="B7:C7"/>
    <mergeCell ref="B8:C8"/>
    <mergeCell ref="B17:C17"/>
    <mergeCell ref="B22:C22"/>
    <mergeCell ref="B28:C28"/>
    <mergeCell ref="B30:C30"/>
    <mergeCell ref="B24:C24"/>
    <mergeCell ref="B25:C25"/>
    <mergeCell ref="B32:C32"/>
    <mergeCell ref="B46:C46"/>
    <mergeCell ref="B66:C66"/>
    <mergeCell ref="B68:C68"/>
    <mergeCell ref="B70:C70"/>
    <mergeCell ref="B53:C53"/>
    <mergeCell ref="B60:C60"/>
    <mergeCell ref="B63:C63"/>
    <mergeCell ref="B49:C49"/>
    <mergeCell ref="B51:C51"/>
    <mergeCell ref="B58:C58"/>
    <mergeCell ref="B61:C61"/>
    <mergeCell ref="B64:C64"/>
    <mergeCell ref="B72:C72"/>
    <mergeCell ref="B77:C77"/>
    <mergeCell ref="B80:C80"/>
    <mergeCell ref="B83:C83"/>
    <mergeCell ref="B86:C86"/>
    <mergeCell ref="B84:C84"/>
    <mergeCell ref="B73:C73"/>
    <mergeCell ref="B75:C75"/>
    <mergeCell ref="B81:C81"/>
  </mergeCells>
  <dataValidations count="2">
    <dataValidation type="list" allowBlank="1" showInputMessage="1" showErrorMessage="1" sqref="B2:G2" xr:uid="{00000000-0002-0000-0F00-000000000000}">
      <formula1>Org</formula1>
    </dataValidation>
    <dataValidation type="list" allowBlank="1" showInputMessage="1" showErrorMessage="1" sqref="C93 C91" xr:uid="{00000000-0002-0000-0F00-000001000000}">
      <formula1>Ředitelé</formula1>
    </dataValidation>
  </dataValidations>
  <pageMargins left="0.6692913385826772" right="0.47244094488188981" top="0.35433070866141736" bottom="0.35433070866141736" header="0.31496062992125984" footer="0.31496062992125984"/>
  <pageSetup paperSize="9" scale="102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H36"/>
  <sheetViews>
    <sheetView zoomScaleNormal="100" workbookViewId="0">
      <selection activeCell="G27" sqref="G27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7" ht="17.399999999999999" x14ac:dyDescent="0.3">
      <c r="B1" s="1339" t="s">
        <v>393</v>
      </c>
      <c r="C1" s="1340"/>
      <c r="D1" s="1340"/>
      <c r="E1" s="1340"/>
      <c r="F1" s="495" t="str">
        <f>IF('příjmy-paragraf'!F2=0," ",'příjmy-paragraf'!F2)</f>
        <v>rok 2026</v>
      </c>
    </row>
    <row r="2" spans="1:7" ht="14.4" thickBot="1" x14ac:dyDescent="0.3"/>
    <row r="3" spans="1:7" ht="15.6" x14ac:dyDescent="0.3">
      <c r="A3" s="693" t="s">
        <v>366</v>
      </c>
      <c r="B3" s="694" t="s">
        <v>150</v>
      </c>
      <c r="C3" s="695"/>
      <c r="D3" s="696"/>
      <c r="E3" s="696"/>
      <c r="F3" s="696"/>
      <c r="G3" s="697"/>
    </row>
    <row r="4" spans="1:7" ht="15.6" x14ac:dyDescent="0.3">
      <c r="A4" s="698"/>
      <c r="B4" s="699" t="s">
        <v>133</v>
      </c>
      <c r="C4" s="700"/>
      <c r="D4" s="701"/>
      <c r="E4" s="702" t="s">
        <v>134</v>
      </c>
      <c r="F4" s="701"/>
      <c r="G4" s="703"/>
    </row>
    <row r="5" spans="1:7" ht="14.4" x14ac:dyDescent="0.3">
      <c r="A5" s="1341" t="s">
        <v>135</v>
      </c>
      <c r="B5" s="1343" t="s">
        <v>136</v>
      </c>
      <c r="C5" s="704" t="s">
        <v>137</v>
      </c>
      <c r="D5" s="704" t="s">
        <v>107</v>
      </c>
      <c r="E5" s="704" t="s">
        <v>138</v>
      </c>
      <c r="F5" s="704" t="s">
        <v>108</v>
      </c>
      <c r="G5" s="705" t="s">
        <v>139</v>
      </c>
    </row>
    <row r="6" spans="1:7" ht="15" thickBot="1" x14ac:dyDescent="0.35">
      <c r="A6" s="1342"/>
      <c r="B6" s="1344"/>
      <c r="C6" s="706" t="str">
        <f>IF('příjmy-paragraf'!D2=0," ",'příjmy-paragraf'!D2)</f>
        <v>rok 2025</v>
      </c>
      <c r="D6" s="706" t="str">
        <f>IF('příjmy-paragraf'!E3=0," ",'příjmy-paragraf'!E3)</f>
        <v xml:space="preserve"> k 30.09.</v>
      </c>
      <c r="E6" s="706" t="str">
        <f>IF('1014-útulek'!E6=0," ",'1014-útulek'!E6)</f>
        <v>k 31.12.2025</v>
      </c>
      <c r="F6" s="706" t="str">
        <f>IF('příjmy-paragraf'!F2=0," ",'příjmy-paragraf'!F2)</f>
        <v>rok 2026</v>
      </c>
      <c r="G6" s="707" t="str">
        <f>IF('příjmy-paragraf'!F2=0," ",'příjmy-paragraf'!F2)</f>
        <v>rok 2026</v>
      </c>
    </row>
    <row r="7" spans="1:7" ht="20.100000000000001" customHeight="1" x14ac:dyDescent="0.3">
      <c r="A7" s="708">
        <v>2111</v>
      </c>
      <c r="B7" s="757" t="s">
        <v>151</v>
      </c>
      <c r="C7" s="710">
        <v>10000</v>
      </c>
      <c r="D7" s="710">
        <v>8740</v>
      </c>
      <c r="E7" s="710">
        <v>12000</v>
      </c>
      <c r="F7" s="710">
        <v>10000</v>
      </c>
      <c r="G7" s="711">
        <v>10000</v>
      </c>
    </row>
    <row r="8" spans="1:7" ht="20.100000000000001" customHeight="1" x14ac:dyDescent="0.3">
      <c r="A8" s="712"/>
      <c r="B8" s="713"/>
      <c r="C8" s="714"/>
      <c r="D8" s="714"/>
      <c r="E8" s="714"/>
      <c r="F8" s="714"/>
      <c r="G8" s="715"/>
    </row>
    <row r="9" spans="1:7" ht="20.100000000000001" customHeight="1" thickBot="1" x14ac:dyDescent="0.35">
      <c r="A9" s="716"/>
      <c r="B9" s="717"/>
      <c r="C9" s="718"/>
      <c r="D9" s="718"/>
      <c r="E9" s="718"/>
      <c r="F9" s="718"/>
      <c r="G9" s="719"/>
    </row>
    <row r="10" spans="1:7" ht="20.100000000000001" customHeight="1" thickBot="1" x14ac:dyDescent="0.35">
      <c r="A10" s="859"/>
      <c r="B10" s="860" t="s">
        <v>55</v>
      </c>
      <c r="C10" s="872">
        <f>SUM(C7:C9)</f>
        <v>10000</v>
      </c>
      <c r="D10" s="872">
        <f>SUM(D7:D9)</f>
        <v>8740</v>
      </c>
      <c r="E10" s="872">
        <f>SUM(E7:E9)</f>
        <v>12000</v>
      </c>
      <c r="F10" s="872">
        <f>SUM(F7:F9)</f>
        <v>10000</v>
      </c>
      <c r="G10" s="873">
        <f>SUM(G7:G9)</f>
        <v>10000</v>
      </c>
    </row>
    <row r="11" spans="1:7" ht="14.4" x14ac:dyDescent="0.3">
      <c r="A11" s="111"/>
      <c r="B11" s="111"/>
      <c r="C11" s="112"/>
      <c r="D11" s="112"/>
      <c r="E11" s="112"/>
      <c r="F11" s="112"/>
      <c r="G11" s="112"/>
    </row>
    <row r="12" spans="1:7" ht="15" thickBot="1" x14ac:dyDescent="0.35">
      <c r="A12" s="111"/>
      <c r="B12" s="111"/>
      <c r="C12" s="111"/>
      <c r="D12" s="111"/>
      <c r="E12" s="111"/>
      <c r="F12" s="111"/>
    </row>
    <row r="13" spans="1:7" ht="15.6" x14ac:dyDescent="0.3">
      <c r="A13" s="723" t="s">
        <v>366</v>
      </c>
      <c r="B13" s="724" t="s">
        <v>150</v>
      </c>
      <c r="C13" s="725"/>
      <c r="D13" s="726"/>
      <c r="E13" s="726"/>
      <c r="F13" s="726"/>
      <c r="G13" s="727"/>
    </row>
    <row r="14" spans="1:7" ht="15.6" x14ac:dyDescent="0.3">
      <c r="A14" s="728"/>
      <c r="B14" s="729" t="s">
        <v>140</v>
      </c>
      <c r="C14" s="730"/>
      <c r="D14" s="731"/>
      <c r="E14" s="732" t="s">
        <v>134</v>
      </c>
      <c r="F14" s="731"/>
      <c r="G14" s="733"/>
    </row>
    <row r="15" spans="1:7" ht="14.4" x14ac:dyDescent="0.3">
      <c r="A15" s="1345" t="s">
        <v>135</v>
      </c>
      <c r="B15" s="1347" t="s">
        <v>136</v>
      </c>
      <c r="C15" s="734" t="s">
        <v>137</v>
      </c>
      <c r="D15" s="734" t="s">
        <v>107</v>
      </c>
      <c r="E15" s="734" t="s">
        <v>138</v>
      </c>
      <c r="F15" s="734" t="s">
        <v>108</v>
      </c>
      <c r="G15" s="736" t="s">
        <v>139</v>
      </c>
    </row>
    <row r="16" spans="1:7" ht="15" thickBot="1" x14ac:dyDescent="0.35">
      <c r="A16" s="1346"/>
      <c r="B16" s="1348"/>
      <c r="C16" s="737" t="str">
        <f>IF('příjmy-paragraf'!D2=0," ",'příjmy-paragraf'!D2)</f>
        <v>rok 2025</v>
      </c>
      <c r="D16" s="737" t="str">
        <f>IF('příjmy-paragraf'!E3=0," ",'příjmy-paragraf'!E3)</f>
        <v xml:space="preserve"> k 30.09.</v>
      </c>
      <c r="E16" s="737" t="str">
        <f>IF('1014-útulek'!E16=0," ",'1014-útulek'!E16)</f>
        <v>k 31.12.2025</v>
      </c>
      <c r="F16" s="738" t="str">
        <f>IF('příjmy-paragraf'!F2=0," ",'příjmy-paragraf'!F2)</f>
        <v>rok 2026</v>
      </c>
      <c r="G16" s="739" t="str">
        <f>IF('příjmy-paragraf'!F2=0," ",'příjmy-paragraf'!F2)</f>
        <v>rok 2026</v>
      </c>
    </row>
    <row r="17" spans="1:8" ht="20.100000000000001" customHeight="1" x14ac:dyDescent="0.3">
      <c r="A17" s="740">
        <v>5041</v>
      </c>
      <c r="B17" s="755" t="s">
        <v>152</v>
      </c>
      <c r="C17" s="742">
        <v>1000</v>
      </c>
      <c r="D17" s="743">
        <v>881</v>
      </c>
      <c r="E17" s="742">
        <v>1000</v>
      </c>
      <c r="F17" s="742">
        <v>1000</v>
      </c>
      <c r="G17" s="745">
        <v>1000</v>
      </c>
    </row>
    <row r="18" spans="1:8" ht="20.100000000000001" customHeight="1" x14ac:dyDescent="0.3">
      <c r="A18" s="764">
        <v>5136</v>
      </c>
      <c r="B18" s="770" t="s">
        <v>155</v>
      </c>
      <c r="C18" s="766">
        <v>120000</v>
      </c>
      <c r="D18" s="766">
        <v>44445</v>
      </c>
      <c r="E18" s="766">
        <v>120000</v>
      </c>
      <c r="F18" s="766">
        <v>120000</v>
      </c>
      <c r="G18" s="768">
        <v>120000</v>
      </c>
    </row>
    <row r="19" spans="1:8" ht="20.100000000000001" customHeight="1" x14ac:dyDescent="0.3">
      <c r="A19" s="764">
        <v>5137</v>
      </c>
      <c r="B19" s="770" t="s">
        <v>19</v>
      </c>
      <c r="C19" s="766">
        <v>60000</v>
      </c>
      <c r="D19" s="766">
        <v>0</v>
      </c>
      <c r="E19" s="766">
        <v>60000</v>
      </c>
      <c r="F19" s="766">
        <v>60000</v>
      </c>
      <c r="G19" s="768">
        <v>60000</v>
      </c>
    </row>
    <row r="20" spans="1:8" ht="20.100000000000001" customHeight="1" x14ac:dyDescent="0.3">
      <c r="A20" s="764">
        <v>5139</v>
      </c>
      <c r="B20" s="770" t="s">
        <v>147</v>
      </c>
      <c r="C20" s="766">
        <v>40000</v>
      </c>
      <c r="D20" s="766">
        <v>22148</v>
      </c>
      <c r="E20" s="766">
        <v>40000</v>
      </c>
      <c r="F20" s="766">
        <v>40000</v>
      </c>
      <c r="G20" s="768">
        <v>40000</v>
      </c>
    </row>
    <row r="21" spans="1:8" ht="20.100000000000001" customHeight="1" x14ac:dyDescent="0.3">
      <c r="A21" s="764">
        <v>5151</v>
      </c>
      <c r="B21" s="770" t="s">
        <v>156</v>
      </c>
      <c r="C21" s="766">
        <v>20000</v>
      </c>
      <c r="D21" s="766">
        <v>4837</v>
      </c>
      <c r="E21" s="766">
        <v>20000</v>
      </c>
      <c r="F21" s="766">
        <v>20000</v>
      </c>
      <c r="G21" s="768">
        <v>20000</v>
      </c>
      <c r="H21" s="638" t="s">
        <v>51</v>
      </c>
    </row>
    <row r="22" spans="1:8" ht="20.100000000000001" customHeight="1" x14ac:dyDescent="0.3">
      <c r="A22" s="764">
        <v>5152</v>
      </c>
      <c r="B22" s="770" t="s">
        <v>43</v>
      </c>
      <c r="C22" s="766">
        <v>220000</v>
      </c>
      <c r="D22" s="766">
        <v>173523</v>
      </c>
      <c r="E22" s="766">
        <v>220000</v>
      </c>
      <c r="F22" s="766">
        <v>220000</v>
      </c>
      <c r="G22" s="768">
        <v>220000</v>
      </c>
      <c r="H22" s="776" t="s">
        <v>448</v>
      </c>
    </row>
    <row r="23" spans="1:8" ht="20.100000000000001" customHeight="1" x14ac:dyDescent="0.3">
      <c r="A23" s="764">
        <v>5154</v>
      </c>
      <c r="B23" s="770" t="s">
        <v>157</v>
      </c>
      <c r="C23" s="766">
        <v>60000</v>
      </c>
      <c r="D23" s="766">
        <v>34173</v>
      </c>
      <c r="E23" s="766">
        <v>60000</v>
      </c>
      <c r="F23" s="766">
        <v>60000</v>
      </c>
      <c r="G23" s="768">
        <v>60000</v>
      </c>
    </row>
    <row r="24" spans="1:8" ht="20.100000000000001" customHeight="1" x14ac:dyDescent="0.3">
      <c r="A24" s="764">
        <v>5162</v>
      </c>
      <c r="B24" s="770" t="s">
        <v>158</v>
      </c>
      <c r="C24" s="766">
        <v>10000</v>
      </c>
      <c r="D24" s="766">
        <v>6201</v>
      </c>
      <c r="E24" s="766">
        <v>10000</v>
      </c>
      <c r="F24" s="766">
        <v>10000</v>
      </c>
      <c r="G24" s="768">
        <v>10000</v>
      </c>
    </row>
    <row r="25" spans="1:8" ht="20.100000000000001" customHeight="1" x14ac:dyDescent="0.3">
      <c r="A25" s="764">
        <v>5164</v>
      </c>
      <c r="B25" s="770" t="s">
        <v>23</v>
      </c>
      <c r="C25" s="766">
        <v>2000</v>
      </c>
      <c r="D25" s="766">
        <v>0</v>
      </c>
      <c r="E25" s="766">
        <v>2000</v>
      </c>
      <c r="F25" s="766">
        <v>2000</v>
      </c>
      <c r="G25" s="768">
        <v>2000</v>
      </c>
    </row>
    <row r="26" spans="1:8" ht="20.100000000000001" customHeight="1" x14ac:dyDescent="0.3">
      <c r="A26" s="764">
        <v>5168</v>
      </c>
      <c r="B26" s="770" t="s">
        <v>449</v>
      </c>
      <c r="C26" s="766">
        <v>10000</v>
      </c>
      <c r="D26" s="766">
        <v>12705</v>
      </c>
      <c r="E26" s="766">
        <v>15000</v>
      </c>
      <c r="F26" s="766">
        <v>15000</v>
      </c>
      <c r="G26" s="768">
        <v>15000</v>
      </c>
    </row>
    <row r="27" spans="1:8" ht="20.100000000000001" customHeight="1" x14ac:dyDescent="0.3">
      <c r="A27" s="764">
        <v>5169</v>
      </c>
      <c r="B27" s="770" t="s">
        <v>159</v>
      </c>
      <c r="C27" s="766">
        <v>40000</v>
      </c>
      <c r="D27" s="766">
        <v>27999</v>
      </c>
      <c r="E27" s="766">
        <v>40000</v>
      </c>
      <c r="F27" s="766">
        <v>40000</v>
      </c>
      <c r="G27" s="768">
        <v>40000</v>
      </c>
    </row>
    <row r="28" spans="1:8" ht="20.100000000000001" customHeight="1" x14ac:dyDescent="0.3">
      <c r="A28" s="771">
        <v>5171</v>
      </c>
      <c r="B28" s="772" t="s">
        <v>160</v>
      </c>
      <c r="C28" s="773">
        <v>70000</v>
      </c>
      <c r="D28" s="773">
        <v>0</v>
      </c>
      <c r="E28" s="773">
        <v>70000</v>
      </c>
      <c r="F28" s="773">
        <v>70000</v>
      </c>
      <c r="G28" s="774">
        <v>70000</v>
      </c>
    </row>
    <row r="29" spans="1:8" ht="20.100000000000001" customHeight="1" x14ac:dyDescent="0.3">
      <c r="A29" s="771">
        <v>5172</v>
      </c>
      <c r="B29" s="772" t="s">
        <v>450</v>
      </c>
      <c r="C29" s="773">
        <v>0</v>
      </c>
      <c r="D29" s="773">
        <v>0</v>
      </c>
      <c r="E29" s="773">
        <v>0</v>
      </c>
      <c r="F29" s="773">
        <v>0</v>
      </c>
      <c r="G29" s="774">
        <v>0</v>
      </c>
    </row>
    <row r="30" spans="1:8" ht="20.100000000000001" customHeight="1" x14ac:dyDescent="0.3">
      <c r="A30" s="771">
        <v>5179</v>
      </c>
      <c r="B30" s="772" t="s">
        <v>451</v>
      </c>
      <c r="C30" s="773">
        <v>2000</v>
      </c>
      <c r="D30" s="773">
        <v>550</v>
      </c>
      <c r="E30" s="773">
        <v>2000</v>
      </c>
      <c r="F30" s="773">
        <v>2000</v>
      </c>
      <c r="G30" s="774">
        <v>2000</v>
      </c>
    </row>
    <row r="31" spans="1:8" ht="20.100000000000001" customHeight="1" thickBot="1" x14ac:dyDescent="0.35">
      <c r="A31" s="746">
        <v>5194</v>
      </c>
      <c r="B31" s="775" t="s">
        <v>207</v>
      </c>
      <c r="C31" s="748">
        <v>8000</v>
      </c>
      <c r="D31" s="748">
        <v>5109</v>
      </c>
      <c r="E31" s="748">
        <v>8000</v>
      </c>
      <c r="F31" s="748">
        <v>8000</v>
      </c>
      <c r="G31" s="750">
        <v>8000</v>
      </c>
    </row>
    <row r="32" spans="1:8" ht="20.100000000000001" customHeight="1" thickBot="1" x14ac:dyDescent="0.35">
      <c r="A32" s="877"/>
      <c r="B32" s="864" t="s">
        <v>55</v>
      </c>
      <c r="C32" s="875">
        <f>SUM(C17:C31)</f>
        <v>663000</v>
      </c>
      <c r="D32" s="875">
        <f>SUM(D17:D31)</f>
        <v>332571</v>
      </c>
      <c r="E32" s="875">
        <f>SUM(E17:E31)</f>
        <v>668000</v>
      </c>
      <c r="F32" s="875">
        <f>SUM(F17:F31)</f>
        <v>668000</v>
      </c>
      <c r="G32" s="880">
        <f>SUM(G17:G31)</f>
        <v>668000</v>
      </c>
    </row>
    <row r="33" spans="1:7" ht="14.4" x14ac:dyDescent="0.3">
      <c r="A33" s="111"/>
      <c r="B33" s="111"/>
      <c r="C33" s="114"/>
      <c r="D33" s="114"/>
      <c r="E33" s="114"/>
      <c r="F33" s="114"/>
      <c r="G33" s="111"/>
    </row>
    <row r="34" spans="1:7" ht="14.4" x14ac:dyDescent="0.3">
      <c r="A34" s="111"/>
      <c r="B34" s="111"/>
      <c r="C34" s="114"/>
      <c r="D34" s="114"/>
      <c r="E34" s="114"/>
      <c r="F34" s="114"/>
      <c r="G34" s="111"/>
    </row>
    <row r="35" spans="1:7" ht="14.4" x14ac:dyDescent="0.3">
      <c r="A35" s="111"/>
      <c r="B35" s="115" t="s">
        <v>143</v>
      </c>
      <c r="C35" s="116">
        <v>45952</v>
      </c>
      <c r="E35" s="115" t="s">
        <v>144</v>
      </c>
      <c r="F35" s="1023" t="s">
        <v>567</v>
      </c>
      <c r="G35" s="111"/>
    </row>
    <row r="36" spans="1:7" ht="14.4" x14ac:dyDescent="0.3">
      <c r="A36" s="111"/>
      <c r="B36" s="111"/>
      <c r="C36" s="111"/>
      <c r="D36" s="111"/>
      <c r="E36" s="111"/>
      <c r="F36" s="111"/>
      <c r="G36" s="111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2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24"/>
  <sheetViews>
    <sheetView zoomScaleNormal="100" workbookViewId="0">
      <selection activeCell="F23" sqref="F23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7" ht="17.399999999999999" x14ac:dyDescent="0.3">
      <c r="B1" s="1339" t="s">
        <v>394</v>
      </c>
      <c r="C1" s="1340"/>
      <c r="D1" s="1340"/>
      <c r="E1" s="1340"/>
      <c r="F1" s="495" t="str">
        <f>IF('příjmy-paragraf'!F2=0," ",'příjmy-paragraf'!F2)</f>
        <v>rok 2026</v>
      </c>
    </row>
    <row r="2" spans="1:7" ht="14.4" thickBot="1" x14ac:dyDescent="0.3"/>
    <row r="3" spans="1:7" ht="15.6" x14ac:dyDescent="0.3">
      <c r="A3" s="693" t="s">
        <v>371</v>
      </c>
      <c r="B3" s="694" t="s">
        <v>161</v>
      </c>
      <c r="C3" s="695"/>
      <c r="D3" s="696"/>
      <c r="E3" s="696"/>
      <c r="F3" s="696"/>
      <c r="G3" s="697"/>
    </row>
    <row r="4" spans="1:7" ht="15.6" x14ac:dyDescent="0.3">
      <c r="A4" s="698"/>
      <c r="B4" s="699" t="s">
        <v>133</v>
      </c>
      <c r="C4" s="700"/>
      <c r="D4" s="701"/>
      <c r="E4" s="702" t="s">
        <v>134</v>
      </c>
      <c r="F4" s="701"/>
      <c r="G4" s="703"/>
    </row>
    <row r="5" spans="1:7" ht="14.4" x14ac:dyDescent="0.3">
      <c r="A5" s="1341" t="s">
        <v>135</v>
      </c>
      <c r="B5" s="1343" t="s">
        <v>136</v>
      </c>
      <c r="C5" s="704" t="s">
        <v>137</v>
      </c>
      <c r="D5" s="704" t="s">
        <v>107</v>
      </c>
      <c r="E5" s="704" t="s">
        <v>138</v>
      </c>
      <c r="F5" s="704" t="s">
        <v>108</v>
      </c>
      <c r="G5" s="705" t="s">
        <v>139</v>
      </c>
    </row>
    <row r="6" spans="1:7" ht="15" thickBot="1" x14ac:dyDescent="0.35">
      <c r="A6" s="1342"/>
      <c r="B6" s="1344"/>
      <c r="C6" s="706" t="str">
        <f>IF('příjmy-paragraf'!D2=0," ",'příjmy-paragraf'!D2)</f>
        <v>rok 2025</v>
      </c>
      <c r="D6" s="706" t="str">
        <f>IF('příjmy-paragraf'!E3=0," ",'příjmy-paragraf'!E3)</f>
        <v xml:space="preserve"> k 30.09.</v>
      </c>
      <c r="E6" s="706" t="str">
        <f>IF('1014-útulek'!E6=0," ",'1014-útulek'!E6)</f>
        <v>k 31.12.2025</v>
      </c>
      <c r="F6" s="706" t="str">
        <f>IF('příjmy-paragraf'!F2=0," ",'příjmy-paragraf'!F2)</f>
        <v>rok 2026</v>
      </c>
      <c r="G6" s="707" t="str">
        <f>IF('příjmy-paragraf'!F2=0," ",'příjmy-paragraf'!F2)</f>
        <v>rok 2026</v>
      </c>
    </row>
    <row r="7" spans="1:7" ht="20.100000000000001" customHeight="1" x14ac:dyDescent="0.3">
      <c r="A7" s="708">
        <v>2111</v>
      </c>
      <c r="B7" s="757" t="s">
        <v>162</v>
      </c>
      <c r="C7" s="758">
        <v>0</v>
      </c>
      <c r="D7" s="758">
        <v>0</v>
      </c>
      <c r="E7" s="758">
        <v>0</v>
      </c>
      <c r="F7" s="758">
        <v>0</v>
      </c>
      <c r="G7" s="759">
        <v>0</v>
      </c>
    </row>
    <row r="8" spans="1:7" ht="20.100000000000001" customHeight="1" x14ac:dyDescent="0.3">
      <c r="A8" s="712"/>
      <c r="B8" s="713"/>
      <c r="C8" s="760"/>
      <c r="D8" s="760"/>
      <c r="E8" s="760"/>
      <c r="F8" s="760"/>
      <c r="G8" s="761"/>
    </row>
    <row r="9" spans="1:7" ht="20.100000000000001" customHeight="1" thickBot="1" x14ac:dyDescent="0.35">
      <c r="A9" s="716"/>
      <c r="B9" s="717"/>
      <c r="C9" s="762"/>
      <c r="D9" s="762"/>
      <c r="E9" s="762"/>
      <c r="F9" s="762"/>
      <c r="G9" s="763"/>
    </row>
    <row r="10" spans="1:7" ht="20.100000000000001" customHeight="1" thickBot="1" x14ac:dyDescent="0.35">
      <c r="A10" s="859"/>
      <c r="B10" s="860" t="s">
        <v>55</v>
      </c>
      <c r="C10" s="861">
        <f>SUM(C7:C9)</f>
        <v>0</v>
      </c>
      <c r="D10" s="861">
        <f>SUM(D7:D9)</f>
        <v>0</v>
      </c>
      <c r="E10" s="861">
        <f>SUM(E7:E9)</f>
        <v>0</v>
      </c>
      <c r="F10" s="861">
        <f>SUM(F7:F9)</f>
        <v>0</v>
      </c>
      <c r="G10" s="862">
        <f>SUM(G7:G9)</f>
        <v>0</v>
      </c>
    </row>
    <row r="11" spans="1:7" ht="14.4" x14ac:dyDescent="0.3">
      <c r="A11" s="111"/>
      <c r="B11" s="111"/>
      <c r="C11" s="112"/>
      <c r="D11" s="112"/>
      <c r="E11" s="112"/>
      <c r="F11" s="112"/>
      <c r="G11" s="112"/>
    </row>
    <row r="12" spans="1:7" ht="15" thickBot="1" x14ac:dyDescent="0.35">
      <c r="A12" s="111"/>
      <c r="B12" s="111"/>
      <c r="C12" s="111"/>
      <c r="D12" s="111"/>
      <c r="E12" s="111"/>
      <c r="F12" s="111"/>
    </row>
    <row r="13" spans="1:7" ht="15.6" x14ac:dyDescent="0.3">
      <c r="A13" s="723" t="s">
        <v>371</v>
      </c>
      <c r="B13" s="724" t="s">
        <v>161</v>
      </c>
      <c r="C13" s="725"/>
      <c r="D13" s="726"/>
      <c r="E13" s="726"/>
      <c r="F13" s="726"/>
      <c r="G13" s="727"/>
    </row>
    <row r="14" spans="1:7" ht="15.6" x14ac:dyDescent="0.3">
      <c r="A14" s="728"/>
      <c r="B14" s="729" t="s">
        <v>140</v>
      </c>
      <c r="C14" s="730"/>
      <c r="D14" s="731"/>
      <c r="E14" s="732" t="s">
        <v>134</v>
      </c>
      <c r="F14" s="731"/>
      <c r="G14" s="733"/>
    </row>
    <row r="15" spans="1:7" ht="14.4" x14ac:dyDescent="0.3">
      <c r="A15" s="1345" t="s">
        <v>135</v>
      </c>
      <c r="B15" s="1347" t="s">
        <v>136</v>
      </c>
      <c r="C15" s="734" t="s">
        <v>137</v>
      </c>
      <c r="D15" s="734" t="s">
        <v>107</v>
      </c>
      <c r="E15" s="734" t="s">
        <v>138</v>
      </c>
      <c r="F15" s="734" t="s">
        <v>108</v>
      </c>
      <c r="G15" s="736" t="s">
        <v>139</v>
      </c>
    </row>
    <row r="16" spans="1:7" ht="15" thickBot="1" x14ac:dyDescent="0.35">
      <c r="A16" s="1346"/>
      <c r="B16" s="1348"/>
      <c r="C16" s="737" t="str">
        <f>IF('příjmy-paragraf'!D2=0," ",'příjmy-paragraf'!D2)</f>
        <v>rok 2025</v>
      </c>
      <c r="D16" s="737" t="str">
        <f>IF('příjmy-paragraf'!E3=0," ",'příjmy-paragraf'!E3)</f>
        <v xml:space="preserve"> k 30.09.</v>
      </c>
      <c r="E16" s="737" t="str">
        <f>IF('1014-útulek'!E16=0," ",'1014-útulek'!E16)</f>
        <v>k 31.12.2025</v>
      </c>
      <c r="F16" s="738" t="str">
        <f>IF('příjmy-paragraf'!F2=0," ",'příjmy-paragraf'!F2)</f>
        <v>rok 2026</v>
      </c>
      <c r="G16" s="739" t="str">
        <f>IF('příjmy-paragraf'!F2=0," ",'příjmy-paragraf'!F2)</f>
        <v>rok 2026</v>
      </c>
    </row>
    <row r="17" spans="1:7" ht="20.100000000000001" customHeight="1" x14ac:dyDescent="0.3">
      <c r="A17" s="740">
        <v>5139</v>
      </c>
      <c r="B17" s="755" t="s">
        <v>163</v>
      </c>
      <c r="C17" s="742">
        <v>0</v>
      </c>
      <c r="D17" s="743">
        <v>0</v>
      </c>
      <c r="E17" s="742">
        <v>0</v>
      </c>
      <c r="F17" s="742">
        <v>0</v>
      </c>
      <c r="G17" s="745">
        <v>0</v>
      </c>
    </row>
    <row r="18" spans="1:7" ht="20.100000000000001" customHeight="1" x14ac:dyDescent="0.3">
      <c r="A18" s="771">
        <v>5152</v>
      </c>
      <c r="B18" s="777" t="s">
        <v>43</v>
      </c>
      <c r="C18" s="773">
        <v>0</v>
      </c>
      <c r="D18" s="773">
        <v>0</v>
      </c>
      <c r="E18" s="773">
        <v>0</v>
      </c>
      <c r="F18" s="773">
        <v>0</v>
      </c>
      <c r="G18" s="774">
        <v>0</v>
      </c>
    </row>
    <row r="19" spans="1:7" ht="20.100000000000001" customHeight="1" thickBot="1" x14ac:dyDescent="0.35">
      <c r="A19" s="746">
        <v>5171</v>
      </c>
      <c r="B19" s="778" t="s">
        <v>160</v>
      </c>
      <c r="C19" s="748">
        <v>0</v>
      </c>
      <c r="D19" s="748">
        <v>0</v>
      </c>
      <c r="E19" s="748">
        <v>0</v>
      </c>
      <c r="F19" s="748">
        <v>0</v>
      </c>
      <c r="G19" s="750">
        <v>0</v>
      </c>
    </row>
    <row r="20" spans="1:7" ht="20.100000000000001" customHeight="1" thickBot="1" x14ac:dyDescent="0.35">
      <c r="A20" s="877"/>
      <c r="B20" s="864" t="s">
        <v>55</v>
      </c>
      <c r="C20" s="875">
        <f>SUM(C17:C19)</f>
        <v>0</v>
      </c>
      <c r="D20" s="875">
        <f>SUM(D17:D19)</f>
        <v>0</v>
      </c>
      <c r="E20" s="875">
        <f>SUM(E17:E19)</f>
        <v>0</v>
      </c>
      <c r="F20" s="875">
        <f>SUM(F17:F19)</f>
        <v>0</v>
      </c>
      <c r="G20" s="880">
        <f>SUM(G17:G19)</f>
        <v>0</v>
      </c>
    </row>
    <row r="21" spans="1:7" ht="14.4" x14ac:dyDescent="0.3">
      <c r="A21" s="111"/>
      <c r="B21" s="111"/>
      <c r="C21" s="114"/>
      <c r="D21" s="114"/>
      <c r="E21" s="114"/>
      <c r="F21" s="114"/>
      <c r="G21" s="111"/>
    </row>
    <row r="22" spans="1:7" ht="14.4" x14ac:dyDescent="0.3">
      <c r="A22" s="111"/>
      <c r="B22" s="111"/>
      <c r="C22" s="114"/>
      <c r="D22" s="114"/>
      <c r="E22" s="114"/>
      <c r="F22" s="114"/>
      <c r="G22" s="111"/>
    </row>
    <row r="23" spans="1:7" ht="14.4" x14ac:dyDescent="0.3">
      <c r="A23" s="111"/>
      <c r="B23" s="115" t="s">
        <v>143</v>
      </c>
      <c r="C23" s="1024" t="s">
        <v>51</v>
      </c>
      <c r="E23" s="115" t="s">
        <v>144</v>
      </c>
      <c r="F23" s="1023" t="s">
        <v>51</v>
      </c>
      <c r="G23" s="111"/>
    </row>
    <row r="24" spans="1:7" ht="14.4" x14ac:dyDescent="0.3">
      <c r="A24" s="111"/>
      <c r="B24" s="111"/>
      <c r="C24" s="111"/>
      <c r="D24" s="111"/>
      <c r="E24" s="111"/>
      <c r="F24" s="111"/>
      <c r="G24" s="111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24"/>
  <sheetViews>
    <sheetView zoomScaleNormal="100" workbookViewId="0">
      <selection activeCell="C24" sqref="C24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7" ht="17.399999999999999" x14ac:dyDescent="0.3">
      <c r="B1" s="1339" t="s">
        <v>395</v>
      </c>
      <c r="C1" s="1340"/>
      <c r="D1" s="1340"/>
      <c r="E1" s="1340"/>
      <c r="F1" s="495" t="str">
        <f>IF('příjmy-paragraf'!F2=0," ",'příjmy-paragraf'!F2)</f>
        <v>rok 2026</v>
      </c>
    </row>
    <row r="2" spans="1:7" ht="14.4" thickBot="1" x14ac:dyDescent="0.3"/>
    <row r="3" spans="1:7" ht="15.6" x14ac:dyDescent="0.3">
      <c r="A3" s="693" t="s">
        <v>370</v>
      </c>
      <c r="B3" s="694" t="s">
        <v>164</v>
      </c>
      <c r="C3" s="695"/>
      <c r="D3" s="696"/>
      <c r="E3" s="696"/>
      <c r="F3" s="696"/>
      <c r="G3" s="697"/>
    </row>
    <row r="4" spans="1:7" ht="15.6" x14ac:dyDescent="0.3">
      <c r="A4" s="698"/>
      <c r="B4" s="699" t="s">
        <v>133</v>
      </c>
      <c r="C4" s="700"/>
      <c r="D4" s="701"/>
      <c r="E4" s="702" t="s">
        <v>134</v>
      </c>
      <c r="F4" s="701"/>
      <c r="G4" s="703"/>
    </row>
    <row r="5" spans="1:7" ht="14.4" x14ac:dyDescent="0.3">
      <c r="A5" s="1341" t="s">
        <v>135</v>
      </c>
      <c r="B5" s="1343" t="s">
        <v>136</v>
      </c>
      <c r="C5" s="704" t="s">
        <v>137</v>
      </c>
      <c r="D5" s="704" t="s">
        <v>107</v>
      </c>
      <c r="E5" s="704" t="s">
        <v>138</v>
      </c>
      <c r="F5" s="704" t="s">
        <v>108</v>
      </c>
      <c r="G5" s="705" t="s">
        <v>139</v>
      </c>
    </row>
    <row r="6" spans="1:7" ht="15" thickBot="1" x14ac:dyDescent="0.35">
      <c r="A6" s="1342"/>
      <c r="B6" s="1344"/>
      <c r="C6" s="706" t="str">
        <f>IF('příjmy-paragraf'!D2=0," ",'příjmy-paragraf'!D2)</f>
        <v>rok 2025</v>
      </c>
      <c r="D6" s="706" t="str">
        <f>IF('příjmy-paragraf'!E3=0," ",'příjmy-paragraf'!E3)</f>
        <v xml:space="preserve"> k 30.09.</v>
      </c>
      <c r="E6" s="706" t="str">
        <f>IF('1014-útulek'!E6=0," ",'1014-útulek'!E6)</f>
        <v>k 31.12.2025</v>
      </c>
      <c r="F6" s="706" t="str">
        <f>IF('příjmy-paragraf'!F2=0," ",'příjmy-paragraf'!F2)</f>
        <v>rok 2026</v>
      </c>
      <c r="G6" s="707" t="str">
        <f>IF('příjmy-paragraf'!F2=0," ",'příjmy-paragraf'!F2)</f>
        <v>rok 2026</v>
      </c>
    </row>
    <row r="7" spans="1:7" ht="20.100000000000001" customHeight="1" x14ac:dyDescent="0.3">
      <c r="A7" s="708" t="s">
        <v>51</v>
      </c>
      <c r="B7" s="709" t="s">
        <v>51</v>
      </c>
      <c r="C7" s="758" t="s">
        <v>51</v>
      </c>
      <c r="D7" s="758" t="s">
        <v>51</v>
      </c>
      <c r="E7" s="758"/>
      <c r="F7" s="758"/>
      <c r="G7" s="759"/>
    </row>
    <row r="8" spans="1:7" ht="20.100000000000001" customHeight="1" x14ac:dyDescent="0.3">
      <c r="A8" s="712"/>
      <c r="B8" s="713"/>
      <c r="C8" s="760"/>
      <c r="D8" s="760"/>
      <c r="E8" s="760"/>
      <c r="F8" s="760"/>
      <c r="G8" s="761"/>
    </row>
    <row r="9" spans="1:7" ht="20.100000000000001" customHeight="1" thickBot="1" x14ac:dyDescent="0.35">
      <c r="A9" s="716"/>
      <c r="B9" s="717"/>
      <c r="C9" s="762"/>
      <c r="D9" s="762"/>
      <c r="E9" s="762"/>
      <c r="F9" s="762"/>
      <c r="G9" s="763"/>
    </row>
    <row r="10" spans="1:7" ht="20.100000000000001" customHeight="1" thickBot="1" x14ac:dyDescent="0.35">
      <c r="A10" s="859"/>
      <c r="B10" s="860" t="s">
        <v>55</v>
      </c>
      <c r="C10" s="861">
        <f>SUM(C7:C9)</f>
        <v>0</v>
      </c>
      <c r="D10" s="861">
        <f>SUM(D7:D9)</f>
        <v>0</v>
      </c>
      <c r="E10" s="861">
        <f>SUM(E7:E9)</f>
        <v>0</v>
      </c>
      <c r="F10" s="861">
        <f>SUM(F7:F9)</f>
        <v>0</v>
      </c>
      <c r="G10" s="862">
        <f>SUM(G7:G9)</f>
        <v>0</v>
      </c>
    </row>
    <row r="11" spans="1:7" ht="14.4" x14ac:dyDescent="0.3">
      <c r="A11" s="111"/>
      <c r="B11" s="111"/>
      <c r="C11" s="112"/>
      <c r="D11" s="112"/>
      <c r="E11" s="112"/>
      <c r="F11" s="112"/>
      <c r="G11" s="112"/>
    </row>
    <row r="12" spans="1:7" ht="15" thickBot="1" x14ac:dyDescent="0.35">
      <c r="A12" s="111"/>
      <c r="B12" s="111"/>
      <c r="C12" s="111"/>
      <c r="D12" s="111"/>
      <c r="E12" s="111"/>
      <c r="F12" s="111"/>
    </row>
    <row r="13" spans="1:7" ht="15.6" x14ac:dyDescent="0.3">
      <c r="A13" s="723" t="s">
        <v>370</v>
      </c>
      <c r="B13" s="724" t="s">
        <v>164</v>
      </c>
      <c r="C13" s="725"/>
      <c r="D13" s="726"/>
      <c r="E13" s="726"/>
      <c r="F13" s="726"/>
      <c r="G13" s="727"/>
    </row>
    <row r="14" spans="1:7" ht="15.6" x14ac:dyDescent="0.3">
      <c r="A14" s="728"/>
      <c r="B14" s="729" t="s">
        <v>140</v>
      </c>
      <c r="C14" s="730"/>
      <c r="D14" s="731"/>
      <c r="E14" s="732" t="s">
        <v>134</v>
      </c>
      <c r="F14" s="731"/>
      <c r="G14" s="733"/>
    </row>
    <row r="15" spans="1:7" ht="14.4" x14ac:dyDescent="0.3">
      <c r="A15" s="1345" t="s">
        <v>135</v>
      </c>
      <c r="B15" s="1347" t="s">
        <v>136</v>
      </c>
      <c r="C15" s="734" t="s">
        <v>137</v>
      </c>
      <c r="D15" s="734" t="s">
        <v>107</v>
      </c>
      <c r="E15" s="734" t="s">
        <v>138</v>
      </c>
      <c r="F15" s="734" t="s">
        <v>108</v>
      </c>
      <c r="G15" s="736" t="s">
        <v>139</v>
      </c>
    </row>
    <row r="16" spans="1:7" ht="15" thickBot="1" x14ac:dyDescent="0.35">
      <c r="A16" s="1346"/>
      <c r="B16" s="1348"/>
      <c r="C16" s="737" t="str">
        <f>IF('příjmy-paragraf'!D2=0," ",'příjmy-paragraf'!D2)</f>
        <v>rok 2025</v>
      </c>
      <c r="D16" s="737" t="str">
        <f>IF('příjmy-paragraf'!E3=0," ",'příjmy-paragraf'!E3)</f>
        <v xml:space="preserve"> k 30.09.</v>
      </c>
      <c r="E16" s="737" t="str">
        <f>IF('1014-útulek'!E16=0," ",'1014-útulek'!E16)</f>
        <v>k 31.12.2025</v>
      </c>
      <c r="F16" s="738" t="str">
        <f>IF('příjmy-paragraf'!F2=0," ",'příjmy-paragraf'!F2)</f>
        <v>rok 2026</v>
      </c>
      <c r="G16" s="739" t="str">
        <f>IF('příjmy-paragraf'!F2=0," ",'příjmy-paragraf'!F2)</f>
        <v>rok 2026</v>
      </c>
    </row>
    <row r="17" spans="1:10" ht="20.100000000000001" customHeight="1" x14ac:dyDescent="0.3">
      <c r="A17" s="740">
        <v>5139</v>
      </c>
      <c r="B17" s="755" t="s">
        <v>163</v>
      </c>
      <c r="C17" s="742">
        <v>0</v>
      </c>
      <c r="D17" s="743">
        <v>6398</v>
      </c>
      <c r="E17" s="742">
        <v>10000</v>
      </c>
      <c r="F17" s="742">
        <v>0</v>
      </c>
      <c r="G17" s="745">
        <v>0</v>
      </c>
    </row>
    <row r="18" spans="1:10" ht="20.100000000000001" customHeight="1" x14ac:dyDescent="0.3">
      <c r="A18" s="771">
        <v>5162</v>
      </c>
      <c r="B18" s="777" t="s">
        <v>165</v>
      </c>
      <c r="C18" s="773">
        <v>0</v>
      </c>
      <c r="D18" s="773">
        <v>0</v>
      </c>
      <c r="E18" s="773">
        <v>0</v>
      </c>
      <c r="F18" s="773">
        <v>0</v>
      </c>
      <c r="G18" s="774">
        <v>0</v>
      </c>
      <c r="H18" s="504" t="s">
        <v>51</v>
      </c>
      <c r="J18" s="504" t="s">
        <v>51</v>
      </c>
    </row>
    <row r="19" spans="1:10" ht="20.100000000000001" customHeight="1" thickBot="1" x14ac:dyDescent="0.35">
      <c r="A19" s="746">
        <v>5171</v>
      </c>
      <c r="B19" s="778" t="s">
        <v>160</v>
      </c>
      <c r="C19" s="748">
        <v>50000</v>
      </c>
      <c r="D19" s="748">
        <v>0</v>
      </c>
      <c r="E19" s="748">
        <v>5000</v>
      </c>
      <c r="F19" s="748">
        <v>50000</v>
      </c>
      <c r="G19" s="750">
        <v>50000</v>
      </c>
    </row>
    <row r="20" spans="1:10" ht="20.100000000000001" customHeight="1" thickBot="1" x14ac:dyDescent="0.35">
      <c r="A20" s="877"/>
      <c r="B20" s="864" t="s">
        <v>55</v>
      </c>
      <c r="C20" s="875">
        <f>SUM(C17:C19)</f>
        <v>50000</v>
      </c>
      <c r="D20" s="875">
        <f>SUM(D17:D19)</f>
        <v>6398</v>
      </c>
      <c r="E20" s="875">
        <v>15000</v>
      </c>
      <c r="F20" s="875">
        <f>SUM(F17:F19)</f>
        <v>50000</v>
      </c>
      <c r="G20" s="880">
        <f>SUM(G17:G19)</f>
        <v>50000</v>
      </c>
    </row>
    <row r="21" spans="1:10" ht="14.4" x14ac:dyDescent="0.3">
      <c r="A21" s="111"/>
      <c r="B21" s="111"/>
      <c r="C21" s="114"/>
      <c r="D21" s="114"/>
      <c r="E21" s="114"/>
      <c r="F21" s="114"/>
      <c r="G21" s="111"/>
    </row>
    <row r="22" spans="1:10" ht="14.4" x14ac:dyDescent="0.3">
      <c r="A22" s="111"/>
      <c r="B22" s="111"/>
      <c r="C22" s="114"/>
      <c r="D22" s="114"/>
      <c r="E22" s="114"/>
      <c r="F22" s="114"/>
      <c r="G22" s="111"/>
    </row>
    <row r="23" spans="1:10" ht="14.4" x14ac:dyDescent="0.3">
      <c r="A23" s="111"/>
      <c r="B23" s="115" t="s">
        <v>143</v>
      </c>
      <c r="C23" s="116">
        <v>45952</v>
      </c>
      <c r="E23" s="115" t="s">
        <v>144</v>
      </c>
      <c r="F23" s="111" t="s">
        <v>145</v>
      </c>
      <c r="G23" s="111"/>
    </row>
    <row r="24" spans="1:10" ht="14.4" x14ac:dyDescent="0.3">
      <c r="A24" s="111"/>
      <c r="B24" s="111"/>
      <c r="C24" s="111"/>
      <c r="D24" s="111"/>
      <c r="E24" s="111"/>
      <c r="F24" s="111"/>
      <c r="G24" s="111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L71"/>
  <sheetViews>
    <sheetView zoomScale="70" zoomScaleNormal="70" workbookViewId="0">
      <selection activeCell="K46" sqref="K46"/>
    </sheetView>
  </sheetViews>
  <sheetFormatPr defaultRowHeight="13.2" x14ac:dyDescent="0.25"/>
  <cols>
    <col min="1" max="1" width="8.5546875" customWidth="1"/>
    <col min="2" max="2" width="41.44140625" customWidth="1"/>
    <col min="3" max="3" width="24.33203125" customWidth="1"/>
    <col min="4" max="4" width="15.6640625" customWidth="1"/>
    <col min="5" max="5" width="14" customWidth="1"/>
    <col min="6" max="6" width="4.44140625" customWidth="1"/>
    <col min="7" max="7" width="8.5546875" customWidth="1"/>
    <col min="8" max="8" width="40" customWidth="1"/>
    <col min="9" max="9" width="24.33203125" customWidth="1"/>
    <col min="10" max="10" width="14.33203125" customWidth="1"/>
    <col min="11" max="11" width="14.109375" customWidth="1"/>
  </cols>
  <sheetData>
    <row r="1" spans="1:12" ht="16.8" thickTop="1" thickBot="1" x14ac:dyDescent="0.3">
      <c r="A1" s="1263" t="str">
        <f>IF('příjmy-paragraf'!A1=0," ",'příjmy-paragraf'!A1)</f>
        <v>Návrh rozpočtu města Nové Město pod Smrkem na rok 2026</v>
      </c>
      <c r="B1" s="1264"/>
      <c r="C1" s="1264"/>
      <c r="D1" s="1264"/>
      <c r="E1" s="1265"/>
      <c r="G1" s="1230" t="str">
        <f>IF('výdaje-paragraf'!A1=0," ",'výdaje-paragraf'!A1)</f>
        <v>Návrh rozpočtu města Nové Město pod Smrkem na rok 2026</v>
      </c>
      <c r="H1" s="1231"/>
      <c r="I1" s="1231"/>
      <c r="J1" s="1231"/>
      <c r="K1" s="1232"/>
    </row>
    <row r="2" spans="1:12" ht="14.4" thickTop="1" x14ac:dyDescent="0.25">
      <c r="A2" s="83" t="s">
        <v>35</v>
      </c>
      <c r="B2" s="77" t="s">
        <v>124</v>
      </c>
      <c r="C2" s="78"/>
      <c r="D2" s="81" t="str">
        <f>IF('příjmy-paragraf'!F2=0," ",'příjmy-paragraf'!F2)</f>
        <v>rok 2026</v>
      </c>
      <c r="E2" s="81" t="str">
        <f>IF('příjmy-paragraf'!F2=0," ",'příjmy-paragraf'!F2)</f>
        <v>rok 2026</v>
      </c>
      <c r="G2" s="83" t="s">
        <v>109</v>
      </c>
      <c r="H2" s="77" t="s">
        <v>124</v>
      </c>
      <c r="I2" s="78"/>
      <c r="J2" s="81" t="str">
        <f>IF('výdaje-paragraf'!F2=0," ",'výdaje-paragraf'!F2)</f>
        <v>rok 2026</v>
      </c>
      <c r="K2" s="81" t="str">
        <f>IF('výdaje-paragraf'!F2=0," ",'výdaje-paragraf'!F2)</f>
        <v>rok 2026</v>
      </c>
    </row>
    <row r="3" spans="1:12" ht="13.8" thickBot="1" x14ac:dyDescent="0.3">
      <c r="A3" s="79" t="s">
        <v>64</v>
      </c>
      <c r="B3" s="80" t="s">
        <v>65</v>
      </c>
      <c r="C3" s="80" t="s">
        <v>96</v>
      </c>
      <c r="D3" s="82" t="s">
        <v>108</v>
      </c>
      <c r="E3" s="92" t="s">
        <v>110</v>
      </c>
      <c r="G3" s="79" t="s">
        <v>64</v>
      </c>
      <c r="H3" s="80" t="s">
        <v>65</v>
      </c>
      <c r="I3" s="80" t="s">
        <v>96</v>
      </c>
      <c r="J3" s="82" t="s">
        <v>108</v>
      </c>
      <c r="K3" s="92" t="s">
        <v>110</v>
      </c>
    </row>
    <row r="4" spans="1:12" ht="13.8" thickTop="1" x14ac:dyDescent="0.25">
      <c r="A4" s="316" t="str">
        <f>IF('příjmy-paragraf'!A4=0," ",'příjmy-paragraf'!A4)</f>
        <v>111x</v>
      </c>
      <c r="B4" s="317" t="str">
        <f>IF('příjmy-paragraf'!B4=0," ",'příjmy-paragraf'!B4)</f>
        <v>daň z příjmů fyzických osob</v>
      </c>
      <c r="C4" s="318" t="str">
        <f>IF('příjmy-paragraf'!C4=0," ",'příjmy-paragraf'!C4)</f>
        <v xml:space="preserve"> </v>
      </c>
      <c r="D4" s="335">
        <f>IF('příjmy-paragraf'!F4=0," ",'příjmy-paragraf'!F4)</f>
        <v>21039000</v>
      </c>
      <c r="E4" s="322"/>
      <c r="F4" s="73"/>
      <c r="G4" s="355">
        <f>IF('výdaje-paragraf'!A4=0," ",'výdaje-paragraf'!A4)</f>
        <v>1014</v>
      </c>
      <c r="H4" s="356" t="str">
        <f>IF('výdaje-paragraf'!B4=0," ",'výdaje-paragraf'!B4)</f>
        <v>ozdrav. hosp. zvířat</v>
      </c>
      <c r="I4" s="356" t="str">
        <f>IF('výdaje-paragraf'!C4=0," ",'výdaje-paragraf'!C4)</f>
        <v>útulek</v>
      </c>
      <c r="J4" s="360">
        <f>IF('výdaje-paragraf'!F4=0," ",'výdaje-paragraf'!F4)</f>
        <v>100000</v>
      </c>
      <c r="K4" s="361"/>
      <c r="L4" s="73"/>
    </row>
    <row r="5" spans="1:12" x14ac:dyDescent="0.25">
      <c r="A5" s="323" t="str">
        <f>IF('příjmy-paragraf'!A5=0," ",'příjmy-paragraf'!A5)</f>
        <v>112x</v>
      </c>
      <c r="B5" s="324" t="str">
        <f>IF('příjmy-paragraf'!B5=0," ",'příjmy-paragraf'!B5)</f>
        <v>daň z příjmů právnických osob</v>
      </c>
      <c r="C5" s="325" t="str">
        <f>IF('příjmy-paragraf'!C5=0," ",'příjmy-paragraf'!C5)</f>
        <v xml:space="preserve"> </v>
      </c>
      <c r="D5" s="328">
        <f>IF('příjmy-paragraf'!F5=0," ",'příjmy-paragraf'!F5)</f>
        <v>27940000</v>
      </c>
      <c r="E5" s="329"/>
      <c r="F5" s="73"/>
      <c r="G5" s="394">
        <f>IF('výdaje-paragraf'!A5=0," ",'výdaje-paragraf'!A5)</f>
        <v>1031</v>
      </c>
      <c r="H5" s="381" t="str">
        <f>IF('výdaje-paragraf'!B5=0," ",'výdaje-paragraf'!B5)</f>
        <v>pěstební činnost</v>
      </c>
      <c r="I5" s="381" t="str">
        <f>IF('výdaje-paragraf'!C5=0," ",'výdaje-paragraf'!C5)</f>
        <v>les</v>
      </c>
      <c r="J5" s="383">
        <f>IF('výdaje-paragraf'!F5=0," ",'výdaje-paragraf'!F5)</f>
        <v>380000</v>
      </c>
      <c r="K5" s="383" t="str">
        <f>IF('výdaje-paragraf'!G5=0," ",'výdaje-paragraf'!G5)</f>
        <v xml:space="preserve"> </v>
      </c>
      <c r="L5" s="73"/>
    </row>
    <row r="6" spans="1:12" x14ac:dyDescent="0.25">
      <c r="A6" s="330" t="str">
        <f>IF('příjmy-paragraf'!A6=0," ",'příjmy-paragraf'!A6)</f>
        <v>121x</v>
      </c>
      <c r="B6" s="331" t="str">
        <f>IF('příjmy-paragraf'!B6=0," ",'příjmy-paragraf'!B6)</f>
        <v>daň z přidané hodnoty</v>
      </c>
      <c r="C6" s="332" t="str">
        <f>IF('příjmy-paragraf'!C6=0," ",'příjmy-paragraf'!C6)</f>
        <v xml:space="preserve"> </v>
      </c>
      <c r="D6" s="335">
        <f>IF('příjmy-paragraf'!F6=0," ",'příjmy-paragraf'!F6)</f>
        <v>43434000</v>
      </c>
      <c r="E6" s="336"/>
      <c r="F6" s="73"/>
      <c r="G6" s="355">
        <f>IF('výdaje-paragraf'!A6=0," ",'výdaje-paragraf'!A6)</f>
        <v>2212</v>
      </c>
      <c r="H6" s="364" t="str">
        <f>IF('výdaje-paragraf'!B6=0," ",'výdaje-paragraf'!B6)</f>
        <v>silnice</v>
      </c>
      <c r="I6" s="364" t="str">
        <f>IF('výdaje-paragraf'!C6=0," ",'výdaje-paragraf'!C6)</f>
        <v>komunikace</v>
      </c>
      <c r="J6" s="367">
        <f>IF('výdaje-paragraf'!F6=0," ",'výdaje-paragraf'!F6)</f>
        <v>710000</v>
      </c>
      <c r="K6" s="367" t="str">
        <f>IF('výdaje-paragraf'!G6=0," ",'výdaje-paragraf'!G6)</f>
        <v xml:space="preserve"> </v>
      </c>
      <c r="L6" s="73"/>
    </row>
    <row r="7" spans="1:12" x14ac:dyDescent="0.25">
      <c r="A7" s="323">
        <f>IF('příjmy-paragraf'!A7=0," ",'příjmy-paragraf'!A7)</f>
        <v>1511</v>
      </c>
      <c r="B7" s="324" t="str">
        <f>IF('příjmy-paragraf'!B7=0," ",'příjmy-paragraf'!B7)</f>
        <v>daň z nemovitých věcí</v>
      </c>
      <c r="C7" s="325" t="str">
        <f>IF('příjmy-paragraf'!C7=0," ",'příjmy-paragraf'!C7)</f>
        <v xml:space="preserve"> </v>
      </c>
      <c r="D7" s="328">
        <f>IF('příjmy-paragraf'!F7=0," ",'příjmy-paragraf'!F7)</f>
        <v>2500000</v>
      </c>
      <c r="E7" s="329"/>
      <c r="F7" s="73"/>
      <c r="G7" s="394">
        <f>IF('výdaje-paragraf'!A7=0," ",'výdaje-paragraf'!A7)</f>
        <v>2292</v>
      </c>
      <c r="H7" s="381" t="str">
        <f>IF('výdaje-paragraf'!B7=0," ",'výdaje-paragraf'!B7)</f>
        <v xml:space="preserve">dopravní obslužnost </v>
      </c>
      <c r="I7" s="381" t="str">
        <f>IF('výdaje-paragraf'!C7=0," ",'výdaje-paragraf'!C7)</f>
        <v>dopravní obslužnost</v>
      </c>
      <c r="J7" s="383">
        <f>IF('výdaje-paragraf'!F7=0," ",'výdaje-paragraf'!F7)</f>
        <v>751000</v>
      </c>
      <c r="K7" s="383" t="str">
        <f>IF('výdaje-paragraf'!G7=0," ",'výdaje-paragraf'!G7)</f>
        <v xml:space="preserve"> </v>
      </c>
      <c r="L7" s="73"/>
    </row>
    <row r="8" spans="1:12" ht="13.8" x14ac:dyDescent="0.25">
      <c r="A8" s="599" t="str">
        <f>IF('příjmy-paragraf'!A8=0," ",'příjmy-paragraf'!A8)</f>
        <v xml:space="preserve"> </v>
      </c>
      <c r="B8" s="600" t="str">
        <f>IF('příjmy-paragraf'!B8=0," ",'příjmy-paragraf'!B8)</f>
        <v>Daně sdílené ze SR</v>
      </c>
      <c r="C8" s="601" t="str">
        <f>IF('příjmy-paragraf'!C8=0," ",'příjmy-paragraf'!C8)</f>
        <v xml:space="preserve"> </v>
      </c>
      <c r="D8" s="602" t="str">
        <f>IF('příjmy-paragraf'!F8=0," ",'příjmy-paragraf'!F8)</f>
        <v xml:space="preserve"> </v>
      </c>
      <c r="E8" s="603">
        <f>SUM(D4:D7)</f>
        <v>94913000</v>
      </c>
      <c r="F8" s="73"/>
      <c r="G8" s="355">
        <f>IF('výdaje-paragraf'!A8=0," ",'výdaje-paragraf'!A8)</f>
        <v>3111</v>
      </c>
      <c r="H8" s="364" t="str">
        <f>IF('výdaje-paragraf'!B8=0," ",'výdaje-paragraf'!B8)</f>
        <v>mateřské školy</v>
      </c>
      <c r="I8" s="364" t="str">
        <f>IF('výdaje-paragraf'!C8=0," ",'výdaje-paragraf'!C8)</f>
        <v>Mateřská škola</v>
      </c>
      <c r="J8" s="367">
        <f>IF('výdaje-paragraf'!F8=0," ",'výdaje-paragraf'!F8)</f>
        <v>5500000</v>
      </c>
      <c r="K8" s="367" t="str">
        <f>IF('výdaje-paragraf'!G8=0," ",'výdaje-paragraf'!G8)</f>
        <v xml:space="preserve"> </v>
      </c>
      <c r="L8" s="73"/>
    </row>
    <row r="9" spans="1:12" ht="12.75" customHeight="1" x14ac:dyDescent="0.25">
      <c r="A9" s="1266" t="str">
        <f>IF('příjmy-paragraf'!A9=0," ",'příjmy-paragraf'!A9)</f>
        <v>134x</v>
      </c>
      <c r="B9" s="1269" t="str">
        <f>IF('příjmy-paragraf'!B9=0," ",'příjmy-paragraf'!B9)</f>
        <v>místní poplatky z vybraných činností a služeb</v>
      </c>
      <c r="C9" s="453" t="str">
        <f>IF('příjmy-paragraf'!C9=0," ",'příjmy-paragraf'!C9)</f>
        <v>poplatek za psy</v>
      </c>
      <c r="D9" s="1272">
        <f>SUM(E9:E13)</f>
        <v>2271000</v>
      </c>
      <c r="E9" s="342">
        <f>IF('příjmy-paragraf'!G9=0," ",'příjmy-paragraf'!G9)</f>
        <v>70000</v>
      </c>
      <c r="F9" s="73"/>
      <c r="G9" s="394">
        <f>IF('výdaje-paragraf'!A9=0," ",'výdaje-paragraf'!A9)</f>
        <v>3113</v>
      </c>
      <c r="H9" s="381" t="str">
        <f>IF('výdaje-paragraf'!B9=0," ",'výdaje-paragraf'!B9)</f>
        <v>základní školy</v>
      </c>
      <c r="I9" s="381" t="str">
        <f>IF('výdaje-paragraf'!C9=0," ",'výdaje-paragraf'!C9)</f>
        <v>Základní škola</v>
      </c>
      <c r="J9" s="383">
        <f>IF('výdaje-paragraf'!F9=0," ",'výdaje-paragraf'!F9)</f>
        <v>7907000</v>
      </c>
      <c r="K9" s="383" t="str">
        <f>IF('výdaje-paragraf'!G9=0," ",'výdaje-paragraf'!G9)</f>
        <v xml:space="preserve"> </v>
      </c>
      <c r="L9" s="73"/>
    </row>
    <row r="10" spans="1:12" x14ac:dyDescent="0.25">
      <c r="A10" s="1267"/>
      <c r="B10" s="1270"/>
      <c r="C10" s="455" t="str">
        <f>IF('příjmy-paragraf'!C10=0," ",'příjmy-paragraf'!C10)</f>
        <v>poplatek z veřejného pros.</v>
      </c>
      <c r="D10" s="1272"/>
      <c r="E10" s="996">
        <f>IF('příjmy-paragraf'!G10=0," ",'příjmy-paragraf'!G10)</f>
        <v>50000</v>
      </c>
      <c r="F10" s="73"/>
      <c r="G10" s="355">
        <f>IF('výdaje-paragraf'!A10=0," ",'výdaje-paragraf'!A10)</f>
        <v>3231</v>
      </c>
      <c r="H10" s="364" t="str">
        <f>IF('výdaje-paragraf'!B10=0," ",'výdaje-paragraf'!B10)</f>
        <v>základní umělecké školy</v>
      </c>
      <c r="I10" s="364" t="str">
        <f>IF('výdaje-paragraf'!C10=0," ",'výdaje-paragraf'!C10)</f>
        <v>Základní umělecká škola</v>
      </c>
      <c r="J10" s="367">
        <f>IF('výdaje-paragraf'!F10=0," ",'výdaje-paragraf'!F10)</f>
        <v>955000</v>
      </c>
      <c r="K10" s="367" t="str">
        <f>IF('výdaje-paragraf'!G10=0," ",'výdaje-paragraf'!G10)</f>
        <v xml:space="preserve"> </v>
      </c>
      <c r="L10" s="73"/>
    </row>
    <row r="11" spans="1:12" x14ac:dyDescent="0.25">
      <c r="A11" s="1267"/>
      <c r="B11" s="1270"/>
      <c r="C11" s="455" t="str">
        <f>IF('příjmy-paragraf'!C11=0," ",'příjmy-paragraf'!C11)</f>
        <v>poplatek z pobytu</v>
      </c>
      <c r="D11" s="1272"/>
      <c r="E11" s="996">
        <f>IF('příjmy-paragraf'!G11=0," ",'příjmy-paragraf'!G11)</f>
        <v>200000</v>
      </c>
      <c r="F11" s="73"/>
      <c r="G11" s="394">
        <f>IF('výdaje-paragraf'!A11=0," ",'výdaje-paragraf'!A11)</f>
        <v>3314</v>
      </c>
      <c r="H11" s="381" t="str">
        <f>IF('výdaje-paragraf'!B11=0," ",'výdaje-paragraf'!B11)</f>
        <v>činnosti knihovnické</v>
      </c>
      <c r="I11" s="381" t="str">
        <f>IF('výdaje-paragraf'!C11=0," ",'výdaje-paragraf'!C11)</f>
        <v>knihovna</v>
      </c>
      <c r="J11" s="383">
        <f>IF('výdaje-paragraf'!F11=0," ",'výdaje-paragraf'!F11)</f>
        <v>668000</v>
      </c>
      <c r="K11" s="383" t="str">
        <f>IF('výdaje-paragraf'!G11=0," ",'výdaje-paragraf'!G11)</f>
        <v xml:space="preserve"> </v>
      </c>
      <c r="L11" s="73"/>
    </row>
    <row r="12" spans="1:12" x14ac:dyDescent="0.25">
      <c r="A12" s="1267"/>
      <c r="B12" s="1270"/>
      <c r="C12" s="455" t="str">
        <f>IF('příjmy-paragraf'!C12=0," ",'příjmy-paragraf'!C12)</f>
        <v>poplatek ze vstupného</v>
      </c>
      <c r="D12" s="1272"/>
      <c r="E12" s="996">
        <f>IF('příjmy-paragraf'!G12=0," ",'příjmy-paragraf'!G12)</f>
        <v>1000</v>
      </c>
      <c r="F12" s="73"/>
      <c r="G12" s="355">
        <f>IF('výdaje-paragraf'!A12=0," ",'výdaje-paragraf'!A12)</f>
        <v>3341</v>
      </c>
      <c r="H12" s="364" t="str">
        <f>IF('výdaje-paragraf'!B12=0," ",'výdaje-paragraf'!B12)</f>
        <v>rozhlas a televize</v>
      </c>
      <c r="I12" s="364" t="str">
        <f>IF('výdaje-paragraf'!C12=0," ",'výdaje-paragraf'!C12)</f>
        <v>rozhlas</v>
      </c>
      <c r="J12" s="367">
        <f>IF('výdaje-paragraf'!F12=0," ",'výdaje-paragraf'!F12)</f>
        <v>50000</v>
      </c>
      <c r="K12" s="367" t="str">
        <f>IF('výdaje-paragraf'!G12=0," ",'výdaje-paragraf'!G12)</f>
        <v xml:space="preserve"> </v>
      </c>
      <c r="L12" s="73"/>
    </row>
    <row r="13" spans="1:12" x14ac:dyDescent="0.25">
      <c r="A13" s="1268"/>
      <c r="B13" s="1271"/>
      <c r="C13" s="454" t="str">
        <f>IF('příjmy-paragraf'!C13=0," ",'příjmy-paragraf'!C13)</f>
        <v>poplatek za odpad</v>
      </c>
      <c r="D13" s="1272"/>
      <c r="E13" s="594">
        <f>IF('příjmy-paragraf'!G13=0," ",'příjmy-paragraf'!G13)</f>
        <v>1950000</v>
      </c>
      <c r="F13" s="73"/>
      <c r="G13" s="394">
        <f>IF('výdaje-paragraf'!A13=0," ",'výdaje-paragraf'!A13)</f>
        <v>3349</v>
      </c>
      <c r="H13" s="381" t="str">
        <f>IF('výdaje-paragraf'!B13=0," ",'výdaje-paragraf'!B13)</f>
        <v>ostatní záležitosti sdělovacích prostředků</v>
      </c>
      <c r="I13" s="381" t="str">
        <f>IF('výdaje-paragraf'!C13=0," ",'výdaje-paragraf'!C13)</f>
        <v>Novoměstské noviny</v>
      </c>
      <c r="J13" s="383">
        <f>IF('výdaje-paragraf'!F13=0," ",'výdaje-paragraf'!F13)</f>
        <v>100000</v>
      </c>
      <c r="K13" s="383" t="str">
        <f>IF('výdaje-paragraf'!G13=0," ",'výdaje-paragraf'!G13)</f>
        <v xml:space="preserve"> </v>
      </c>
      <c r="L13" s="73"/>
    </row>
    <row r="14" spans="1:12" x14ac:dyDescent="0.25">
      <c r="A14" s="323">
        <f>IF('příjmy-paragraf'!A14=0," ",'příjmy-paragraf'!A14)</f>
        <v>1361</v>
      </c>
      <c r="B14" s="324" t="str">
        <f>IF('příjmy-paragraf'!B14=0," ",'příjmy-paragraf'!B14)</f>
        <v>správní poplatky</v>
      </c>
      <c r="C14" s="325" t="str">
        <f>IF('příjmy-paragraf'!C14=0," ",'příjmy-paragraf'!C14)</f>
        <v xml:space="preserve"> </v>
      </c>
      <c r="D14" s="328">
        <f>IF('příjmy-paragraf'!F14=0," ",'příjmy-paragraf'!F14)</f>
        <v>150000</v>
      </c>
      <c r="E14" s="329"/>
      <c r="F14" s="73"/>
      <c r="G14" s="355">
        <f>IF('výdaje-paragraf'!A14=0," ",'výdaje-paragraf'!A14)</f>
        <v>3399</v>
      </c>
      <c r="H14" s="364" t="str">
        <f>IF('výdaje-paragraf'!B14=0," ",'výdaje-paragraf'!B14)</f>
        <v>ostatní záležitosti kultury</v>
      </c>
      <c r="I14" s="364" t="str">
        <f>IF('výdaje-paragraf'!C14=0," ",'výdaje-paragraf'!C14)</f>
        <v>SPOZ, kultura, ples</v>
      </c>
      <c r="J14" s="367">
        <f>IF('výdaje-paragraf'!F14=0," ",'výdaje-paragraf'!F14)</f>
        <v>1800000</v>
      </c>
      <c r="K14" s="367" t="str">
        <f>IF('výdaje-paragraf'!G14=0," ",'výdaje-paragraf'!G14)</f>
        <v xml:space="preserve"> </v>
      </c>
      <c r="L14" s="73"/>
    </row>
    <row r="15" spans="1:12" x14ac:dyDescent="0.25">
      <c r="A15" s="330">
        <f>IF('příjmy-paragraf'!A15=0," ",'příjmy-paragraf'!A15)</f>
        <v>1386</v>
      </c>
      <c r="B15" s="331" t="str">
        <f>IF('příjmy-paragraf'!B15=0," ",'příjmy-paragraf'!B15)</f>
        <v>příjem z daně z hazardních her</v>
      </c>
      <c r="C15" s="332" t="str">
        <f>IF('příjmy-paragraf'!C15=0," ",'příjmy-paragraf'!C15)</f>
        <v xml:space="preserve"> </v>
      </c>
      <c r="D15" s="335">
        <f>IF('příjmy-paragraf'!F15=0," ",'příjmy-paragraf'!F15)</f>
        <v>700000</v>
      </c>
      <c r="E15" s="336"/>
      <c r="F15" s="73"/>
      <c r="G15" s="394">
        <f>IF('výdaje-paragraf'!A15=0," ",'výdaje-paragraf'!A15)</f>
        <v>3419</v>
      </c>
      <c r="H15" s="381" t="str">
        <f>IF('výdaje-paragraf'!B15=0," ",'výdaje-paragraf'!B15)</f>
        <v>ostatní sportovní činnost</v>
      </c>
      <c r="I15" s="381" t="str">
        <f>IF('výdaje-paragraf'!C15=0," ",'výdaje-paragraf'!C15)</f>
        <v>AFK</v>
      </c>
      <c r="J15" s="383">
        <f>IF('výdaje-paragraf'!F15=0," ",'výdaje-paragraf'!F15)</f>
        <v>500000</v>
      </c>
      <c r="K15" s="383" t="str">
        <f>IF('výdaje-paragraf'!G15=0," ",'výdaje-paragraf'!G15)</f>
        <v xml:space="preserve"> </v>
      </c>
      <c r="L15" s="73"/>
    </row>
    <row r="16" spans="1:12" x14ac:dyDescent="0.25">
      <c r="A16" s="323">
        <f>IF('příjmy-paragraf'!A16=0," ",'příjmy-paragraf'!A16)</f>
        <v>1387</v>
      </c>
      <c r="B16" s="324" t="str">
        <f>IF('příjmy-paragraf'!B16=0," ",'příjmy-paragraf'!B16)</f>
        <v>příjem z daně z technických her</v>
      </c>
      <c r="C16" s="325" t="str">
        <f>IF('příjmy-paragraf'!C16=0," ",'příjmy-paragraf'!C16)</f>
        <v xml:space="preserve"> </v>
      </c>
      <c r="D16" s="328">
        <f>IF('příjmy-paragraf'!F16=0," ",'příjmy-paragraf'!F16)</f>
        <v>1000000</v>
      </c>
      <c r="E16" s="329"/>
      <c r="F16" s="73"/>
      <c r="G16" s="355">
        <f>IF('výdaje-paragraf'!A16=0," ",'výdaje-paragraf'!A16)</f>
        <v>3421</v>
      </c>
      <c r="H16" s="364" t="str">
        <f>IF('výdaje-paragraf'!B16=0," ",'výdaje-paragraf'!B16)</f>
        <v xml:space="preserve">využití volného času dětí a mládeže </v>
      </c>
      <c r="I16" s="364" t="str">
        <f>IF('výdaje-paragraf'!C16=0," ",'výdaje-paragraf'!C16)</f>
        <v>ROROŠ</v>
      </c>
      <c r="J16" s="367">
        <f>IF('výdaje-paragraf'!F16=0," ",'výdaje-paragraf'!F16)</f>
        <v>2094000</v>
      </c>
      <c r="K16" s="367" t="str">
        <f>IF('výdaje-paragraf'!G16=0," ",'výdaje-paragraf'!G16)</f>
        <v xml:space="preserve"> </v>
      </c>
      <c r="L16" s="73"/>
    </row>
    <row r="17" spans="1:12" ht="13.8" x14ac:dyDescent="0.25">
      <c r="A17" s="604"/>
      <c r="B17" s="600" t="str">
        <f>IF('příjmy-paragraf'!B17=0," ",'příjmy-paragraf'!B17)</f>
        <v>Místní daně</v>
      </c>
      <c r="C17" s="601" t="str">
        <f>IF('příjmy-paragraf'!C17=0," ",'příjmy-paragraf'!C17)</f>
        <v xml:space="preserve"> </v>
      </c>
      <c r="D17" s="602" t="str">
        <f>IF('příjmy-paragraf'!F17=0," ",'příjmy-paragraf'!F17)</f>
        <v xml:space="preserve"> </v>
      </c>
      <c r="E17" s="605">
        <f>SUM(D9:D16)</f>
        <v>4121000</v>
      </c>
      <c r="F17" s="73"/>
      <c r="G17" s="1240">
        <f>IF('výdaje-paragraf'!A17=0," ",'výdaje-paragraf'!A17)</f>
        <v>3429</v>
      </c>
      <c r="H17" s="1237" t="str">
        <f>IF('výdaje-paragraf'!B17=0," ",'výdaje-paragraf'!B17)</f>
        <v>ostatní zájmová činnost a rekreace</v>
      </c>
      <c r="I17" s="387" t="str">
        <f>IF('výdaje-paragraf'!C17=0," ",'výdaje-paragraf'!C17)</f>
        <v>SRC</v>
      </c>
      <c r="J17" s="1245">
        <f>SUM(K17:K20)</f>
        <v>11087000</v>
      </c>
      <c r="K17" s="468">
        <f>IF('výdaje-paragraf'!G17=0," ",'výdaje-paragraf'!G17)</f>
        <v>10578000</v>
      </c>
      <c r="L17" s="73"/>
    </row>
    <row r="18" spans="1:12" ht="13.8" x14ac:dyDescent="0.25">
      <c r="A18" s="330">
        <f>IF('příjmy-paragraf'!A18=0," ",'příjmy-paragraf'!A18)</f>
        <v>2412</v>
      </c>
      <c r="B18" s="331" t="str">
        <f>IF('příjmy-paragraf'!B18=0," ",'příjmy-paragraf'!B18)</f>
        <v xml:space="preserve">splátky půjček </v>
      </c>
      <c r="C18" s="451" t="str">
        <f>IF('příjmy-paragraf'!C18=0," ",'příjmy-paragraf'!C18)</f>
        <v xml:space="preserve"> </v>
      </c>
      <c r="D18" s="335" t="str">
        <f>IF('příjmy-paragraf'!F18=0," ",'příjmy-paragraf'!F18)</f>
        <v xml:space="preserve"> </v>
      </c>
      <c r="E18" s="529"/>
      <c r="F18" s="73"/>
      <c r="G18" s="1241"/>
      <c r="H18" s="1243"/>
      <c r="I18" s="467" t="str">
        <f>IF('výdaje-paragraf'!C18=0," ",'výdaje-paragraf'!C18)</f>
        <v>dotace Město</v>
      </c>
      <c r="J18" s="1246"/>
      <c r="K18" s="470">
        <f>IF('výdaje-paragraf'!G18=0," ",'výdaje-paragraf'!G18)</f>
        <v>350000</v>
      </c>
      <c r="L18" s="73"/>
    </row>
    <row r="19" spans="1:12" ht="13.8" x14ac:dyDescent="0.25">
      <c r="A19" s="606"/>
      <c r="B19" s="600" t="str">
        <f>IF('příjmy-paragraf'!B19=0," ",'příjmy-paragraf'!B19)</f>
        <v>Splátky půjček</v>
      </c>
      <c r="C19" s="607" t="str">
        <f>IF('příjmy-paragraf'!C19=0," ",'příjmy-paragraf'!C19)</f>
        <v xml:space="preserve"> </v>
      </c>
      <c r="D19" s="602" t="str">
        <f>IF('příjmy-paragraf'!F19=0," ",'příjmy-paragraf'!F19)</f>
        <v xml:space="preserve"> </v>
      </c>
      <c r="E19" s="602">
        <f>SUM(D18)</f>
        <v>0</v>
      </c>
      <c r="F19" s="73"/>
      <c r="G19" s="1241"/>
      <c r="H19" s="1243"/>
      <c r="I19" s="467" t="str">
        <f>IF('výdaje-paragraf'!C19=0," ",'výdaje-paragraf'!C19)</f>
        <v>3d-3z-3p</v>
      </c>
      <c r="J19" s="1246"/>
      <c r="K19" s="470">
        <f>IF('výdaje-paragraf'!G19=0," ",'výdaje-paragraf'!G19)</f>
        <v>60000</v>
      </c>
      <c r="L19" s="73"/>
    </row>
    <row r="20" spans="1:12" x14ac:dyDescent="0.25">
      <c r="A20" s="657">
        <f>IF('příjmy-paragraf'!A20=0," ",'příjmy-paragraf'!A20)</f>
        <v>4112</v>
      </c>
      <c r="B20" s="585" t="str">
        <f>IF('příjmy-paragraf'!B20=0," ",'příjmy-paragraf'!B20)</f>
        <v>neinvestiční přijaté transfery ze SR</v>
      </c>
      <c r="C20" s="332" t="str">
        <f>IF('příjmy-paragraf'!C20=0," ",'příjmy-paragraf'!C20)</f>
        <v>výkon státní správy</v>
      </c>
      <c r="D20" s="335">
        <f>IF('příjmy-paragraf'!F20=0," ",'příjmy-paragraf'!F20)</f>
        <v>2231000</v>
      </c>
      <c r="E20" s="418"/>
      <c r="F20" s="73"/>
      <c r="G20" s="1242"/>
      <c r="H20" s="1244"/>
      <c r="I20" s="395" t="str">
        <f>IF('výdaje-paragraf'!C20=0," ",'výdaje-paragraf'!C20)</f>
        <v>členské příspěvky</v>
      </c>
      <c r="J20" s="1247"/>
      <c r="K20" s="469">
        <f>IF('výdaje-paragraf'!G20=0," ",'výdaje-paragraf'!G20)</f>
        <v>99000</v>
      </c>
      <c r="L20" s="73"/>
    </row>
    <row r="21" spans="1:12" x14ac:dyDescent="0.25">
      <c r="A21" s="1273">
        <f>IF('příjmy-paragraf'!A21=0," ",'příjmy-paragraf'!A21)</f>
        <v>4116</v>
      </c>
      <c r="B21" s="1274" t="str">
        <f>IF('příjmy-paragraf'!B21=0," ",'příjmy-paragraf'!B21)</f>
        <v>ostatní neinvestiční přijaté dotace ze SR</v>
      </c>
      <c r="C21" s="457" t="str">
        <f>IF('příjmy-paragraf'!C21=0," ",'příjmy-paragraf'!C21)</f>
        <v>podpora terénní práce</v>
      </c>
      <c r="D21" s="1276">
        <f>SUM(E21:E25)</f>
        <v>2200000</v>
      </c>
      <c r="E21" s="339">
        <f>IF('příjmy-paragraf'!G21=0," ",'příjmy-paragraf'!G21)</f>
        <v>800000</v>
      </c>
      <c r="F21" s="73"/>
      <c r="G21" s="355">
        <f>IF('výdaje-paragraf'!A21=0," ",'výdaje-paragraf'!A21)</f>
        <v>3612</v>
      </c>
      <c r="H21" s="364" t="str">
        <f>IF('výdaje-paragraf'!B21=0," ",'výdaje-paragraf'!B21)</f>
        <v>bytové hospodářství</v>
      </c>
      <c r="I21" s="364" t="str">
        <f>IF('výdaje-paragraf'!C21=0," ",'výdaje-paragraf'!C21)</f>
        <v>bytová správa</v>
      </c>
      <c r="J21" s="367">
        <f>IF('výdaje-paragraf'!F21=0," ",'výdaje-paragraf'!F21)</f>
        <v>30940000</v>
      </c>
      <c r="K21" s="367" t="str">
        <f>IF('výdaje-paragraf'!G21=0," ",'výdaje-paragraf'!G21)</f>
        <v xml:space="preserve"> </v>
      </c>
      <c r="L21" s="73"/>
    </row>
    <row r="22" spans="1:12" x14ac:dyDescent="0.25">
      <c r="A22" s="1273"/>
      <c r="B22" s="1274"/>
      <c r="C22" s="459" t="str">
        <f>IF('příjmy-paragraf'!C22=0," ",'příjmy-paragraf'!C22)</f>
        <v>APK</v>
      </c>
      <c r="D22" s="1276"/>
      <c r="E22" s="348">
        <f>IF('příjmy-paragraf'!G22=0," ",'příjmy-paragraf'!G22)</f>
        <v>500000</v>
      </c>
      <c r="F22" s="73"/>
      <c r="G22" s="394">
        <f>IF('výdaje-paragraf'!A22=0," ",'výdaje-paragraf'!A22)</f>
        <v>3613</v>
      </c>
      <c r="H22" s="381" t="str">
        <f>IF('výdaje-paragraf'!B22=0," ",'výdaje-paragraf'!B22)</f>
        <v>nebytové hospodářství</v>
      </c>
      <c r="I22" s="381" t="str">
        <f>IF('výdaje-paragraf'!C22=0," ",'výdaje-paragraf'!C22)</f>
        <v>budovy</v>
      </c>
      <c r="J22" s="383">
        <f>IF('výdaje-paragraf'!F22=0," ",'výdaje-paragraf'!F22)</f>
        <v>2415000</v>
      </c>
      <c r="K22" s="383" t="str">
        <f>IF('výdaje-paragraf'!G22=0," ",'výdaje-paragraf'!G22)</f>
        <v xml:space="preserve"> </v>
      </c>
      <c r="L22" s="73"/>
    </row>
    <row r="23" spans="1:12" x14ac:dyDescent="0.25">
      <c r="A23" s="1241"/>
      <c r="B23" s="1275"/>
      <c r="C23" s="459" t="str">
        <f>IF('příjmy-paragraf'!C23=0," ",'příjmy-paragraf'!C23)</f>
        <v>výkon sociální práce</v>
      </c>
      <c r="D23" s="1277"/>
      <c r="E23" s="348">
        <f>IF('příjmy-paragraf'!G23=0," ",'příjmy-paragraf'!G23)</f>
        <v>400000</v>
      </c>
      <c r="F23" s="73"/>
      <c r="G23" s="355">
        <f>IF('výdaje-paragraf'!A23=0," ",'výdaje-paragraf'!A23)</f>
        <v>3631</v>
      </c>
      <c r="H23" s="364" t="str">
        <f>IF('výdaje-paragraf'!B23=0," ",'výdaje-paragraf'!B23)</f>
        <v>veřejné osvětlení</v>
      </c>
      <c r="I23" s="364" t="str">
        <f>IF('výdaje-paragraf'!C23=0," ",'výdaje-paragraf'!C23)</f>
        <v>veřejné osvětlení</v>
      </c>
      <c r="J23" s="367">
        <f>IF('výdaje-paragraf'!F23=0," ",'výdaje-paragraf'!F23)</f>
        <v>833000</v>
      </c>
      <c r="K23" s="367" t="str">
        <f>IF('výdaje-paragraf'!G23=0," ",'výdaje-paragraf'!G23)</f>
        <v xml:space="preserve"> </v>
      </c>
      <c r="L23" s="73"/>
    </row>
    <row r="24" spans="1:12" x14ac:dyDescent="0.25">
      <c r="A24" s="1241"/>
      <c r="B24" s="1275"/>
      <c r="C24" s="459" t="str">
        <f>IF('příjmy-paragraf'!C24=0," ",'příjmy-paragraf'!C24)</f>
        <v xml:space="preserve"> </v>
      </c>
      <c r="D24" s="1277"/>
      <c r="E24" s="348" t="str">
        <f>IF('příjmy-paragraf'!G24=0," ",'příjmy-paragraf'!G24)</f>
        <v xml:space="preserve"> </v>
      </c>
      <c r="F24" s="73"/>
      <c r="G24" s="394">
        <f>IF('výdaje-paragraf'!A24=0," ",'výdaje-paragraf'!A24)</f>
        <v>3632</v>
      </c>
      <c r="H24" s="381" t="str">
        <f>IF('výdaje-paragraf'!B24=0," ",'výdaje-paragraf'!B24)</f>
        <v>pohřebnictví</v>
      </c>
      <c r="I24" s="381" t="str">
        <f>IF('výdaje-paragraf'!C24=0," ",'výdaje-paragraf'!C24)</f>
        <v>pohřebnictví</v>
      </c>
      <c r="J24" s="383">
        <f>IF('výdaje-paragraf'!F24=0," ",'výdaje-paragraf'!F24)</f>
        <v>120000</v>
      </c>
      <c r="K24" s="383" t="str">
        <f>IF('výdaje-paragraf'!G24=0," ",'výdaje-paragraf'!G24)</f>
        <v xml:space="preserve"> </v>
      </c>
      <c r="L24" s="73"/>
    </row>
    <row r="25" spans="1:12" x14ac:dyDescent="0.25">
      <c r="A25" s="1241"/>
      <c r="B25" s="1275"/>
      <c r="C25" s="674" t="str">
        <f>IF('příjmy-paragraf'!C25=0," ",'příjmy-paragraf'!C25)</f>
        <v>UP VPP</v>
      </c>
      <c r="D25" s="1277"/>
      <c r="E25" s="673">
        <f>IF('příjmy-paragraf'!G25=0," ",'příjmy-paragraf'!G25)</f>
        <v>500000</v>
      </c>
      <c r="F25" s="73"/>
      <c r="G25" s="488">
        <f>IF('výdaje-paragraf'!A25=0," ",'výdaje-paragraf'!A25)</f>
        <v>3639</v>
      </c>
      <c r="H25" s="564" t="str">
        <f>IF('výdaje-paragraf'!B25=0," ",'výdaje-paragraf'!B25)</f>
        <v>komunální služby a územní rozvoj</v>
      </c>
      <c r="I25" s="370" t="str">
        <f>IF('výdaje-paragraf'!C25=0," ",'výdaje-paragraf'!C25)</f>
        <v>opravy a investice</v>
      </c>
      <c r="J25" s="1227">
        <f>SUM(K25:K27)</f>
        <v>16330000</v>
      </c>
      <c r="K25" s="471">
        <f>IF('výdaje-paragraf'!G25=0," ",'výdaje-paragraf'!G25)</f>
        <v>15800000</v>
      </c>
      <c r="L25" s="73"/>
    </row>
    <row r="26" spans="1:12" x14ac:dyDescent="0.25">
      <c r="A26" s="658"/>
      <c r="B26" s="671"/>
      <c r="C26" s="669"/>
      <c r="D26" s="672"/>
      <c r="E26" s="348" t="str">
        <f>IF('příjmy-paragraf'!G26=0," ",'příjmy-paragraf'!G26)</f>
        <v xml:space="preserve"> </v>
      </c>
      <c r="F26" s="73"/>
      <c r="G26" s="659"/>
      <c r="H26" s="670"/>
      <c r="I26" s="681" t="str">
        <f>IF('výdaje-paragraf'!C26=0," ",'výdaje-paragraf'!C26)</f>
        <v>platby dani a poplatků</v>
      </c>
      <c r="J26" s="1228"/>
      <c r="K26" s="680">
        <f>IF('výdaje-paragraf'!G26=0," ",'výdaje-paragraf'!G26)</f>
        <v>30000</v>
      </c>
      <c r="L26" s="73"/>
    </row>
    <row r="27" spans="1:12" x14ac:dyDescent="0.25">
      <c r="A27" s="330">
        <f>IF('příjmy-paragraf'!A26=0," ",'příjmy-paragraf'!A26)</f>
        <v>4122</v>
      </c>
      <c r="B27" s="452" t="str">
        <f>IF('příjmy-paragraf'!B26=0," ",'příjmy-paragraf'!B26)</f>
        <v>neinvestiční přijaté dotace od krajů</v>
      </c>
      <c r="C27" s="453" t="str">
        <f>IF('příjmy-paragraf'!C26=0," ",'příjmy-paragraf'!C26)</f>
        <v>PS služby klientům</v>
      </c>
      <c r="D27" s="335">
        <f>IF('příjmy-paragraf'!F26=0," ",'příjmy-paragraf'!F26)</f>
        <v>1900000</v>
      </c>
      <c r="E27" s="336"/>
      <c r="F27" s="73"/>
      <c r="G27" s="355"/>
      <c r="H27" s="565"/>
      <c r="I27" s="682" t="str">
        <f>IF('výdaje-paragraf'!C27=0," ",'výdaje-paragraf'!C27)</f>
        <v>pořízení nemovitého majetku</v>
      </c>
      <c r="J27" s="1229"/>
      <c r="K27" s="360">
        <f>IF('výdaje-paragraf'!G27=0," ",'výdaje-paragraf'!G27)</f>
        <v>500000</v>
      </c>
      <c r="L27" s="73"/>
    </row>
    <row r="28" spans="1:12" x14ac:dyDescent="0.25">
      <c r="A28" s="323">
        <f>IF('příjmy-paragraf'!A27=0," ",'příjmy-paragraf'!A27)</f>
        <v>4213</v>
      </c>
      <c r="B28" s="530" t="str">
        <f>IF('příjmy-paragraf'!B27=0," ",'příjmy-paragraf'!B27)</f>
        <v>investiční přijaté dotace ze SF</v>
      </c>
      <c r="C28" s="457" t="str">
        <f>IF('příjmy-paragraf'!C27=0," ",'příjmy-paragraf'!C27)</f>
        <v xml:space="preserve"> </v>
      </c>
      <c r="D28" s="328" t="str">
        <f>IF('příjmy-paragraf'!F27=0," ",'příjmy-paragraf'!F27)</f>
        <v xml:space="preserve"> </v>
      </c>
      <c r="E28" s="329" t="str">
        <f>IF('příjmy-paragraf'!G27=0," ",'příjmy-paragraf'!G27)</f>
        <v xml:space="preserve"> </v>
      </c>
      <c r="F28" s="73"/>
      <c r="G28" s="394">
        <f>IF('výdaje-paragraf'!A28=0," ",'výdaje-paragraf'!A28)</f>
        <v>3713</v>
      </c>
      <c r="H28" s="381" t="str">
        <f>IF('výdaje-paragraf'!B28=0," ",'výdaje-paragraf'!B28)</f>
        <v>změny technologíí vytápění</v>
      </c>
      <c r="I28" s="472" t="str">
        <f>IF('výdaje-paragraf'!C28=0," ",'výdaje-paragraf'!C28)</f>
        <v>Teplárenská novoměstská</v>
      </c>
      <c r="J28" s="383">
        <f>IF('výdaje-paragraf'!F28=0," ",'výdaje-paragraf'!F28)</f>
        <v>3000000</v>
      </c>
      <c r="K28" s="383" t="str">
        <f>IF('výdaje-paragraf'!G28=0," ",'výdaje-paragraf'!G28)</f>
        <v xml:space="preserve"> </v>
      </c>
      <c r="L28" s="73"/>
    </row>
    <row r="29" spans="1:12" x14ac:dyDescent="0.25">
      <c r="A29" s="1248">
        <f>IF('příjmy-paragraf'!A28=0," ",'příjmy-paragraf'!A28)</f>
        <v>4216</v>
      </c>
      <c r="B29" s="1250" t="str">
        <f>IF('příjmy-paragraf'!B28=0," ",'příjmy-paragraf'!B28)</f>
        <v>investiční dotace ze SR</v>
      </c>
      <c r="C29" s="453" t="str">
        <f>IF('příjmy-paragraf'!C28=0," ",'příjmy-paragraf'!C28)</f>
        <v>MMR rekonstrukce učebny ZŠ</v>
      </c>
      <c r="D29" s="1252">
        <f>SUM(E29:E30)</f>
        <v>8690000</v>
      </c>
      <c r="E29" s="342">
        <f>IF('příjmy-paragraf'!G28=0," ",'příjmy-paragraf'!G28)</f>
        <v>5690000</v>
      </c>
      <c r="F29" s="73"/>
      <c r="G29" s="355">
        <f>IF('výdaje-paragraf'!A29=0," ",'výdaje-paragraf'!A29)</f>
        <v>3722</v>
      </c>
      <c r="H29" s="364" t="str">
        <f>IF('výdaje-paragraf'!B29=0," ",'výdaje-paragraf'!B29)</f>
        <v>sběr a svoz komunálních odpadů</v>
      </c>
      <c r="I29" s="473" t="str">
        <f>IF('výdaje-paragraf'!C29=0," ",'výdaje-paragraf'!C29)</f>
        <v>odpadové hospodářství</v>
      </c>
      <c r="J29" s="367">
        <f>IF('výdaje-paragraf'!F29=0," ",'výdaje-paragraf'!F29)</f>
        <v>8843000</v>
      </c>
      <c r="K29" s="367" t="str">
        <f>IF('výdaje-paragraf'!G29=0," ",'výdaje-paragraf'!G29)</f>
        <v xml:space="preserve"> </v>
      </c>
      <c r="L29" s="73"/>
    </row>
    <row r="30" spans="1:12" x14ac:dyDescent="0.25">
      <c r="A30" s="1249"/>
      <c r="B30" s="1251"/>
      <c r="C30" s="531" t="str">
        <f>IF('příjmy-paragraf'!C29=0," ",'příjmy-paragraf'!C29)</f>
        <v>MMR revitalizace Mírového náměstí</v>
      </c>
      <c r="D30" s="1253"/>
      <c r="E30" s="1017">
        <f>IF('příjmy-paragraf'!G29=0," ",'příjmy-paragraf'!G29)</f>
        <v>3000000</v>
      </c>
      <c r="F30" s="73"/>
      <c r="G30" s="1234">
        <f>IF('výdaje-paragraf'!A30=0," ",'výdaje-paragraf'!A30)</f>
        <v>3745</v>
      </c>
      <c r="H30" s="1237" t="str">
        <f>IF('výdaje-paragraf'!B30=0," ",'výdaje-paragraf'!B30)</f>
        <v>péče o vzhled obci a veřejnou zeleň</v>
      </c>
      <c r="I30" s="406" t="str">
        <f>IF('výdaje-paragraf'!C30=0," ",'výdaje-paragraf'!C30)</f>
        <v>zeleň a čištění města</v>
      </c>
      <c r="J30" s="1233">
        <f>SUM(K30:K33)</f>
        <v>3528000</v>
      </c>
      <c r="K30" s="468">
        <f>IF('výdaje-paragraf'!G30=0," ",'výdaje-paragraf'!G30)</f>
        <v>2412000</v>
      </c>
      <c r="L30" s="73"/>
    </row>
    <row r="31" spans="1:12" x14ac:dyDescent="0.25">
      <c r="A31" s="1260">
        <f>IF('příjmy-paragraf'!A30=0," ",'příjmy-paragraf'!A30)</f>
        <v>4222</v>
      </c>
      <c r="B31" s="1257" t="str">
        <f>IF('příjmy-paragraf'!B30=0," ",'příjmy-paragraf'!B30)</f>
        <v>investiční dotace kraj</v>
      </c>
      <c r="C31" s="457" t="str">
        <f>IF('příjmy-paragraf'!C30=0," ",'příjmy-paragraf'!C30)</f>
        <v xml:space="preserve"> </v>
      </c>
      <c r="D31" s="1254">
        <f>SUM(E31:E33)</f>
        <v>0</v>
      </c>
      <c r="E31" s="339" t="str">
        <f>IF('příjmy-paragraf'!G30=0," ",'příjmy-paragraf'!G30)</f>
        <v xml:space="preserve"> </v>
      </c>
      <c r="F31" s="73"/>
      <c r="G31" s="1235"/>
      <c r="H31" s="1238"/>
      <c r="I31" s="467" t="str">
        <f>IF('výdaje-paragraf'!C31=0," ",'výdaje-paragraf'!C31)</f>
        <v>VPP</v>
      </c>
      <c r="J31" s="1233"/>
      <c r="K31" s="470">
        <f>IF('výdaje-paragraf'!G31=0," ",'výdaje-paragraf'!G31)</f>
        <v>1116000</v>
      </c>
      <c r="L31" s="73"/>
    </row>
    <row r="32" spans="1:12" x14ac:dyDescent="0.25">
      <c r="A32" s="1261"/>
      <c r="B32" s="1258"/>
      <c r="C32" s="675" t="str">
        <f>IF('příjmy-paragraf'!C31=0," ",'příjmy-paragraf'!C31)</f>
        <v xml:space="preserve"> </v>
      </c>
      <c r="D32" s="1255"/>
      <c r="E32" s="997" t="str">
        <f>IF('příjmy-paragraf'!G31=0," ",'příjmy-paragraf'!G31)</f>
        <v xml:space="preserve"> </v>
      </c>
      <c r="F32" s="73"/>
      <c r="G32" s="1235"/>
      <c r="H32" s="1238"/>
      <c r="I32" s="584"/>
      <c r="J32" s="1233"/>
      <c r="K32" s="532"/>
      <c r="L32" s="73"/>
    </row>
    <row r="33" spans="1:12" x14ac:dyDescent="0.25">
      <c r="A33" s="1262"/>
      <c r="B33" s="1259"/>
      <c r="C33" s="458" t="str">
        <f>IF('příjmy-paragraf'!C32=0," ",'příjmy-paragraf'!C32)</f>
        <v xml:space="preserve"> </v>
      </c>
      <c r="D33" s="1256"/>
      <c r="E33" s="349" t="str">
        <f>IF('příjmy-paragraf'!G32=0," ",'příjmy-paragraf'!G32)</f>
        <v xml:space="preserve"> </v>
      </c>
      <c r="F33" s="73"/>
      <c r="G33" s="1236"/>
      <c r="H33" s="1239"/>
      <c r="I33" s="678"/>
      <c r="J33" s="1233"/>
      <c r="K33" s="679"/>
      <c r="L33" s="73"/>
    </row>
    <row r="34" spans="1:12" x14ac:dyDescent="0.25">
      <c r="A34" s="599" t="str">
        <f>IF('příjmy-paragraf'!A33=0," ",'příjmy-paragraf'!A33)</f>
        <v xml:space="preserve"> </v>
      </c>
      <c r="B34" s="608" t="str">
        <f>IF('příjmy-paragraf'!B33=0," ",'příjmy-paragraf'!B33)</f>
        <v>Dotace</v>
      </c>
      <c r="C34" s="609" t="str">
        <f>IF('příjmy-paragraf'!C33=0," ",'příjmy-paragraf'!C33)</f>
        <v xml:space="preserve"> </v>
      </c>
      <c r="D34" s="602" t="str">
        <f>IF('příjmy-paragraf'!F33=0," ",'příjmy-paragraf'!F33)</f>
        <v xml:space="preserve"> </v>
      </c>
      <c r="E34" s="605">
        <f>SUM(D20:D33)</f>
        <v>15021000</v>
      </c>
      <c r="F34" s="73"/>
      <c r="G34" s="355">
        <f>IF('výdaje-paragraf'!A32=0," ",'výdaje-paragraf'!A32)</f>
        <v>4351</v>
      </c>
      <c r="H34" s="364" t="str">
        <f>IF('výdaje-paragraf'!B32=0," ",'výdaje-paragraf'!B32)</f>
        <v>osobní asist., peč. služba  …</v>
      </c>
      <c r="I34" s="473" t="str">
        <f>IF('výdaje-paragraf'!C32=0," ",'výdaje-paragraf'!C32)</f>
        <v>Pečovatelská služba</v>
      </c>
      <c r="J34" s="367">
        <f>IF('výdaje-paragraf'!F32=0," ",'výdaje-paragraf'!F32)</f>
        <v>3037000</v>
      </c>
      <c r="K34" s="367" t="str">
        <f>IF('výdaje-paragraf'!G32=0," ",'výdaje-paragraf'!G32)</f>
        <v xml:space="preserve"> </v>
      </c>
      <c r="L34" s="73"/>
    </row>
    <row r="35" spans="1:12" x14ac:dyDescent="0.25">
      <c r="A35" s="330">
        <f>IF('příjmy-paragraf'!A34=0," ",'příjmy-paragraf'!A34)</f>
        <v>1031</v>
      </c>
      <c r="B35" s="452" t="str">
        <f>IF('příjmy-paragraf'!B34=0," ",'příjmy-paragraf'!B34)</f>
        <v>pěstební činnost</v>
      </c>
      <c r="C35" s="452" t="str">
        <f>IF('příjmy-paragraf'!C34=0," ",'příjmy-paragraf'!C34)</f>
        <v>les</v>
      </c>
      <c r="D35" s="335">
        <f>IF('příjmy-paragraf'!F34=0," ",'příjmy-paragraf'!F34)</f>
        <v>500000</v>
      </c>
      <c r="E35" s="342" t="str">
        <f>IF('příjmy-paragraf'!G34=0," ",'příjmy-paragraf'!G34)</f>
        <v xml:space="preserve"> </v>
      </c>
      <c r="F35" s="76"/>
      <c r="G35" s="394">
        <f>IF('výdaje-paragraf'!A33=0," ",'výdaje-paragraf'!A33)</f>
        <v>5213</v>
      </c>
      <c r="H35" s="381" t="str">
        <f>IF('výdaje-paragraf'!B33=0," ",'výdaje-paragraf'!B33)</f>
        <v>krizová opatření</v>
      </c>
      <c r="I35" s="472" t="str">
        <f>IF('výdaje-paragraf'!C33=0," ",'výdaje-paragraf'!C33)</f>
        <v>krizová rezerva</v>
      </c>
      <c r="J35" s="383">
        <f>IF('výdaje-paragraf'!F33=0," ",'výdaje-paragraf'!F33)</f>
        <v>500000</v>
      </c>
      <c r="K35" s="383" t="str">
        <f>IF('výdaje-paragraf'!G33=0," ",'výdaje-paragraf'!G33)</f>
        <v xml:space="preserve"> </v>
      </c>
      <c r="L35" s="73"/>
    </row>
    <row r="36" spans="1:12" x14ac:dyDescent="0.25">
      <c r="A36" s="323">
        <f>IF('příjmy-paragraf'!A35=0," ",'příjmy-paragraf'!A35)</f>
        <v>2321</v>
      </c>
      <c r="B36" s="530" t="str">
        <f>IF('příjmy-paragraf'!B35=0," ",'příjmy-paragraf'!B35)</f>
        <v>odvádění a čištění odpadních vod</v>
      </c>
      <c r="C36" s="530" t="str">
        <f>IF('příjmy-paragraf'!C35=0," ",'příjmy-paragraf'!C35)</f>
        <v>nájemné FVS</v>
      </c>
      <c r="D36" s="328">
        <f>IF('příjmy-paragraf'!F35=0," ",'příjmy-paragraf'!F35)</f>
        <v>535000</v>
      </c>
      <c r="E36" s="339" t="str">
        <f>IF('příjmy-paragraf'!G35=0," ",'příjmy-paragraf'!G35)</f>
        <v xml:space="preserve"> </v>
      </c>
      <c r="F36" s="73"/>
      <c r="G36" s="355">
        <f>IF('výdaje-paragraf'!A34=0," ",'výdaje-paragraf'!A34)</f>
        <v>5512</v>
      </c>
      <c r="H36" s="364" t="str">
        <f>IF('výdaje-paragraf'!B34=0," ",'výdaje-paragraf'!B34)</f>
        <v>požární ochrana - dobrovolná část</v>
      </c>
      <c r="I36" s="473" t="str">
        <f>IF('výdaje-paragraf'!C34=0," ",'výdaje-paragraf'!C34)</f>
        <v>JSDH</v>
      </c>
      <c r="J36" s="367">
        <f>IF('výdaje-paragraf'!F34=0," ",'výdaje-paragraf'!F34)</f>
        <v>1262000</v>
      </c>
      <c r="K36" s="367" t="str">
        <f>IF('výdaje-paragraf'!G34=0," ",'výdaje-paragraf'!G34)</f>
        <v xml:space="preserve"> </v>
      </c>
      <c r="L36" s="73"/>
    </row>
    <row r="37" spans="1:12" x14ac:dyDescent="0.25">
      <c r="A37" s="330">
        <f>IF('příjmy-paragraf'!A36=0," ",'příjmy-paragraf'!A36)</f>
        <v>3314</v>
      </c>
      <c r="B37" s="452" t="str">
        <f>IF('příjmy-paragraf'!B36=0," ",'příjmy-paragraf'!B36)</f>
        <v>činnosti knihovnické</v>
      </c>
      <c r="C37" s="452" t="str">
        <f>IF('příjmy-paragraf'!C36=0," ",'příjmy-paragraf'!C36)</f>
        <v>knihovna</v>
      </c>
      <c r="D37" s="335">
        <f>IF('příjmy-paragraf'!F36=0," ",'příjmy-paragraf'!F36)</f>
        <v>10000</v>
      </c>
      <c r="E37" s="342" t="str">
        <f>IF('příjmy-paragraf'!G36=0," ",'příjmy-paragraf'!G36)</f>
        <v xml:space="preserve"> </v>
      </c>
      <c r="F37" s="73"/>
      <c r="G37" s="394">
        <f>IF('výdaje-paragraf'!A35=0," ",'výdaje-paragraf'!A35)</f>
        <v>6112</v>
      </c>
      <c r="H37" s="381" t="str">
        <f>IF('výdaje-paragraf'!B35=0," ",'výdaje-paragraf'!B35)</f>
        <v>zastupitelstva obcí</v>
      </c>
      <c r="I37" s="472" t="str">
        <f>IF('výdaje-paragraf'!C35=0," ",'výdaje-paragraf'!C35)</f>
        <v>Město</v>
      </c>
      <c r="J37" s="383">
        <f>IF('výdaje-paragraf'!F35=0," ",'výdaje-paragraf'!F35)</f>
        <v>3705000</v>
      </c>
      <c r="K37" s="383" t="str">
        <f>IF('výdaje-paragraf'!G35=0," ",'výdaje-paragraf'!G35)</f>
        <v xml:space="preserve"> </v>
      </c>
      <c r="L37" s="73"/>
    </row>
    <row r="38" spans="1:12" x14ac:dyDescent="0.25">
      <c r="A38" s="323">
        <f>IF('příjmy-paragraf'!A37=0," ",'příjmy-paragraf'!A37)</f>
        <v>3315</v>
      </c>
      <c r="B38" s="530" t="str">
        <f>IF('příjmy-paragraf'!B37=0," ",'příjmy-paragraf'!B37)</f>
        <v>činosti muzeí a galerií</v>
      </c>
      <c r="C38" s="530" t="str">
        <f>IF('příjmy-paragraf'!C37=0," ",'příjmy-paragraf'!C37)</f>
        <v>muzeum</v>
      </c>
      <c r="D38" s="328" t="str">
        <f>IF('příjmy-paragraf'!F37=0," ",'příjmy-paragraf'!F37)</f>
        <v xml:space="preserve"> </v>
      </c>
      <c r="E38" s="339" t="str">
        <f>IF('příjmy-paragraf'!G37=0," ",'příjmy-paragraf'!G37)</f>
        <v xml:space="preserve"> </v>
      </c>
      <c r="F38" s="73"/>
      <c r="G38" s="355">
        <f>IF('výdaje-paragraf'!A36=0," ",'výdaje-paragraf'!A36)</f>
        <v>6114</v>
      </c>
      <c r="H38" s="364" t="str">
        <f>IF('výdaje-paragraf'!B36=0," ",'výdaje-paragraf'!B36)</f>
        <v>volby</v>
      </c>
      <c r="I38" s="473" t="str">
        <f>IF('výdaje-paragraf'!C36=0," ",'výdaje-paragraf'!C36)</f>
        <v xml:space="preserve"> </v>
      </c>
      <c r="J38" s="367" t="str">
        <f>IF('výdaje-paragraf'!F36=0," ",'výdaje-paragraf'!F36)</f>
        <v xml:space="preserve"> </v>
      </c>
      <c r="K38" s="367" t="str">
        <f>IF('výdaje-paragraf'!G36=0," ",'výdaje-paragraf'!G36)</f>
        <v xml:space="preserve"> </v>
      </c>
      <c r="L38" s="73"/>
    </row>
    <row r="39" spans="1:12" x14ac:dyDescent="0.25">
      <c r="A39" s="330">
        <f>IF('příjmy-paragraf'!A38=0," ",'příjmy-paragraf'!A38)</f>
        <v>3349</v>
      </c>
      <c r="B39" s="452" t="str">
        <f>IF('příjmy-paragraf'!B38=0," ",'příjmy-paragraf'!B38)</f>
        <v>záležitosti sdělovacích prostředků (noviny)</v>
      </c>
      <c r="C39" s="452" t="str">
        <f>IF('příjmy-paragraf'!C38=0," ",'příjmy-paragraf'!C38)</f>
        <v>noviny</v>
      </c>
      <c r="D39" s="335">
        <f>IF('příjmy-paragraf'!F38=0," ",'příjmy-paragraf'!F38)</f>
        <v>10000</v>
      </c>
      <c r="E39" s="342" t="str">
        <f>IF('příjmy-paragraf'!G38=0," ",'příjmy-paragraf'!G38)</f>
        <v xml:space="preserve"> </v>
      </c>
      <c r="F39" s="73"/>
      <c r="G39" s="1240">
        <f>IF('výdaje-paragraf'!A37=0," ",'výdaje-paragraf'!A37)</f>
        <v>6171</v>
      </c>
      <c r="H39" s="1237" t="str">
        <f>IF('výdaje-paragraf'!B37=0," ",'výdaje-paragraf'!B37)</f>
        <v>činnost místní správy</v>
      </c>
      <c r="I39" s="406" t="str">
        <f>IF('výdaje-paragraf'!C37=0," ",'výdaje-paragraf'!C37)</f>
        <v>Město</v>
      </c>
      <c r="J39" s="1281">
        <f>SUM(K39:K41)</f>
        <v>32046000</v>
      </c>
      <c r="K39" s="475">
        <f>IF('výdaje-paragraf'!G37=0," ",'výdaje-paragraf'!G37)</f>
        <v>540000</v>
      </c>
      <c r="L39" s="73"/>
    </row>
    <row r="40" spans="1:12" x14ac:dyDescent="0.25">
      <c r="A40" s="323">
        <f>IF('příjmy-paragraf'!A39=0," ",'příjmy-paragraf'!A39)</f>
        <v>3399</v>
      </c>
      <c r="B40" s="530" t="str">
        <f>IF('příjmy-paragraf'!B39=0," ",'příjmy-paragraf'!B39)</f>
        <v>vstupné na kulturní akce</v>
      </c>
      <c r="C40" s="530" t="str">
        <f>IF('příjmy-paragraf'!C39=0," ",'příjmy-paragraf'!C39)</f>
        <v xml:space="preserve"> </v>
      </c>
      <c r="D40" s="328">
        <f>IF('příjmy-paragraf'!F39=0," ",'příjmy-paragraf'!F39)</f>
        <v>100000</v>
      </c>
      <c r="E40" s="339" t="str">
        <f>IF('příjmy-paragraf'!G39=0," ",'příjmy-paragraf'!G39)</f>
        <v xml:space="preserve"> </v>
      </c>
      <c r="F40" s="73"/>
      <c r="G40" s="1278"/>
      <c r="H40" s="1238"/>
      <c r="I40" s="467"/>
      <c r="J40" s="1282"/>
      <c r="K40" s="470"/>
      <c r="L40" s="73"/>
    </row>
    <row r="41" spans="1:12" x14ac:dyDescent="0.25">
      <c r="A41" s="330">
        <f>IF('příjmy-paragraf'!A40=0," ",'příjmy-paragraf'!A40)</f>
        <v>3612</v>
      </c>
      <c r="B41" s="452" t="str">
        <f>IF('příjmy-paragraf'!B40=0," ",'příjmy-paragraf'!B40)</f>
        <v>bytové hospodářství</v>
      </c>
      <c r="C41" s="452" t="str">
        <f>IF('příjmy-paragraf'!C40=0," ",'příjmy-paragraf'!C40)</f>
        <v>nájem byty</v>
      </c>
      <c r="D41" s="335">
        <f>IF('příjmy-paragraf'!F40=0," ",'příjmy-paragraf'!F40)</f>
        <v>30940000</v>
      </c>
      <c r="E41" s="342" t="str">
        <f>IF('příjmy-paragraf'!G40=0," ",'příjmy-paragraf'!G40)</f>
        <v xml:space="preserve"> </v>
      </c>
      <c r="F41" s="73"/>
      <c r="G41" s="1279"/>
      <c r="H41" s="1280"/>
      <c r="I41" s="474" t="str">
        <f>IF('výdaje-paragraf'!C38=0," ",'výdaje-paragraf'!C38)</f>
        <v>MěÚ</v>
      </c>
      <c r="J41" s="1283"/>
      <c r="K41" s="469">
        <f>IF('výdaje-paragraf'!G38=0," ",'výdaje-paragraf'!G38)</f>
        <v>31506000</v>
      </c>
      <c r="L41" s="73"/>
    </row>
    <row r="42" spans="1:12" x14ac:dyDescent="0.25">
      <c r="A42" s="323">
        <f>IF('příjmy-paragraf'!A41=0," ",'příjmy-paragraf'!A41)</f>
        <v>3613</v>
      </c>
      <c r="B42" s="530" t="str">
        <f>IF('příjmy-paragraf'!B41=0," ",'příjmy-paragraf'!B41)</f>
        <v>nebytové hospodářství</v>
      </c>
      <c r="C42" s="530" t="str">
        <f>IF('příjmy-paragraf'!C41=0," ",'příjmy-paragraf'!C41)</f>
        <v>nájem nebytový</v>
      </c>
      <c r="D42" s="328">
        <f>IF('příjmy-paragraf'!F41=0," ",'příjmy-paragraf'!F41)</f>
        <v>1780000</v>
      </c>
      <c r="E42" s="339" t="str">
        <f>IF('příjmy-paragraf'!G41=0," ",'příjmy-paragraf'!G41)</f>
        <v xml:space="preserve"> </v>
      </c>
      <c r="F42" s="73"/>
      <c r="G42" s="355">
        <f>IF('výdaje-paragraf'!A39=0," ",'výdaje-paragraf'!A39)</f>
        <v>6223</v>
      </c>
      <c r="H42" s="364" t="str">
        <f>IF('výdaje-paragraf'!B39=0," ",'výdaje-paragraf'!B39)</f>
        <v>mezinárodní spolupráce</v>
      </c>
      <c r="I42" s="473" t="str">
        <f>IF('výdaje-paragraf'!C39=0," ",'výdaje-paragraf'!C39)</f>
        <v>Evropská Nová Města</v>
      </c>
      <c r="J42" s="367">
        <f>IF('výdaje-paragraf'!F39=0," ",'výdaje-paragraf'!F39)</f>
        <v>60000</v>
      </c>
      <c r="K42" s="367" t="str">
        <f>IF('výdaje-paragraf'!G39=0," ",'výdaje-paragraf'!G39)</f>
        <v xml:space="preserve"> </v>
      </c>
      <c r="L42" s="73"/>
    </row>
    <row r="43" spans="1:12" x14ac:dyDescent="0.25">
      <c r="A43" s="330">
        <f>IF('příjmy-paragraf'!A42=0," ",'příjmy-paragraf'!A42)</f>
        <v>3631</v>
      </c>
      <c r="B43" s="452" t="str">
        <f>IF('příjmy-paragraf'!B42=0," ",'příjmy-paragraf'!B42)</f>
        <v>veřejné osvětlení (pronájem plošiny)</v>
      </c>
      <c r="C43" s="452" t="str">
        <f>IF('příjmy-paragraf'!C42=0," ",'příjmy-paragraf'!C42)</f>
        <v>veřejné osvětlení</v>
      </c>
      <c r="D43" s="335">
        <f>IF('příjmy-paragraf'!F42=0," ",'příjmy-paragraf'!F42)</f>
        <v>10000</v>
      </c>
      <c r="E43" s="342" t="str">
        <f>IF('příjmy-paragraf'!G42=0," ",'příjmy-paragraf'!G42)</f>
        <v xml:space="preserve"> </v>
      </c>
      <c r="F43" s="73"/>
      <c r="G43" s="394">
        <f>IF('výdaje-paragraf'!A40=0," ",'výdaje-paragraf'!A40)</f>
        <v>6320</v>
      </c>
      <c r="H43" s="381" t="str">
        <f>IF('výdaje-paragraf'!B40=0," ",'výdaje-paragraf'!B40)</f>
        <v>pojištění funkčně nespecifikované</v>
      </c>
      <c r="I43" s="472" t="str">
        <f>IF('výdaje-paragraf'!C40=0," ",'výdaje-paragraf'!C40)</f>
        <v>pojištění majetku a odpovědnosti</v>
      </c>
      <c r="J43" s="383">
        <f>IF('výdaje-paragraf'!F40=0," ",'výdaje-paragraf'!F40)</f>
        <v>750000</v>
      </c>
      <c r="K43" s="383"/>
      <c r="L43" s="73"/>
    </row>
    <row r="44" spans="1:12" x14ac:dyDescent="0.25">
      <c r="A44" s="323">
        <f>IF('příjmy-paragraf'!A43=0," ",'příjmy-paragraf'!A43)</f>
        <v>3632</v>
      </c>
      <c r="B44" s="530" t="str">
        <f>IF('příjmy-paragraf'!B43=0," ",'příjmy-paragraf'!B43)</f>
        <v>pohřebnictví</v>
      </c>
      <c r="C44" s="530" t="str">
        <f>IF('příjmy-paragraf'!C43=0," ",'příjmy-paragraf'!C43)</f>
        <v>pohřebnictví</v>
      </c>
      <c r="D44" s="328">
        <f>IF('příjmy-paragraf'!F43=0," ",'příjmy-paragraf'!F43)</f>
        <v>50000</v>
      </c>
      <c r="E44" s="339" t="str">
        <f>IF('příjmy-paragraf'!G43=0," ",'příjmy-paragraf'!G43)</f>
        <v xml:space="preserve"> </v>
      </c>
      <c r="F44" s="73"/>
      <c r="G44" s="355">
        <f>IF('výdaje-paragraf'!A41=0," ",'výdaje-paragraf'!A41)</f>
        <v>6330</v>
      </c>
      <c r="H44" s="364" t="str">
        <f>IF('výdaje-paragraf'!B41=0," ",'výdaje-paragraf'!B41)</f>
        <v>převody vlastním fondům</v>
      </c>
      <c r="I44" s="473" t="str">
        <f>IF('výdaje-paragraf'!C41=0," ",'výdaje-paragraf'!C41)</f>
        <v>sociální fond</v>
      </c>
      <c r="J44" s="367">
        <f>IF('výdaje-paragraf'!F41=0," ",'výdaje-paragraf'!F41)</f>
        <v>800000</v>
      </c>
      <c r="K44" s="367" t="str">
        <f>IF('výdaje-paragraf'!G41=0," ",'výdaje-paragraf'!G41)</f>
        <v xml:space="preserve"> </v>
      </c>
      <c r="L44" s="73"/>
    </row>
    <row r="45" spans="1:12" x14ac:dyDescent="0.25">
      <c r="A45" s="1248">
        <f>IF('příjmy-paragraf'!A44=0," ",'příjmy-paragraf'!A44)</f>
        <v>3639</v>
      </c>
      <c r="B45" s="1250" t="str">
        <f>IF('příjmy-paragraf'!B44=0," ",'příjmy-paragraf'!B44)</f>
        <v>územní rozvoj</v>
      </c>
      <c r="C45" s="585" t="str">
        <f>IF('příjmy-paragraf'!C44=0," ",'příjmy-paragraf'!C44)</f>
        <v>pronájem pozemků</v>
      </c>
      <c r="D45" s="1252">
        <f>SUM(E45:E49)</f>
        <v>825000</v>
      </c>
      <c r="E45" s="342">
        <f>IF('příjmy-paragraf'!G44=0," ",'příjmy-paragraf'!G44)</f>
        <v>235000</v>
      </c>
      <c r="F45" s="73"/>
      <c r="G45" s="394">
        <f>IF('výdaje-paragraf'!A42=0," ",'výdaje-paragraf'!A42)</f>
        <v>6399</v>
      </c>
      <c r="H45" s="381" t="str">
        <f>IF('výdaje-paragraf'!B42=0," ",'výdaje-paragraf'!B42)</f>
        <v>ostatní finanční operace</v>
      </c>
      <c r="I45" s="472" t="str">
        <f>IF('výdaje-paragraf'!C42=0," ",'výdaje-paragraf'!C42)</f>
        <v>Daně placené městem, DPH</v>
      </c>
      <c r="J45" s="383">
        <f>IF('výdaje-paragraf'!F42=0," ",'výdaje-paragraf'!F42)</f>
        <v>6000000</v>
      </c>
      <c r="K45" s="383" t="str">
        <f>IF('výdaje-paragraf'!G42=0," ",'výdaje-paragraf'!G42)</f>
        <v xml:space="preserve"> </v>
      </c>
      <c r="L45" s="73"/>
    </row>
    <row r="46" spans="1:12" x14ac:dyDescent="0.25">
      <c r="A46" s="1295"/>
      <c r="B46" s="1296"/>
      <c r="C46" s="1204"/>
      <c r="D46" s="1294"/>
      <c r="E46" s="594"/>
      <c r="F46" s="73"/>
      <c r="G46" s="394">
        <f>IF('výdaje-paragraf'!A43=0," ",'výdaje-paragraf'!A43)</f>
        <v>6402</v>
      </c>
      <c r="H46" s="381" t="str">
        <f>IF('výdaje-paragraf'!B43=0," ",'výdaje-paragraf'!B43)</f>
        <v>finanční vypořádání</v>
      </c>
      <c r="I46" s="472" t="str">
        <f>IF('výdaje-paragraf'!C43=0," ",'výdaje-paragraf'!C43)</f>
        <v>vratka dotace LBK</v>
      </c>
      <c r="J46" s="383">
        <f>IF('výdaje-paragraf'!F43=0," ",'výdaje-paragraf'!F43)</f>
        <v>336400</v>
      </c>
      <c r="K46" s="468"/>
      <c r="L46" s="73"/>
    </row>
    <row r="47" spans="1:12" x14ac:dyDescent="0.25">
      <c r="A47" s="1241"/>
      <c r="B47" s="1243"/>
      <c r="C47" s="593" t="str">
        <f>IF('příjmy-paragraf'!C45=0," ",'příjmy-paragraf'!C45)</f>
        <v>prodej pozemků</v>
      </c>
      <c r="D47" s="1246"/>
      <c r="E47" s="423">
        <f>IF('příjmy-paragraf'!G45=0," ",'příjmy-paragraf'!G45)</f>
        <v>590000</v>
      </c>
      <c r="F47" s="73"/>
      <c r="G47" s="1284">
        <f>IF('výdaje-paragraf'!A44=0," ",'výdaje-paragraf'!A44)</f>
        <v>6409</v>
      </c>
      <c r="H47" s="1287" t="str">
        <f>IF('výdaje-paragraf'!B44=0," ",'výdaje-paragraf'!B44)</f>
        <v>ostatní činnosti</v>
      </c>
      <c r="I47" s="588" t="str">
        <f>IF('výdaje-paragraf'!C44=0," ",'výdaje-paragraf'!C44)</f>
        <v>Mikroregion Frýdlantsko</v>
      </c>
      <c r="J47" s="1290">
        <f>SUM(K47:K50)</f>
        <v>4475000</v>
      </c>
      <c r="K47" s="471">
        <f>IF('výdaje-paragraf'!G44=0," ",'výdaje-paragraf'!G44)</f>
        <v>4400000</v>
      </c>
      <c r="L47" s="73"/>
    </row>
    <row r="48" spans="1:12" x14ac:dyDescent="0.25">
      <c r="A48" s="1241"/>
      <c r="B48" s="1243"/>
      <c r="C48" s="593" t="str">
        <f>IF('příjmy-paragraf'!C46=0," ",'příjmy-paragraf'!C46)</f>
        <v>prodej budov a staveb</v>
      </c>
      <c r="D48" s="1246"/>
      <c r="E48" s="423">
        <f>IF('příjmy-paragraf'!G46=0," ",'příjmy-paragraf'!G46)</f>
        <v>1.0000000000000001E-18</v>
      </c>
      <c r="F48" s="73"/>
      <c r="G48" s="1285"/>
      <c r="H48" s="1288"/>
      <c r="I48" s="590" t="str">
        <f>IF('výdaje-paragraf'!C45=0," ",'výdaje-paragraf'!C45)</f>
        <v>SO Smrk</v>
      </c>
      <c r="J48" s="1291"/>
      <c r="K48" s="591">
        <f>IF('výdaje-paragraf'!G45=0," ",'výdaje-paragraf'!G45)</f>
        <v>57000</v>
      </c>
      <c r="L48" s="73"/>
    </row>
    <row r="49" spans="1:12" x14ac:dyDescent="0.25">
      <c r="A49" s="1242"/>
      <c r="B49" s="1244"/>
      <c r="C49" s="592" t="str">
        <f>IF('příjmy-paragraf'!C47=0," ",'příjmy-paragraf'!C47)</f>
        <v>kraj-komunikace náměstí</v>
      </c>
      <c r="D49" s="1247"/>
      <c r="E49" s="594" t="str">
        <f>IF('příjmy-paragraf'!G47=0," ",'příjmy-paragraf'!G47)</f>
        <v xml:space="preserve"> </v>
      </c>
      <c r="F49" s="73"/>
      <c r="G49" s="1285"/>
      <c r="H49" s="1288"/>
      <c r="I49" s="590" t="str">
        <f>IF('výdaje-paragraf'!C46=0," ",'výdaje-paragraf'!C46)</f>
        <v>Svaz měst a obcí ČR</v>
      </c>
      <c r="J49" s="1291"/>
      <c r="K49" s="591">
        <f>IF('výdaje-paragraf'!G46=0," ",'výdaje-paragraf'!G46)</f>
        <v>18000</v>
      </c>
      <c r="L49" s="73"/>
    </row>
    <row r="50" spans="1:12" ht="13.8" thickBot="1" x14ac:dyDescent="0.3">
      <c r="A50" s="323">
        <f>IF('příjmy-paragraf'!A48=0," ",'příjmy-paragraf'!A48)</f>
        <v>3713</v>
      </c>
      <c r="B50" s="530" t="str">
        <f>IF('příjmy-paragraf'!B48=0," ",'příjmy-paragraf'!B48)</f>
        <v>technologie vytápění (Teplárenská)</v>
      </c>
      <c r="C50" s="530" t="str">
        <f>IF('příjmy-paragraf'!C48=0," ",'příjmy-paragraf'!C48)</f>
        <v>nájem Teplárenská</v>
      </c>
      <c r="D50" s="328" t="str">
        <f>IF('příjmy-paragraf'!F48=0," ",'příjmy-paragraf'!F48)</f>
        <v xml:space="preserve"> </v>
      </c>
      <c r="E50" s="339" t="str">
        <f>IF('příjmy-paragraf'!G48=0," ",'příjmy-paragraf'!G48)</f>
        <v xml:space="preserve"> </v>
      </c>
      <c r="F50" s="73"/>
      <c r="G50" s="1286"/>
      <c r="H50" s="1289"/>
      <c r="I50" s="589"/>
      <c r="J50" s="1292"/>
      <c r="K50" s="360"/>
      <c r="L50" s="73"/>
    </row>
    <row r="51" spans="1:12" ht="15" thickTop="1" thickBot="1" x14ac:dyDescent="0.3">
      <c r="A51" s="330">
        <f>IF('příjmy-paragraf'!A49=0," ",'příjmy-paragraf'!A49)</f>
        <v>3722</v>
      </c>
      <c r="B51" s="452" t="str">
        <f>IF('příjmy-paragraf'!B49=0," ",'příjmy-paragraf'!B49)</f>
        <v>sběr a svoz komunálního odpadu</v>
      </c>
      <c r="C51" s="452" t="str">
        <f>IF('příjmy-paragraf'!C49=0," ",'příjmy-paragraf'!C49)</f>
        <v>kompenzace FCC</v>
      </c>
      <c r="D51" s="335">
        <f>IF('příjmy-paragraf'!F49=0," ",'příjmy-paragraf'!F49)</f>
        <v>37000</v>
      </c>
      <c r="E51" s="342" t="str">
        <f>IF('příjmy-paragraf'!G49=0," ",'příjmy-paragraf'!G49)</f>
        <v xml:space="preserve"> </v>
      </c>
      <c r="F51" s="73"/>
      <c r="G51" s="465" t="s">
        <v>24</v>
      </c>
      <c r="H51" s="461"/>
      <c r="I51" s="461"/>
      <c r="J51" s="463">
        <f>SUM(J4:J50)</f>
        <v>151582400</v>
      </c>
      <c r="K51" s="466"/>
      <c r="L51" s="73"/>
    </row>
    <row r="52" spans="1:12" ht="13.8" thickTop="1" x14ac:dyDescent="0.25">
      <c r="A52" s="323">
        <f>IF('příjmy-paragraf'!A50=0," ",'příjmy-paragraf'!A50)</f>
        <v>3723</v>
      </c>
      <c r="B52" s="530" t="str">
        <f>IF('příjmy-paragraf'!B50=0," ",'příjmy-paragraf'!B50)</f>
        <v>sběr a svoz odpadu</v>
      </c>
      <c r="C52" s="530" t="str">
        <f>IF('příjmy-paragraf'!C50=0," ",'příjmy-paragraf'!C50)</f>
        <v>využití odpadu EKOKOM</v>
      </c>
      <c r="D52" s="328">
        <f>IF('příjmy-paragraf'!F50=0," ",'příjmy-paragraf'!F50)</f>
        <v>55000</v>
      </c>
      <c r="E52" s="339" t="str">
        <f>IF('příjmy-paragraf'!G50=0," ",'příjmy-paragraf'!G50)</f>
        <v xml:space="preserve"> </v>
      </c>
      <c r="F52" s="73"/>
      <c r="L52" s="73"/>
    </row>
    <row r="53" spans="1:12" x14ac:dyDescent="0.25">
      <c r="A53" s="330">
        <f>IF('příjmy-paragraf'!A51=0," ",'příjmy-paragraf'!A51)</f>
        <v>3725</v>
      </c>
      <c r="B53" s="452" t="str">
        <f>IF('příjmy-paragraf'!B51=0," ",'příjmy-paragraf'!B51)</f>
        <v>využívání komun. odpadů (Eko-com,Asocol)</v>
      </c>
      <c r="C53" s="452" t="str">
        <f>IF('příjmy-paragraf'!C51=0," ",'příjmy-paragraf'!C51)</f>
        <v>odpady EKOKOM</v>
      </c>
      <c r="D53" s="335">
        <f>IF('příjmy-paragraf'!F51=0," ",'příjmy-paragraf'!F51)</f>
        <v>928000</v>
      </c>
      <c r="E53" s="342" t="str">
        <f>IF('příjmy-paragraf'!G51=0," ",'příjmy-paragraf'!G51)</f>
        <v xml:space="preserve"> </v>
      </c>
      <c r="F53" s="73"/>
      <c r="L53" s="73"/>
    </row>
    <row r="54" spans="1:12" x14ac:dyDescent="0.25">
      <c r="A54" s="323">
        <f>IF('příjmy-paragraf'!A52=0," ",'příjmy-paragraf'!A52)</f>
        <v>3745</v>
      </c>
      <c r="B54" s="530" t="str">
        <f>IF('příjmy-paragraf'!B52=0," ",'příjmy-paragraf'!B52)</f>
        <v>péče o vzhled obce</v>
      </c>
      <c r="C54" s="530" t="str">
        <f>IF('příjmy-paragraf'!C52=0," ",'příjmy-paragraf'!C52)</f>
        <v>čištění města</v>
      </c>
      <c r="D54" s="328">
        <f>IF('příjmy-paragraf'!F52=0," ",'příjmy-paragraf'!F52)</f>
        <v>60000</v>
      </c>
      <c r="E54" s="339" t="str">
        <f>IF('příjmy-paragraf'!G52=0," ",'příjmy-paragraf'!G52)</f>
        <v xml:space="preserve"> </v>
      </c>
      <c r="F54" s="73"/>
      <c r="L54" s="73"/>
    </row>
    <row r="55" spans="1:12" x14ac:dyDescent="0.25">
      <c r="A55" s="330">
        <f>IF('příjmy-paragraf'!A53=0," ",'příjmy-paragraf'!A53)</f>
        <v>4351</v>
      </c>
      <c r="B55" s="452" t="str">
        <f>IF('příjmy-paragraf'!B53=0," ",'příjmy-paragraf'!B53)</f>
        <v>pečovatelská služba</v>
      </c>
      <c r="C55" s="452" t="str">
        <f>IF('příjmy-paragraf'!C53=0," ",'příjmy-paragraf'!C53)</f>
        <v>PS úhrady od klientů</v>
      </c>
      <c r="D55" s="335">
        <f>IF('příjmy-paragraf'!F53=0," ",'příjmy-paragraf'!F53)</f>
        <v>400000</v>
      </c>
      <c r="E55" s="342" t="str">
        <f>IF('příjmy-paragraf'!G53=0," ",'příjmy-paragraf'!G53)</f>
        <v xml:space="preserve"> </v>
      </c>
      <c r="F55" s="73"/>
      <c r="L55" s="73"/>
    </row>
    <row r="56" spans="1:12" x14ac:dyDescent="0.25">
      <c r="A56" s="1297">
        <f>IF('příjmy-paragraf'!A54=0," ",'příjmy-paragraf'!A54)</f>
        <v>6171</v>
      </c>
      <c r="B56" s="1298" t="str">
        <f>IF('příjmy-paragraf'!B54=0," ",'příjmy-paragraf'!B54)</f>
        <v>činnost místní správy (nedaňové příjmy)</v>
      </c>
      <c r="C56" s="595" t="str">
        <f>IF('příjmy-paragraf'!C54=0," ",'příjmy-paragraf'!C54)</f>
        <v>obědy</v>
      </c>
      <c r="D56" s="1254">
        <f>SUM(E56:E57)</f>
        <v>605000</v>
      </c>
      <c r="E56" s="596">
        <f>IF('příjmy-paragraf'!G54=0," ",'příjmy-paragraf'!G54)</f>
        <v>585000</v>
      </c>
      <c r="F56" s="73"/>
      <c r="L56" s="73"/>
    </row>
    <row r="57" spans="1:12" x14ac:dyDescent="0.25">
      <c r="A57" s="1262"/>
      <c r="B57" s="1259"/>
      <c r="C57" s="597" t="str">
        <f>IF('příjmy-paragraf'!C55=0," ",'příjmy-paragraf'!C55)</f>
        <v>ostatní nahodilé přijmy</v>
      </c>
      <c r="D57" s="1293"/>
      <c r="E57" s="598">
        <f>IF('příjmy-paragraf'!G55=0," ",'příjmy-paragraf'!G55)</f>
        <v>20000</v>
      </c>
      <c r="F57" s="73"/>
      <c r="L57" s="73"/>
    </row>
    <row r="58" spans="1:12" ht="13.8" thickBot="1" x14ac:dyDescent="0.3">
      <c r="A58" s="330">
        <f>IF('příjmy-paragraf'!A56=0," ",'příjmy-paragraf'!A56)</f>
        <v>6330</v>
      </c>
      <c r="B58" s="452" t="str">
        <f>IF('příjmy-paragraf'!B56=0," ",'příjmy-paragraf'!B56)</f>
        <v>převody fondům (sociální fond)</v>
      </c>
      <c r="C58" s="452" t="str">
        <f>IF('příjmy-paragraf'!C56=0," ",'příjmy-paragraf'!C56)</f>
        <v>sociální fond</v>
      </c>
      <c r="D58" s="335">
        <f>IF('příjmy-paragraf'!F56=0," ",'příjmy-paragraf'!F56)</f>
        <v>800000</v>
      </c>
      <c r="E58" s="342" t="str">
        <f>IF('příjmy-paragraf'!G56=0," ",'příjmy-paragraf'!G56)</f>
        <v xml:space="preserve"> </v>
      </c>
      <c r="F58" s="73"/>
      <c r="L58" s="73"/>
    </row>
    <row r="59" spans="1:12" ht="15" thickTop="1" thickBot="1" x14ac:dyDescent="0.3">
      <c r="A59" s="460" t="s">
        <v>24</v>
      </c>
      <c r="B59" s="461"/>
      <c r="C59" s="462"/>
      <c r="D59" s="463">
        <f>SUM(D4:D58)</f>
        <v>151700000</v>
      </c>
      <c r="E59" s="464"/>
      <c r="F59" s="73"/>
      <c r="L59" s="73"/>
    </row>
    <row r="60" spans="1:12" ht="14.4" thickTop="1" x14ac:dyDescent="0.25">
      <c r="D60" s="73"/>
      <c r="E60" s="75"/>
      <c r="F60" s="73"/>
      <c r="L60" s="73"/>
    </row>
    <row r="61" spans="1:12" ht="13.8" thickBot="1" x14ac:dyDescent="0.3">
      <c r="B61" s="476" t="s">
        <v>649</v>
      </c>
      <c r="D61" s="73"/>
      <c r="E61" s="73"/>
      <c r="F61" s="73"/>
      <c r="G61" s="73"/>
      <c r="H61" s="73"/>
      <c r="I61" s="73"/>
      <c r="J61" s="73"/>
      <c r="K61" s="73"/>
      <c r="L61" s="73"/>
    </row>
    <row r="62" spans="1:12" x14ac:dyDescent="0.25">
      <c r="B62" s="477" t="s">
        <v>650</v>
      </c>
      <c r="C62" s="86"/>
      <c r="D62" s="87"/>
      <c r="E62" s="87"/>
      <c r="F62" s="73"/>
      <c r="G62" s="73"/>
      <c r="H62" s="73"/>
      <c r="I62" s="73"/>
      <c r="J62" s="73"/>
      <c r="K62" s="73"/>
      <c r="L62" s="73"/>
    </row>
    <row r="63" spans="1:12" x14ac:dyDescent="0.25">
      <c r="B63" s="478" t="s">
        <v>390</v>
      </c>
      <c r="C63" s="89"/>
      <c r="D63" s="90">
        <f>D59</f>
        <v>151700000</v>
      </c>
      <c r="E63" s="100"/>
      <c r="F63" s="73"/>
      <c r="G63" s="73"/>
      <c r="H63" s="73"/>
      <c r="I63" s="73"/>
      <c r="J63" s="73"/>
      <c r="K63" s="73"/>
      <c r="L63" s="73"/>
    </row>
    <row r="64" spans="1:12" x14ac:dyDescent="0.25">
      <c r="B64" s="88"/>
      <c r="C64" s="637" t="s">
        <v>447</v>
      </c>
      <c r="D64" s="90">
        <f>J51</f>
        <v>151582400</v>
      </c>
      <c r="E64" s="100"/>
      <c r="F64" s="73"/>
      <c r="G64" s="73"/>
      <c r="H64" s="73"/>
      <c r="I64" s="73"/>
      <c r="J64" s="73"/>
      <c r="K64" s="73"/>
      <c r="L64" s="73"/>
    </row>
    <row r="65" spans="1:12" x14ac:dyDescent="0.25">
      <c r="B65" s="478" t="s">
        <v>420</v>
      </c>
      <c r="C65" s="91"/>
      <c r="D65" s="90">
        <v>1500000</v>
      </c>
      <c r="E65" s="100"/>
      <c r="F65" s="73"/>
      <c r="G65" s="73"/>
      <c r="H65" s="73"/>
      <c r="I65" s="73"/>
      <c r="J65" s="73"/>
      <c r="K65" s="73"/>
      <c r="L65" s="73"/>
    </row>
    <row r="66" spans="1:12" x14ac:dyDescent="0.25">
      <c r="B66" s="478" t="s">
        <v>360</v>
      </c>
      <c r="C66" s="89"/>
      <c r="D66" s="90"/>
      <c r="E66" s="100"/>
      <c r="F66" s="73"/>
      <c r="G66" s="73"/>
      <c r="H66" s="73"/>
      <c r="I66" s="73"/>
      <c r="J66" s="73"/>
      <c r="K66" s="73"/>
      <c r="L66" s="73"/>
    </row>
    <row r="67" spans="1:12" x14ac:dyDescent="0.25">
      <c r="B67" s="578" t="s">
        <v>588</v>
      </c>
      <c r="C67" s="579"/>
      <c r="D67" s="580">
        <f>D64+D65-D63</f>
        <v>1382400</v>
      </c>
      <c r="E67" s="581"/>
      <c r="F67" s="73"/>
      <c r="G67" s="73"/>
      <c r="H67" s="73"/>
      <c r="I67" s="73"/>
      <c r="J67" s="73"/>
      <c r="K67" s="73"/>
      <c r="L67" s="73"/>
    </row>
    <row r="68" spans="1:12" x14ac:dyDescent="0.25">
      <c r="B68" s="84"/>
      <c r="C68" s="73"/>
      <c r="D68" s="85"/>
      <c r="E68" s="85"/>
      <c r="F68" s="73"/>
      <c r="G68" s="73"/>
      <c r="H68" s="73"/>
      <c r="I68" s="73"/>
      <c r="J68" s="73"/>
      <c r="K68" s="73"/>
      <c r="L68" s="73"/>
    </row>
    <row r="70" spans="1:12" x14ac:dyDescent="0.25">
      <c r="A70" s="99"/>
      <c r="B70" s="98"/>
      <c r="C70" s="98"/>
      <c r="D70" s="85"/>
    </row>
    <row r="71" spans="1:12" x14ac:dyDescent="0.25">
      <c r="A71" s="99"/>
      <c r="B71" s="98"/>
      <c r="C71" s="98"/>
    </row>
  </sheetData>
  <mergeCells count="33">
    <mergeCell ref="D56:D57"/>
    <mergeCell ref="D45:D49"/>
    <mergeCell ref="A45:A49"/>
    <mergeCell ref="B45:B49"/>
    <mergeCell ref="A56:A57"/>
    <mergeCell ref="B56:B57"/>
    <mergeCell ref="G39:G41"/>
    <mergeCell ref="H39:H41"/>
    <mergeCell ref="J39:J41"/>
    <mergeCell ref="G47:G50"/>
    <mergeCell ref="H47:H50"/>
    <mergeCell ref="J47:J50"/>
    <mergeCell ref="A1:E1"/>
    <mergeCell ref="A9:A13"/>
    <mergeCell ref="B9:B13"/>
    <mergeCell ref="D9:D13"/>
    <mergeCell ref="A21:A25"/>
    <mergeCell ref="B21:B25"/>
    <mergeCell ref="D21:D25"/>
    <mergeCell ref="A29:A30"/>
    <mergeCell ref="B29:B30"/>
    <mergeCell ref="D29:D30"/>
    <mergeCell ref="D31:D33"/>
    <mergeCell ref="B31:B33"/>
    <mergeCell ref="A31:A33"/>
    <mergeCell ref="J25:J27"/>
    <mergeCell ref="G1:K1"/>
    <mergeCell ref="J30:J33"/>
    <mergeCell ref="G30:G33"/>
    <mergeCell ref="H30:H33"/>
    <mergeCell ref="G17:G20"/>
    <mergeCell ref="H17:H20"/>
    <mergeCell ref="J17:J20"/>
  </mergeCells>
  <printOptions horizontalCentered="1"/>
  <pageMargins left="0.19685039370078741" right="0.19685039370078741" top="0.39370078740157483" bottom="0.19685039370078741" header="0.31496062992125984" footer="0.31496062992125984"/>
  <pageSetup paperSize="9" scale="7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I28"/>
  <sheetViews>
    <sheetView zoomScaleNormal="100" workbookViewId="0">
      <selection activeCell="B2" sqref="B2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7" ht="17.399999999999999" x14ac:dyDescent="0.3">
      <c r="B1" s="1339" t="s">
        <v>648</v>
      </c>
      <c r="C1" s="1340"/>
      <c r="D1" s="1340"/>
      <c r="E1" s="1340"/>
      <c r="F1" s="495" t="str">
        <f>IF('příjmy-paragraf'!F2=0," ",'příjmy-paragraf'!F2)</f>
        <v>rok 2026</v>
      </c>
    </row>
    <row r="2" spans="1:7" ht="14.4" thickBot="1" x14ac:dyDescent="0.3"/>
    <row r="3" spans="1:7" ht="15.6" x14ac:dyDescent="0.3">
      <c r="A3" s="693" t="s">
        <v>369</v>
      </c>
      <c r="B3" s="694" t="s">
        <v>219</v>
      </c>
      <c r="C3" s="695"/>
      <c r="D3" s="779"/>
      <c r="E3" s="779"/>
      <c r="F3" s="779"/>
      <c r="G3" s="697"/>
    </row>
    <row r="4" spans="1:7" ht="15.6" x14ac:dyDescent="0.3">
      <c r="A4" s="698"/>
      <c r="B4" s="699" t="s">
        <v>133</v>
      </c>
      <c r="C4" s="780"/>
      <c r="D4" s="781"/>
      <c r="E4" s="702" t="s">
        <v>134</v>
      </c>
      <c r="F4" s="781"/>
      <c r="G4" s="703"/>
    </row>
    <row r="5" spans="1:7" ht="14.4" x14ac:dyDescent="0.3">
      <c r="A5" s="1399" t="s">
        <v>135</v>
      </c>
      <c r="B5" s="1400" t="s">
        <v>136</v>
      </c>
      <c r="C5" s="782" t="s">
        <v>137</v>
      </c>
      <c r="D5" s="782" t="s">
        <v>107</v>
      </c>
      <c r="E5" s="782" t="s">
        <v>138</v>
      </c>
      <c r="F5" s="782" t="s">
        <v>108</v>
      </c>
      <c r="G5" s="783" t="s">
        <v>139</v>
      </c>
    </row>
    <row r="6" spans="1:7" ht="15" thickBot="1" x14ac:dyDescent="0.35">
      <c r="A6" s="1342"/>
      <c r="B6" s="1344"/>
      <c r="C6" s="706" t="str">
        <f>IF('příjmy-paragraf'!D2=0," ",'příjmy-paragraf'!D2)</f>
        <v>rok 2025</v>
      </c>
      <c r="D6" s="706" t="str">
        <f>IF('příjmy-paragraf'!E3=0," ",'příjmy-paragraf'!E3)</f>
        <v xml:space="preserve"> k 30.09.</v>
      </c>
      <c r="E6" s="706" t="str">
        <f>IF('1014-útulek'!E6=0," ",'1014-útulek'!E6)</f>
        <v>k 31.12.2025</v>
      </c>
      <c r="F6" s="706" t="str">
        <f>IF('příjmy-paragraf'!F2=0," ",'příjmy-paragraf'!F2)</f>
        <v>rok 2026</v>
      </c>
      <c r="G6" s="707" t="str">
        <f>IF('příjmy-paragraf'!F2=0," ",'příjmy-paragraf'!F2)</f>
        <v>rok 2026</v>
      </c>
    </row>
    <row r="7" spans="1:7" ht="20.100000000000001" customHeight="1" x14ac:dyDescent="0.3">
      <c r="A7" s="784">
        <v>2111</v>
      </c>
      <c r="B7" s="1184" t="s">
        <v>220</v>
      </c>
      <c r="C7" s="785">
        <v>50000</v>
      </c>
      <c r="D7" s="785">
        <v>35900</v>
      </c>
      <c r="E7" s="785">
        <v>100000</v>
      </c>
      <c r="F7" s="785">
        <v>100000</v>
      </c>
      <c r="G7" s="759">
        <v>100000</v>
      </c>
    </row>
    <row r="8" spans="1:7" ht="20.100000000000001" customHeight="1" x14ac:dyDescent="0.3">
      <c r="A8" s="786">
        <v>2321</v>
      </c>
      <c r="B8" s="1185" t="s">
        <v>542</v>
      </c>
      <c r="C8" s="788">
        <v>65000</v>
      </c>
      <c r="D8" s="788">
        <v>65000</v>
      </c>
      <c r="E8" s="788">
        <v>65000</v>
      </c>
      <c r="F8" s="788">
        <v>0</v>
      </c>
      <c r="G8" s="761">
        <v>0</v>
      </c>
    </row>
    <row r="9" spans="1:7" ht="20.100000000000001" customHeight="1" thickBot="1" x14ac:dyDescent="0.35">
      <c r="A9" s="789">
        <v>3121</v>
      </c>
      <c r="B9" s="1186" t="s">
        <v>576</v>
      </c>
      <c r="C9" s="791">
        <v>430000</v>
      </c>
      <c r="D9" s="791">
        <v>445000</v>
      </c>
      <c r="E9" s="791">
        <v>445000</v>
      </c>
      <c r="F9" s="791">
        <v>0</v>
      </c>
      <c r="G9" s="763">
        <v>0</v>
      </c>
    </row>
    <row r="10" spans="1:7" ht="20.100000000000001" customHeight="1" thickBot="1" x14ac:dyDescent="0.35">
      <c r="A10" s="871"/>
      <c r="B10" s="860" t="s">
        <v>55</v>
      </c>
      <c r="C10" s="885">
        <f>SUM(C7:C9)</f>
        <v>545000</v>
      </c>
      <c r="D10" s="885">
        <f>SUM(D7:D9)</f>
        <v>545900</v>
      </c>
      <c r="E10" s="885">
        <f>SUM(E7:E9)</f>
        <v>610000</v>
      </c>
      <c r="F10" s="885">
        <f>SUM(F7:F9)</f>
        <v>100000</v>
      </c>
      <c r="G10" s="886">
        <f>SUM(G7:G9)</f>
        <v>100000</v>
      </c>
    </row>
    <row r="11" spans="1:7" ht="14.4" x14ac:dyDescent="0.3">
      <c r="A11" s="215"/>
      <c r="B11" s="215"/>
      <c r="C11" s="216"/>
      <c r="D11" s="216"/>
      <c r="E11" s="216"/>
      <c r="F11" s="216"/>
      <c r="G11" s="216"/>
    </row>
    <row r="12" spans="1:7" ht="15" thickBot="1" x14ac:dyDescent="0.35">
      <c r="A12" s="215"/>
      <c r="B12" s="215"/>
      <c r="C12" s="215"/>
      <c r="D12" s="215"/>
      <c r="E12" s="215"/>
      <c r="F12" s="215"/>
    </row>
    <row r="13" spans="1:7" ht="15.6" x14ac:dyDescent="0.3">
      <c r="A13" s="723" t="s">
        <v>369</v>
      </c>
      <c r="B13" s="724" t="s">
        <v>219</v>
      </c>
      <c r="C13" s="725"/>
      <c r="D13" s="793"/>
      <c r="E13" s="793"/>
      <c r="F13" s="793"/>
      <c r="G13" s="727"/>
    </row>
    <row r="14" spans="1:7" ht="15.6" x14ac:dyDescent="0.3">
      <c r="A14" s="728"/>
      <c r="B14" s="729" t="s">
        <v>140</v>
      </c>
      <c r="C14" s="794"/>
      <c r="D14" s="795"/>
      <c r="E14" s="732" t="s">
        <v>134</v>
      </c>
      <c r="F14" s="795"/>
      <c r="G14" s="733"/>
    </row>
    <row r="15" spans="1:7" ht="14.4" x14ac:dyDescent="0.3">
      <c r="A15" s="1401" t="s">
        <v>135</v>
      </c>
      <c r="B15" s="1402" t="s">
        <v>136</v>
      </c>
      <c r="C15" s="796" t="s">
        <v>137</v>
      </c>
      <c r="D15" s="796" t="s">
        <v>107</v>
      </c>
      <c r="E15" s="796" t="s">
        <v>138</v>
      </c>
      <c r="F15" s="796" t="s">
        <v>108</v>
      </c>
      <c r="G15" s="797" t="s">
        <v>139</v>
      </c>
    </row>
    <row r="16" spans="1:7" ht="15" thickBot="1" x14ac:dyDescent="0.35">
      <c r="A16" s="1346"/>
      <c r="B16" s="1348"/>
      <c r="C16" s="737" t="str">
        <f>IF('příjmy-paragraf'!D2=0," ",'příjmy-paragraf'!D2)</f>
        <v>rok 2025</v>
      </c>
      <c r="D16" s="737" t="str">
        <f>IF('příjmy-paragraf'!E3=0," ",'příjmy-paragraf'!E3)</f>
        <v xml:space="preserve"> k 30.09.</v>
      </c>
      <c r="E16" s="798" t="str">
        <f>IF('1014-útulek'!E16=0," ",'1014-útulek'!E16)</f>
        <v>k 31.12.2025</v>
      </c>
      <c r="F16" s="738" t="str">
        <f>IF('příjmy-paragraf'!F2=0," ",'příjmy-paragraf'!F2)</f>
        <v>rok 2026</v>
      </c>
      <c r="G16" s="739" t="str">
        <f>IF('příjmy-paragraf'!F2=0," ",'příjmy-paragraf'!F2)</f>
        <v>rok 2026</v>
      </c>
    </row>
    <row r="17" spans="1:9" ht="20.100000000000001" customHeight="1" x14ac:dyDescent="0.3">
      <c r="A17" s="799">
        <v>5041</v>
      </c>
      <c r="B17" s="800" t="s">
        <v>453</v>
      </c>
      <c r="C17" s="801">
        <v>0</v>
      </c>
      <c r="D17" s="802">
        <v>1589</v>
      </c>
      <c r="E17" s="801">
        <v>1589</v>
      </c>
      <c r="F17" s="801">
        <v>0</v>
      </c>
      <c r="G17" s="803">
        <v>0</v>
      </c>
    </row>
    <row r="18" spans="1:9" ht="20.100000000000001" customHeight="1" x14ac:dyDescent="0.3">
      <c r="A18" s="799">
        <v>5139</v>
      </c>
      <c r="B18" s="800" t="s">
        <v>147</v>
      </c>
      <c r="C18" s="801">
        <v>80000</v>
      </c>
      <c r="D18" s="802">
        <v>55976</v>
      </c>
      <c r="E18" s="801">
        <v>80000</v>
      </c>
      <c r="F18" s="801">
        <v>80000</v>
      </c>
      <c r="G18" s="803">
        <v>80000</v>
      </c>
    </row>
    <row r="19" spans="1:9" ht="20.100000000000001" customHeight="1" x14ac:dyDescent="0.3">
      <c r="A19" s="799">
        <v>5169</v>
      </c>
      <c r="B19" s="800" t="s">
        <v>159</v>
      </c>
      <c r="C19" s="801">
        <v>745000</v>
      </c>
      <c r="D19" s="802">
        <v>763353</v>
      </c>
      <c r="E19" s="801">
        <v>1000000</v>
      </c>
      <c r="F19" s="969">
        <v>1650000</v>
      </c>
      <c r="G19" s="970">
        <v>1650000</v>
      </c>
    </row>
    <row r="20" spans="1:9" ht="20.100000000000001" customHeight="1" x14ac:dyDescent="0.3">
      <c r="A20" s="804">
        <v>5175</v>
      </c>
      <c r="B20" s="805" t="s">
        <v>25</v>
      </c>
      <c r="C20" s="806">
        <v>20000</v>
      </c>
      <c r="D20" s="806">
        <v>42691</v>
      </c>
      <c r="E20" s="806">
        <v>50000</v>
      </c>
      <c r="F20" s="806">
        <v>20000</v>
      </c>
      <c r="G20" s="807">
        <v>20000</v>
      </c>
      <c r="I20" s="217"/>
    </row>
    <row r="21" spans="1:9" ht="20.100000000000001" customHeight="1" thickBot="1" x14ac:dyDescent="0.35">
      <c r="A21" s="808">
        <v>5194</v>
      </c>
      <c r="B21" s="809" t="s">
        <v>207</v>
      </c>
      <c r="C21" s="810">
        <v>50000</v>
      </c>
      <c r="D21" s="810">
        <v>24000</v>
      </c>
      <c r="E21" s="810">
        <v>30000</v>
      </c>
      <c r="F21" s="810">
        <v>50000</v>
      </c>
      <c r="G21" s="811">
        <v>50000</v>
      </c>
      <c r="I21" s="217"/>
    </row>
    <row r="22" spans="1:9" ht="20.100000000000001" customHeight="1" thickBot="1" x14ac:dyDescent="0.35">
      <c r="A22" s="874"/>
      <c r="B22" s="864" t="s">
        <v>55</v>
      </c>
      <c r="C22" s="875">
        <f>SUM(C17:C21)</f>
        <v>895000</v>
      </c>
      <c r="D22" s="875">
        <f>SUM(D17:D21)</f>
        <v>887609</v>
      </c>
      <c r="E22" s="875">
        <f>SUM(E17:E21)</f>
        <v>1161589</v>
      </c>
      <c r="F22" s="875">
        <f>SUM(F17:F21)</f>
        <v>1800000</v>
      </c>
      <c r="G22" s="884">
        <f>SUM(G17:G21)</f>
        <v>1800000</v>
      </c>
    </row>
    <row r="23" spans="1:9" ht="14.4" x14ac:dyDescent="0.3">
      <c r="A23" s="215"/>
      <c r="B23" s="215"/>
      <c r="C23" s="218"/>
      <c r="D23" s="218"/>
      <c r="E23" s="218"/>
      <c r="F23" s="218"/>
      <c r="G23" s="215"/>
    </row>
    <row r="24" spans="1:9" ht="14.4" x14ac:dyDescent="0.3">
      <c r="A24" s="215"/>
      <c r="B24" s="215"/>
      <c r="C24" s="218"/>
      <c r="D24" s="218"/>
      <c r="E24" s="218"/>
      <c r="F24" s="218"/>
      <c r="G24" s="215"/>
    </row>
    <row r="25" spans="1:9" ht="14.4" x14ac:dyDescent="0.3">
      <c r="A25" s="215"/>
      <c r="B25" s="219" t="s">
        <v>143</v>
      </c>
      <c r="C25" s="971">
        <v>45960</v>
      </c>
      <c r="E25" s="219" t="s">
        <v>144</v>
      </c>
      <c r="F25" s="993" t="s">
        <v>554</v>
      </c>
      <c r="G25" s="215"/>
    </row>
    <row r="26" spans="1:9" ht="14.4" x14ac:dyDescent="0.3">
      <c r="A26" s="215"/>
      <c r="B26" s="215"/>
      <c r="C26" s="215"/>
      <c r="D26" s="215"/>
      <c r="E26" s="215"/>
      <c r="F26" s="215"/>
      <c r="G26" s="215"/>
    </row>
    <row r="27" spans="1:9" ht="14.4" x14ac:dyDescent="0.3">
      <c r="B27" s="118" t="s">
        <v>17</v>
      </c>
      <c r="C27" s="119">
        <v>150000</v>
      </c>
      <c r="D27" s="119" t="s">
        <v>51</v>
      </c>
      <c r="E27" s="119" t="s">
        <v>51</v>
      </c>
      <c r="F27" s="497" t="s">
        <v>51</v>
      </c>
    </row>
    <row r="28" spans="1:9" ht="14.4" x14ac:dyDescent="0.3">
      <c r="B28" s="118" t="s">
        <v>221</v>
      </c>
      <c r="C28" s="119">
        <v>1650000</v>
      </c>
      <c r="D28" s="119" t="s">
        <v>51</v>
      </c>
      <c r="E28" s="119" t="s">
        <v>51</v>
      </c>
      <c r="F28" s="497" t="s">
        <v>51</v>
      </c>
      <c r="H28" s="215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97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I69"/>
  <sheetViews>
    <sheetView showGridLines="0" zoomScaleNormal="100" zoomScalePageLayoutView="120" workbookViewId="0">
      <selection activeCell="B70" sqref="B70"/>
    </sheetView>
  </sheetViews>
  <sheetFormatPr defaultColWidth="9.109375" defaultRowHeight="14.4" x14ac:dyDescent="0.3"/>
  <cols>
    <col min="1" max="1" width="4.44140625" style="1006" customWidth="1"/>
    <col min="2" max="2" width="5" style="1006" customWidth="1"/>
    <col min="3" max="3" width="32.5546875" style="1006" customWidth="1"/>
    <col min="4" max="8" width="8.33203125" style="1006" customWidth="1"/>
    <col min="9" max="9" width="9.88671875" style="1006" customWidth="1"/>
    <col min="10" max="16384" width="9.109375" style="1006"/>
  </cols>
  <sheetData>
    <row r="1" spans="1:9" x14ac:dyDescent="0.3">
      <c r="A1" s="1106"/>
      <c r="B1" s="1106"/>
      <c r="C1" s="1360" t="s">
        <v>558</v>
      </c>
      <c r="D1" s="1361"/>
      <c r="E1" s="1361"/>
      <c r="F1" s="1107" t="s">
        <v>243</v>
      </c>
      <c r="G1" s="1108">
        <f>[10]P8!F1</f>
        <v>2026</v>
      </c>
      <c r="H1" s="1106"/>
      <c r="I1" s="887" t="s">
        <v>483</v>
      </c>
    </row>
    <row r="2" spans="1:9" s="1007" customFormat="1" ht="12" customHeight="1" x14ac:dyDescent="0.25">
      <c r="A2" s="1109"/>
      <c r="B2" s="1362" t="str">
        <f>[10]P8!B2</f>
        <v>Středisko volného času "ROROŠ", Nové Město pod Smrkem, příspěvková organizace</v>
      </c>
      <c r="C2" s="1363"/>
      <c r="D2" s="1363"/>
      <c r="E2" s="1363"/>
      <c r="F2" s="1363"/>
      <c r="G2" s="1363"/>
      <c r="H2" s="1109"/>
      <c r="I2" s="1109"/>
    </row>
    <row r="3" spans="1:9" s="1007" customFormat="1" ht="12" customHeight="1" thickBot="1" x14ac:dyDescent="0.25">
      <c r="A3" s="1364"/>
      <c r="B3" s="1364"/>
      <c r="C3" s="1364"/>
      <c r="D3" s="1364"/>
      <c r="E3" s="1364"/>
      <c r="F3" s="1364"/>
      <c r="G3" s="1364"/>
      <c r="H3" s="888"/>
      <c r="I3" s="124" t="s">
        <v>484</v>
      </c>
    </row>
    <row r="4" spans="1:9" s="1007" customFormat="1" ht="12" customHeight="1" thickBot="1" x14ac:dyDescent="0.25">
      <c r="A4" s="889"/>
      <c r="B4" s="890" t="s">
        <v>248</v>
      </c>
      <c r="C4" s="890" t="s">
        <v>249</v>
      </c>
      <c r="D4" s="891">
        <f>[10]P8!F1-1</f>
        <v>2025</v>
      </c>
      <c r="E4" s="890" t="s">
        <v>108</v>
      </c>
      <c r="F4" s="1110" t="s">
        <v>485</v>
      </c>
      <c r="G4" s="1110" t="s">
        <v>486</v>
      </c>
      <c r="H4" s="1110" t="s">
        <v>487</v>
      </c>
      <c r="I4" s="1111" t="s">
        <v>488</v>
      </c>
    </row>
    <row r="5" spans="1:9" s="1007" customFormat="1" ht="12" customHeight="1" thickBot="1" x14ac:dyDescent="0.25">
      <c r="A5" s="1365" t="s">
        <v>489</v>
      </c>
      <c r="B5" s="1366"/>
      <c r="C5" s="1367"/>
      <c r="D5" s="892">
        <f>D6+D10+D15+D21+D23+D28+D32+D34</f>
        <v>3499957</v>
      </c>
      <c r="E5" s="892">
        <f>E6+E10+E15+E21+E23+E28+E32+E34</f>
        <v>4278000</v>
      </c>
      <c r="F5" s="892">
        <f>F6+F10+F15+F21+F23+F28+F32+F34</f>
        <v>0</v>
      </c>
      <c r="G5" s="892">
        <f>G6+G10+G15+G21+G23+G28+G32+G34</f>
        <v>0</v>
      </c>
      <c r="H5" s="892">
        <f>H6+H10+H15+H21+H23+H28+H32+H34</f>
        <v>0</v>
      </c>
      <c r="I5" s="1112">
        <f t="shared" ref="I5:I38" si="0">SUM(E5:H5)</f>
        <v>4278000</v>
      </c>
    </row>
    <row r="6" spans="1:9" s="1007" customFormat="1" ht="12" customHeight="1" thickBot="1" x14ac:dyDescent="0.25">
      <c r="A6" s="893">
        <v>50</v>
      </c>
      <c r="B6" s="1355" t="s">
        <v>490</v>
      </c>
      <c r="C6" s="1356"/>
      <c r="D6" s="894">
        <f t="shared" ref="D6:H6" si="1">SUM(D7:D9)</f>
        <v>374701</v>
      </c>
      <c r="E6" s="894">
        <f t="shared" si="1"/>
        <v>372000</v>
      </c>
      <c r="F6" s="894">
        <f t="shared" si="1"/>
        <v>0</v>
      </c>
      <c r="G6" s="894">
        <f t="shared" si="1"/>
        <v>0</v>
      </c>
      <c r="H6" s="894">
        <f t="shared" si="1"/>
        <v>0</v>
      </c>
      <c r="I6" s="1113">
        <f t="shared" si="0"/>
        <v>372000</v>
      </c>
    </row>
    <row r="7" spans="1:9" s="1007" customFormat="1" ht="12" customHeight="1" x14ac:dyDescent="0.2">
      <c r="A7" s="895"/>
      <c r="B7" s="895">
        <v>501</v>
      </c>
      <c r="C7" s="896" t="s">
        <v>491</v>
      </c>
      <c r="D7" s="897">
        <v>233701</v>
      </c>
      <c r="E7" s="898">
        <f>[10]P8!D8</f>
        <v>231000</v>
      </c>
      <c r="F7" s="1114"/>
      <c r="G7" s="1114"/>
      <c r="H7" s="1114"/>
      <c r="I7" s="1115">
        <f t="shared" si="0"/>
        <v>231000</v>
      </c>
    </row>
    <row r="8" spans="1:9" s="1007" customFormat="1" ht="12" customHeight="1" x14ac:dyDescent="0.2">
      <c r="A8" s="899"/>
      <c r="B8" s="899">
        <v>502</v>
      </c>
      <c r="C8" s="900" t="s">
        <v>492</v>
      </c>
      <c r="D8" s="901">
        <v>141000</v>
      </c>
      <c r="E8" s="902">
        <f>[10]P8!D17</f>
        <v>141000</v>
      </c>
      <c r="F8" s="1116"/>
      <c r="G8" s="1116"/>
      <c r="H8" s="1116"/>
      <c r="I8" s="1117">
        <f t="shared" ref="I8" si="2">SUM(E8:H8)</f>
        <v>141000</v>
      </c>
    </row>
    <row r="9" spans="1:9" s="1007" customFormat="1" ht="12" customHeight="1" thickBot="1" x14ac:dyDescent="0.25">
      <c r="A9" s="899"/>
      <c r="B9" s="899">
        <v>504</v>
      </c>
      <c r="C9" s="900" t="s">
        <v>559</v>
      </c>
      <c r="D9" s="901"/>
      <c r="E9" s="902">
        <f>[10]P8!D22</f>
        <v>0</v>
      </c>
      <c r="F9" s="1116"/>
      <c r="G9" s="1116"/>
      <c r="H9" s="1116"/>
      <c r="I9" s="1117">
        <f t="shared" si="0"/>
        <v>0</v>
      </c>
    </row>
    <row r="10" spans="1:9" s="1007" customFormat="1" ht="12" customHeight="1" thickBot="1" x14ac:dyDescent="0.25">
      <c r="A10" s="893">
        <v>51</v>
      </c>
      <c r="B10" s="1354" t="s">
        <v>493</v>
      </c>
      <c r="C10" s="1354"/>
      <c r="D10" s="894">
        <f t="shared" ref="D10:H10" si="3">SUM(D11:D14)</f>
        <v>536000</v>
      </c>
      <c r="E10" s="894">
        <f t="shared" si="3"/>
        <v>1073000</v>
      </c>
      <c r="F10" s="894">
        <f t="shared" si="3"/>
        <v>0</v>
      </c>
      <c r="G10" s="894">
        <f t="shared" si="3"/>
        <v>0</v>
      </c>
      <c r="H10" s="894">
        <f t="shared" si="3"/>
        <v>0</v>
      </c>
      <c r="I10" s="1113">
        <f t="shared" si="0"/>
        <v>1073000</v>
      </c>
    </row>
    <row r="11" spans="1:9" s="1007" customFormat="1" ht="12" customHeight="1" x14ac:dyDescent="0.2">
      <c r="A11" s="895"/>
      <c r="B11" s="895">
        <v>511</v>
      </c>
      <c r="C11" s="903" t="s">
        <v>272</v>
      </c>
      <c r="D11" s="897">
        <v>178000</v>
      </c>
      <c r="E11" s="898">
        <f>[10]P8!D25</f>
        <v>613000</v>
      </c>
      <c r="F11" s="897"/>
      <c r="G11" s="897"/>
      <c r="H11" s="897"/>
      <c r="I11" s="1115">
        <f t="shared" si="0"/>
        <v>613000</v>
      </c>
    </row>
    <row r="12" spans="1:9" s="1007" customFormat="1" ht="12" customHeight="1" x14ac:dyDescent="0.2">
      <c r="A12" s="899"/>
      <c r="B12" s="899">
        <v>512</v>
      </c>
      <c r="C12" s="900" t="s">
        <v>275</v>
      </c>
      <c r="D12" s="901">
        <v>2000</v>
      </c>
      <c r="E12" s="902">
        <f>[10]P8!D28</f>
        <v>5000</v>
      </c>
      <c r="F12" s="901"/>
      <c r="G12" s="901"/>
      <c r="H12" s="901"/>
      <c r="I12" s="1117">
        <f t="shared" si="0"/>
        <v>5000</v>
      </c>
    </row>
    <row r="13" spans="1:9" s="1007" customFormat="1" ht="12" customHeight="1" x14ac:dyDescent="0.2">
      <c r="A13" s="904"/>
      <c r="B13" s="899">
        <v>513</v>
      </c>
      <c r="C13" s="900" t="s">
        <v>277</v>
      </c>
      <c r="D13" s="1116">
        <v>5000</v>
      </c>
      <c r="E13" s="902">
        <f>[10]P8!D30</f>
        <v>5000</v>
      </c>
      <c r="F13" s="1116"/>
      <c r="G13" s="1116"/>
      <c r="H13" s="1116"/>
      <c r="I13" s="1117">
        <f t="shared" si="0"/>
        <v>5000</v>
      </c>
    </row>
    <row r="14" spans="1:9" s="1007" customFormat="1" ht="12" customHeight="1" thickBot="1" x14ac:dyDescent="0.25">
      <c r="A14" s="905"/>
      <c r="B14" s="906">
        <v>518</v>
      </c>
      <c r="C14" s="907" t="s">
        <v>494</v>
      </c>
      <c r="D14" s="897">
        <v>351000</v>
      </c>
      <c r="E14" s="908">
        <f>[10]P8!D32</f>
        <v>450000</v>
      </c>
      <c r="F14" s="897"/>
      <c r="G14" s="897"/>
      <c r="H14" s="897"/>
      <c r="I14" s="1118">
        <f t="shared" si="0"/>
        <v>450000</v>
      </c>
    </row>
    <row r="15" spans="1:9" s="1007" customFormat="1" ht="12" customHeight="1" thickBot="1" x14ac:dyDescent="0.25">
      <c r="A15" s="893">
        <v>52</v>
      </c>
      <c r="B15" s="1354" t="s">
        <v>495</v>
      </c>
      <c r="C15" s="1354"/>
      <c r="D15" s="894">
        <f t="shared" ref="D15:H15" si="4">SUM(D16:D20)</f>
        <v>2482256</v>
      </c>
      <c r="E15" s="894">
        <f t="shared" si="4"/>
        <v>2726000</v>
      </c>
      <c r="F15" s="894">
        <f t="shared" si="4"/>
        <v>0</v>
      </c>
      <c r="G15" s="894">
        <f t="shared" si="4"/>
        <v>0</v>
      </c>
      <c r="H15" s="894">
        <f t="shared" si="4"/>
        <v>0</v>
      </c>
      <c r="I15" s="1113">
        <f t="shared" si="0"/>
        <v>2726000</v>
      </c>
    </row>
    <row r="16" spans="1:9" s="1007" customFormat="1" ht="12" customHeight="1" x14ac:dyDescent="0.2">
      <c r="A16" s="895"/>
      <c r="B16" s="895">
        <v>521</v>
      </c>
      <c r="C16" s="903" t="s">
        <v>294</v>
      </c>
      <c r="D16" s="1116">
        <v>1847223</v>
      </c>
      <c r="E16" s="898">
        <f>[10]P8!D47</f>
        <v>2144000</v>
      </c>
      <c r="F16" s="1116"/>
      <c r="G16" s="1116"/>
      <c r="H16" s="1116"/>
      <c r="I16" s="1115">
        <f t="shared" si="0"/>
        <v>2144000</v>
      </c>
    </row>
    <row r="17" spans="1:9" s="1007" customFormat="1" ht="12" customHeight="1" x14ac:dyDescent="0.2">
      <c r="A17" s="899"/>
      <c r="B17" s="899">
        <v>524</v>
      </c>
      <c r="C17" s="900" t="s">
        <v>496</v>
      </c>
      <c r="D17" s="1116">
        <v>518061</v>
      </c>
      <c r="E17" s="898">
        <f>[10]P8!D49</f>
        <v>472000</v>
      </c>
      <c r="F17" s="1116"/>
      <c r="G17" s="1116"/>
      <c r="H17" s="1116"/>
      <c r="I17" s="1117">
        <f t="shared" si="0"/>
        <v>472000</v>
      </c>
    </row>
    <row r="18" spans="1:9" s="1007" customFormat="1" ht="12" customHeight="1" x14ac:dyDescent="0.2">
      <c r="A18" s="904"/>
      <c r="B18" s="899">
        <v>525</v>
      </c>
      <c r="C18" s="900" t="s">
        <v>497</v>
      </c>
      <c r="D18" s="1116">
        <v>9000</v>
      </c>
      <c r="E18" s="898">
        <f>[10]P8!D51</f>
        <v>9000</v>
      </c>
      <c r="F18" s="1116"/>
      <c r="G18" s="1116"/>
      <c r="H18" s="1116"/>
      <c r="I18" s="1117">
        <f t="shared" si="0"/>
        <v>9000</v>
      </c>
    </row>
    <row r="19" spans="1:9" s="1007" customFormat="1" ht="12" customHeight="1" x14ac:dyDescent="0.2">
      <c r="A19" s="904"/>
      <c r="B19" s="899">
        <v>527</v>
      </c>
      <c r="C19" s="900" t="s">
        <v>297</v>
      </c>
      <c r="D19" s="1116">
        <v>41972</v>
      </c>
      <c r="E19" s="898">
        <f>[10]P8!D53</f>
        <v>41000</v>
      </c>
      <c r="F19" s="1116"/>
      <c r="G19" s="1116"/>
      <c r="H19" s="1116"/>
      <c r="I19" s="1117">
        <f t="shared" si="0"/>
        <v>41000</v>
      </c>
    </row>
    <row r="20" spans="1:9" s="1007" customFormat="1" ht="12" customHeight="1" thickBot="1" x14ac:dyDescent="0.25">
      <c r="A20" s="905"/>
      <c r="B20" s="906">
        <v>528</v>
      </c>
      <c r="C20" s="907" t="s">
        <v>498</v>
      </c>
      <c r="D20" s="1116">
        <v>66000</v>
      </c>
      <c r="E20" s="898">
        <f>[10]P8!D58</f>
        <v>60000</v>
      </c>
      <c r="F20" s="1116"/>
      <c r="G20" s="1116"/>
      <c r="H20" s="1116"/>
      <c r="I20" s="1118">
        <f t="shared" si="0"/>
        <v>60000</v>
      </c>
    </row>
    <row r="21" spans="1:9" s="1007" customFormat="1" ht="12" customHeight="1" thickBot="1" x14ac:dyDescent="0.25">
      <c r="A21" s="893">
        <v>53</v>
      </c>
      <c r="B21" s="1354" t="s">
        <v>499</v>
      </c>
      <c r="C21" s="1354"/>
      <c r="D21" s="894">
        <f t="shared" ref="D21:H21" si="5">D22</f>
        <v>2000</v>
      </c>
      <c r="E21" s="894">
        <f t="shared" si="5"/>
        <v>2000</v>
      </c>
      <c r="F21" s="894">
        <f t="shared" si="5"/>
        <v>0</v>
      </c>
      <c r="G21" s="894">
        <f t="shared" si="5"/>
        <v>0</v>
      </c>
      <c r="H21" s="894">
        <f t="shared" si="5"/>
        <v>0</v>
      </c>
      <c r="I21" s="1113">
        <f t="shared" si="0"/>
        <v>2000</v>
      </c>
    </row>
    <row r="22" spans="1:9" s="1007" customFormat="1" ht="12" customHeight="1" thickBot="1" x14ac:dyDescent="0.25">
      <c r="A22" s="909"/>
      <c r="B22" s="909">
        <v>538</v>
      </c>
      <c r="C22" s="910" t="s">
        <v>304</v>
      </c>
      <c r="D22" s="1116">
        <v>2000</v>
      </c>
      <c r="E22" s="911">
        <f>[10]P8!D61</f>
        <v>2000</v>
      </c>
      <c r="F22" s="1116"/>
      <c r="G22" s="1116"/>
      <c r="H22" s="1116"/>
      <c r="I22" s="1119">
        <f t="shared" si="0"/>
        <v>2000</v>
      </c>
    </row>
    <row r="23" spans="1:9" s="1007" customFormat="1" ht="12" customHeight="1" thickBot="1" x14ac:dyDescent="0.25">
      <c r="A23" s="893">
        <v>54</v>
      </c>
      <c r="B23" s="1354" t="s">
        <v>500</v>
      </c>
      <c r="C23" s="1354"/>
      <c r="D23" s="894">
        <f t="shared" ref="D23:H23" si="6">SUM(D24:D27)</f>
        <v>25000</v>
      </c>
      <c r="E23" s="894">
        <f t="shared" si="6"/>
        <v>25000</v>
      </c>
      <c r="F23" s="894">
        <f t="shared" si="6"/>
        <v>0</v>
      </c>
      <c r="G23" s="894">
        <f t="shared" si="6"/>
        <v>0</v>
      </c>
      <c r="H23" s="894">
        <f t="shared" si="6"/>
        <v>0</v>
      </c>
      <c r="I23" s="1113">
        <f t="shared" si="0"/>
        <v>25000</v>
      </c>
    </row>
    <row r="24" spans="1:9" s="1007" customFormat="1" ht="12" customHeight="1" x14ac:dyDescent="0.2">
      <c r="A24" s="903"/>
      <c r="B24" s="895">
        <v>541</v>
      </c>
      <c r="C24" s="903" t="s">
        <v>306</v>
      </c>
      <c r="D24" s="1116"/>
      <c r="E24" s="898">
        <f>[10]P8!D64</f>
        <v>0</v>
      </c>
      <c r="F24" s="1116"/>
      <c r="G24" s="1116"/>
      <c r="H24" s="1116"/>
      <c r="I24" s="1115">
        <f t="shared" si="0"/>
        <v>0</v>
      </c>
    </row>
    <row r="25" spans="1:9" s="1007" customFormat="1" ht="12" customHeight="1" x14ac:dyDescent="0.2">
      <c r="A25" s="900"/>
      <c r="B25" s="899">
        <v>542</v>
      </c>
      <c r="C25" s="900" t="s">
        <v>501</v>
      </c>
      <c r="D25" s="1116"/>
      <c r="E25" s="898">
        <f>[10]P8!D66</f>
        <v>0</v>
      </c>
      <c r="F25" s="1116"/>
      <c r="G25" s="1116"/>
      <c r="H25" s="1116"/>
      <c r="I25" s="1117">
        <f t="shared" si="0"/>
        <v>0</v>
      </c>
    </row>
    <row r="26" spans="1:9" s="1007" customFormat="1" ht="12" customHeight="1" x14ac:dyDescent="0.2">
      <c r="A26" s="912"/>
      <c r="B26" s="899">
        <v>547</v>
      </c>
      <c r="C26" s="900" t="s">
        <v>308</v>
      </c>
      <c r="D26" s="1116"/>
      <c r="E26" s="898">
        <f>[10]P8!D68</f>
        <v>0</v>
      </c>
      <c r="F26" s="1116"/>
      <c r="G26" s="1116"/>
      <c r="H26" s="1116"/>
      <c r="I26" s="1117">
        <f t="shared" si="0"/>
        <v>0</v>
      </c>
    </row>
    <row r="27" spans="1:9" s="1007" customFormat="1" ht="12" customHeight="1" thickBot="1" x14ac:dyDescent="0.25">
      <c r="A27" s="907"/>
      <c r="B27" s="906">
        <v>549</v>
      </c>
      <c r="C27" s="907" t="s">
        <v>309</v>
      </c>
      <c r="D27" s="1116">
        <v>25000</v>
      </c>
      <c r="E27" s="898">
        <f>[10]P8!D70</f>
        <v>25000</v>
      </c>
      <c r="F27" s="1116"/>
      <c r="G27" s="1116"/>
      <c r="H27" s="1116"/>
      <c r="I27" s="1118">
        <f t="shared" si="0"/>
        <v>25000</v>
      </c>
    </row>
    <row r="28" spans="1:9" s="1007" customFormat="1" ht="12" customHeight="1" thickBot="1" x14ac:dyDescent="0.25">
      <c r="A28" s="893">
        <v>55</v>
      </c>
      <c r="B28" s="1354" t="s">
        <v>502</v>
      </c>
      <c r="C28" s="1354"/>
      <c r="D28" s="894">
        <f>SUM(D29:D31)</f>
        <v>80000</v>
      </c>
      <c r="E28" s="894">
        <f>SUM(E29:E31)</f>
        <v>80000</v>
      </c>
      <c r="F28" s="894">
        <f>SUM(F29:F31)</f>
        <v>0</v>
      </c>
      <c r="G28" s="894">
        <f>SUM(G29:G31)</f>
        <v>0</v>
      </c>
      <c r="H28" s="894">
        <f>SUM(H29:H31)</f>
        <v>0</v>
      </c>
      <c r="I28" s="1113">
        <f t="shared" si="0"/>
        <v>80000</v>
      </c>
    </row>
    <row r="29" spans="1:9" s="1007" customFormat="1" ht="12" customHeight="1" x14ac:dyDescent="0.2">
      <c r="A29" s="913"/>
      <c r="B29" s="914">
        <v>551</v>
      </c>
      <c r="C29" s="915" t="s">
        <v>312</v>
      </c>
      <c r="D29" s="1120"/>
      <c r="E29" s="916">
        <f>[10]P8!D73</f>
        <v>0</v>
      </c>
      <c r="F29" s="1120"/>
      <c r="G29" s="1120"/>
      <c r="H29" s="1120"/>
      <c r="I29" s="1121">
        <f t="shared" si="0"/>
        <v>0</v>
      </c>
    </row>
    <row r="30" spans="1:9" s="1007" customFormat="1" ht="12" customHeight="1" x14ac:dyDescent="0.2">
      <c r="A30" s="912"/>
      <c r="B30" s="899">
        <v>556</v>
      </c>
      <c r="C30" s="900" t="s">
        <v>313</v>
      </c>
      <c r="D30" s="1116"/>
      <c r="E30" s="898">
        <f>[10]P8!D75</f>
        <v>0</v>
      </c>
      <c r="F30" s="1116"/>
      <c r="G30" s="1116"/>
      <c r="H30" s="1116"/>
      <c r="I30" s="1117">
        <f t="shared" ref="I30" si="7">SUM(E30:H30)</f>
        <v>0</v>
      </c>
    </row>
    <row r="31" spans="1:9" s="1007" customFormat="1" ht="12" customHeight="1" thickBot="1" x14ac:dyDescent="0.25">
      <c r="A31" s="917"/>
      <c r="B31" s="918">
        <v>558</v>
      </c>
      <c r="C31" s="919" t="s">
        <v>314</v>
      </c>
      <c r="D31" s="1116">
        <v>80000</v>
      </c>
      <c r="E31" s="908">
        <f>[10]P8!D77</f>
        <v>80000</v>
      </c>
      <c r="F31" s="1114"/>
      <c r="G31" s="1114"/>
      <c r="H31" s="1114"/>
      <c r="I31" s="1118">
        <f t="shared" si="0"/>
        <v>80000</v>
      </c>
    </row>
    <row r="32" spans="1:9" s="1007" customFormat="1" ht="12" customHeight="1" thickBot="1" x14ac:dyDescent="0.25">
      <c r="A32" s="893">
        <v>56</v>
      </c>
      <c r="B32" s="1355" t="s">
        <v>503</v>
      </c>
      <c r="C32" s="1356"/>
      <c r="D32" s="894">
        <f>D33</f>
        <v>0</v>
      </c>
      <c r="E32" s="894">
        <f t="shared" ref="E32:H32" si="8">E33</f>
        <v>0</v>
      </c>
      <c r="F32" s="894">
        <f t="shared" si="8"/>
        <v>0</v>
      </c>
      <c r="G32" s="894">
        <f t="shared" si="8"/>
        <v>0</v>
      </c>
      <c r="H32" s="894">
        <f t="shared" si="8"/>
        <v>0</v>
      </c>
      <c r="I32" s="1113">
        <f t="shared" si="0"/>
        <v>0</v>
      </c>
    </row>
    <row r="33" spans="1:9" s="1007" customFormat="1" ht="12" customHeight="1" thickBot="1" x14ac:dyDescent="0.25">
      <c r="A33" s="920"/>
      <c r="B33" s="909">
        <v>569</v>
      </c>
      <c r="C33" s="910" t="s">
        <v>318</v>
      </c>
      <c r="D33" s="1116"/>
      <c r="E33" s="911">
        <f>[10]P8!D81</f>
        <v>0</v>
      </c>
      <c r="F33" s="1116"/>
      <c r="G33" s="1116"/>
      <c r="H33" s="1116"/>
      <c r="I33" s="1119">
        <f t="shared" si="0"/>
        <v>0</v>
      </c>
    </row>
    <row r="34" spans="1:9" s="1007" customFormat="1" ht="12" customHeight="1" thickBot="1" x14ac:dyDescent="0.25">
      <c r="A34" s="893">
        <v>59</v>
      </c>
      <c r="B34" s="1354" t="s">
        <v>320</v>
      </c>
      <c r="C34" s="1354"/>
      <c r="D34" s="894">
        <f t="shared" ref="D34:H34" si="9">SUM(D35:D36)</f>
        <v>0</v>
      </c>
      <c r="E34" s="894">
        <f t="shared" si="9"/>
        <v>0</v>
      </c>
      <c r="F34" s="894">
        <f t="shared" si="9"/>
        <v>0</v>
      </c>
      <c r="G34" s="894">
        <f t="shared" si="9"/>
        <v>0</v>
      </c>
      <c r="H34" s="894">
        <f t="shared" si="9"/>
        <v>0</v>
      </c>
      <c r="I34" s="1113">
        <f t="shared" si="0"/>
        <v>0</v>
      </c>
    </row>
    <row r="35" spans="1:9" s="1007" customFormat="1" ht="12" customHeight="1" x14ac:dyDescent="0.2">
      <c r="A35" s="903"/>
      <c r="B35" s="895">
        <v>591</v>
      </c>
      <c r="C35" s="903" t="s">
        <v>320</v>
      </c>
      <c r="D35" s="1116"/>
      <c r="E35" s="898">
        <f>[10]P8!D84</f>
        <v>0</v>
      </c>
      <c r="F35" s="1116"/>
      <c r="G35" s="1116"/>
      <c r="H35" s="1116"/>
      <c r="I35" s="1115">
        <f t="shared" si="0"/>
        <v>0</v>
      </c>
    </row>
    <row r="36" spans="1:9" s="1007" customFormat="1" ht="12" customHeight="1" thickBot="1" x14ac:dyDescent="0.25">
      <c r="A36" s="921"/>
      <c r="B36" s="922">
        <v>595</v>
      </c>
      <c r="C36" s="921" t="s">
        <v>321</v>
      </c>
      <c r="D36" s="1116"/>
      <c r="E36" s="898">
        <f>[10]P8!D86</f>
        <v>0</v>
      </c>
      <c r="F36" s="1116"/>
      <c r="G36" s="1116"/>
      <c r="H36" s="1116"/>
      <c r="I36" s="1122">
        <f t="shared" si="0"/>
        <v>0</v>
      </c>
    </row>
    <row r="37" spans="1:9" s="1007" customFormat="1" ht="12" customHeight="1" thickBot="1" x14ac:dyDescent="0.25">
      <c r="A37" s="1357" t="s">
        <v>504</v>
      </c>
      <c r="B37" s="1358"/>
      <c r="C37" s="1359"/>
      <c r="D37" s="923">
        <f t="shared" ref="D37:H37" si="10">D38+D42+D47+D49</f>
        <v>3499957</v>
      </c>
      <c r="E37" s="923">
        <f t="shared" si="10"/>
        <v>4278000</v>
      </c>
      <c r="F37" s="923">
        <f t="shared" si="10"/>
        <v>0</v>
      </c>
      <c r="G37" s="923">
        <f t="shared" si="10"/>
        <v>0</v>
      </c>
      <c r="H37" s="923">
        <f t="shared" si="10"/>
        <v>0</v>
      </c>
      <c r="I37" s="1123">
        <f t="shared" si="0"/>
        <v>4278000</v>
      </c>
    </row>
    <row r="38" spans="1:9" s="1007" customFormat="1" ht="12" customHeight="1" thickBot="1" x14ac:dyDescent="0.25">
      <c r="A38" s="924">
        <v>60</v>
      </c>
      <c r="B38" s="1349" t="s">
        <v>505</v>
      </c>
      <c r="C38" s="1349"/>
      <c r="D38" s="925">
        <f t="shared" ref="D38:H38" si="11">SUM(D39:D41)</f>
        <v>200000</v>
      </c>
      <c r="E38" s="925">
        <f t="shared" si="11"/>
        <v>350000</v>
      </c>
      <c r="F38" s="925">
        <f t="shared" si="11"/>
        <v>0</v>
      </c>
      <c r="G38" s="925">
        <f t="shared" si="11"/>
        <v>0</v>
      </c>
      <c r="H38" s="925">
        <f t="shared" si="11"/>
        <v>0</v>
      </c>
      <c r="I38" s="1124">
        <f t="shared" si="0"/>
        <v>350000</v>
      </c>
    </row>
    <row r="39" spans="1:9" s="1007" customFormat="1" ht="12" customHeight="1" x14ac:dyDescent="0.2">
      <c r="A39" s="926"/>
      <c r="B39" s="927">
        <v>602</v>
      </c>
      <c r="C39" s="926" t="s">
        <v>506</v>
      </c>
      <c r="D39" s="1116">
        <v>200000</v>
      </c>
      <c r="E39" s="1116">
        <v>350000</v>
      </c>
      <c r="F39" s="1116"/>
      <c r="G39" s="1116"/>
      <c r="H39" s="1116"/>
      <c r="I39" s="1125">
        <f>SUM(E39:H39)</f>
        <v>350000</v>
      </c>
    </row>
    <row r="40" spans="1:9" s="1007" customFormat="1" ht="12" customHeight="1" x14ac:dyDescent="0.2">
      <c r="A40" s="928"/>
      <c r="B40" s="929">
        <v>603</v>
      </c>
      <c r="C40" s="928" t="s">
        <v>507</v>
      </c>
      <c r="D40" s="1116"/>
      <c r="E40" s="1116"/>
      <c r="F40" s="1116"/>
      <c r="G40" s="1116"/>
      <c r="H40" s="1116"/>
      <c r="I40" s="1126">
        <f>SUM(E40:H40)</f>
        <v>0</v>
      </c>
    </row>
    <row r="41" spans="1:9" s="1007" customFormat="1" ht="12" customHeight="1" thickBot="1" x14ac:dyDescent="0.25">
      <c r="A41" s="930"/>
      <c r="B41" s="931">
        <v>604</v>
      </c>
      <c r="C41" s="930" t="s">
        <v>508</v>
      </c>
      <c r="D41" s="1116"/>
      <c r="E41" s="1116"/>
      <c r="F41" s="1116"/>
      <c r="G41" s="1116"/>
      <c r="H41" s="1116"/>
      <c r="I41" s="1127">
        <f t="shared" ref="I41:I55" si="12">SUM(E41:H41)</f>
        <v>0</v>
      </c>
    </row>
    <row r="42" spans="1:9" s="1007" customFormat="1" ht="12" customHeight="1" thickBot="1" x14ac:dyDescent="0.25">
      <c r="A42" s="924">
        <v>64</v>
      </c>
      <c r="B42" s="1349" t="s">
        <v>509</v>
      </c>
      <c r="C42" s="1349"/>
      <c r="D42" s="925">
        <f>SUM(D43:D46)</f>
        <v>0</v>
      </c>
      <c r="E42" s="925">
        <f t="shared" ref="E42:H42" si="13">SUM(E43:E46)</f>
        <v>100000</v>
      </c>
      <c r="F42" s="925">
        <f t="shared" si="13"/>
        <v>0</v>
      </c>
      <c r="G42" s="925">
        <f t="shared" si="13"/>
        <v>0</v>
      </c>
      <c r="H42" s="925">
        <f t="shared" si="13"/>
        <v>0</v>
      </c>
      <c r="I42" s="1124">
        <f t="shared" si="12"/>
        <v>100000</v>
      </c>
    </row>
    <row r="43" spans="1:9" s="1007" customFormat="1" ht="12" customHeight="1" x14ac:dyDescent="0.2">
      <c r="A43" s="926"/>
      <c r="B43" s="927">
        <v>641</v>
      </c>
      <c r="C43" s="926" t="s">
        <v>306</v>
      </c>
      <c r="D43" s="1116"/>
      <c r="E43" s="1116"/>
      <c r="F43" s="1116"/>
      <c r="G43" s="1116"/>
      <c r="H43" s="1116"/>
      <c r="I43" s="1125">
        <f t="shared" si="12"/>
        <v>0</v>
      </c>
    </row>
    <row r="44" spans="1:9" s="1007" customFormat="1" ht="12" customHeight="1" x14ac:dyDescent="0.2">
      <c r="A44" s="928"/>
      <c r="B44" s="929">
        <v>643</v>
      </c>
      <c r="C44" s="928" t="s">
        <v>510</v>
      </c>
      <c r="D44" s="1116"/>
      <c r="E44" s="1116"/>
      <c r="F44" s="1116"/>
      <c r="G44" s="1116"/>
      <c r="H44" s="1116"/>
      <c r="I44" s="1126">
        <f t="shared" si="12"/>
        <v>0</v>
      </c>
    </row>
    <row r="45" spans="1:9" s="1007" customFormat="1" ht="12" customHeight="1" x14ac:dyDescent="0.2">
      <c r="A45" s="928"/>
      <c r="B45" s="929">
        <v>648</v>
      </c>
      <c r="C45" s="928" t="s">
        <v>511</v>
      </c>
      <c r="D45" s="1116"/>
      <c r="E45" s="1116">
        <v>100000</v>
      </c>
      <c r="F45" s="1116"/>
      <c r="G45" s="1116"/>
      <c r="H45" s="1116"/>
      <c r="I45" s="1126">
        <f t="shared" si="12"/>
        <v>100000</v>
      </c>
    </row>
    <row r="46" spans="1:9" s="1007" customFormat="1" ht="12" customHeight="1" thickBot="1" x14ac:dyDescent="0.25">
      <c r="A46" s="930"/>
      <c r="B46" s="931">
        <v>649</v>
      </c>
      <c r="C46" s="930" t="s">
        <v>512</v>
      </c>
      <c r="D46" s="1116"/>
      <c r="E46" s="1116"/>
      <c r="F46" s="1116"/>
      <c r="G46" s="1116"/>
      <c r="H46" s="1116"/>
      <c r="I46" s="1127">
        <f t="shared" si="12"/>
        <v>0</v>
      </c>
    </row>
    <row r="47" spans="1:9" s="1007" customFormat="1" ht="12" customHeight="1" thickBot="1" x14ac:dyDescent="0.25">
      <c r="A47" s="924">
        <v>66</v>
      </c>
      <c r="B47" s="1349" t="s">
        <v>513</v>
      </c>
      <c r="C47" s="1349"/>
      <c r="D47" s="925">
        <f>D48</f>
        <v>0</v>
      </c>
      <c r="E47" s="925">
        <f t="shared" ref="E47:H47" si="14">E48</f>
        <v>0</v>
      </c>
      <c r="F47" s="925">
        <f t="shared" si="14"/>
        <v>0</v>
      </c>
      <c r="G47" s="925">
        <f t="shared" si="14"/>
        <v>0</v>
      </c>
      <c r="H47" s="925">
        <f t="shared" si="14"/>
        <v>0</v>
      </c>
      <c r="I47" s="1124">
        <f t="shared" si="12"/>
        <v>0</v>
      </c>
    </row>
    <row r="48" spans="1:9" s="1007" customFormat="1" ht="12" customHeight="1" thickBot="1" x14ac:dyDescent="0.25">
      <c r="A48" s="932"/>
      <c r="B48" s="933">
        <v>662</v>
      </c>
      <c r="C48" s="932" t="s">
        <v>514</v>
      </c>
      <c r="D48" s="1128"/>
      <c r="E48" s="1128"/>
      <c r="F48" s="1128"/>
      <c r="G48" s="1128"/>
      <c r="H48" s="1128"/>
      <c r="I48" s="1125">
        <f t="shared" si="12"/>
        <v>0</v>
      </c>
    </row>
    <row r="49" spans="1:9" s="1007" customFormat="1" ht="12" customHeight="1" thickBot="1" x14ac:dyDescent="0.25">
      <c r="A49" s="924">
        <v>67</v>
      </c>
      <c r="B49" s="1349" t="s">
        <v>515</v>
      </c>
      <c r="C49" s="1349"/>
      <c r="D49" s="925">
        <f t="shared" ref="D49:H49" si="15">SUM(D50:D54)</f>
        <v>3299957</v>
      </c>
      <c r="E49" s="925">
        <f t="shared" si="15"/>
        <v>3828000</v>
      </c>
      <c r="F49" s="925">
        <f t="shared" si="15"/>
        <v>0</v>
      </c>
      <c r="G49" s="925">
        <f t="shared" si="15"/>
        <v>0</v>
      </c>
      <c r="H49" s="925">
        <f t="shared" si="15"/>
        <v>0</v>
      </c>
      <c r="I49" s="1124">
        <f t="shared" si="12"/>
        <v>3828000</v>
      </c>
    </row>
    <row r="50" spans="1:9" s="1007" customFormat="1" ht="12" customHeight="1" x14ac:dyDescent="0.2">
      <c r="A50" s="927" t="s">
        <v>516</v>
      </c>
      <c r="B50" s="927">
        <v>500</v>
      </c>
      <c r="C50" s="926" t="s">
        <v>517</v>
      </c>
      <c r="D50" s="1116">
        <v>1284000</v>
      </c>
      <c r="E50" s="1114">
        <v>2094000</v>
      </c>
      <c r="F50" s="1114"/>
      <c r="G50" s="1114"/>
      <c r="H50" s="1114"/>
      <c r="I50" s="1129">
        <f t="shared" si="12"/>
        <v>2094000</v>
      </c>
    </row>
    <row r="51" spans="1:9" s="1007" customFormat="1" ht="12" customHeight="1" x14ac:dyDescent="0.2">
      <c r="A51" s="927" t="s">
        <v>516</v>
      </c>
      <c r="B51" s="927">
        <v>510</v>
      </c>
      <c r="C51" s="926" t="s">
        <v>518</v>
      </c>
      <c r="D51" s="1116"/>
      <c r="E51" s="1114"/>
      <c r="F51" s="1114"/>
      <c r="G51" s="1114"/>
      <c r="H51" s="1114"/>
      <c r="I51" s="1129">
        <f t="shared" si="12"/>
        <v>0</v>
      </c>
    </row>
    <row r="52" spans="1:9" s="1007" customFormat="1" ht="12" customHeight="1" x14ac:dyDescent="0.2">
      <c r="A52" s="927" t="s">
        <v>516</v>
      </c>
      <c r="B52" s="927">
        <v>600</v>
      </c>
      <c r="C52" s="926" t="s">
        <v>519</v>
      </c>
      <c r="D52" s="1116">
        <v>2015957</v>
      </c>
      <c r="E52" s="1114">
        <v>1734000</v>
      </c>
      <c r="F52" s="1114"/>
      <c r="G52" s="1114"/>
      <c r="H52" s="1114"/>
      <c r="I52" s="1129">
        <f t="shared" si="12"/>
        <v>1734000</v>
      </c>
    </row>
    <row r="53" spans="1:9" s="1007" customFormat="1" ht="12" customHeight="1" x14ac:dyDescent="0.2">
      <c r="A53" s="927" t="s">
        <v>516</v>
      </c>
      <c r="B53" s="927"/>
      <c r="C53" s="926" t="s">
        <v>520</v>
      </c>
      <c r="D53" s="1116"/>
      <c r="E53" s="1114"/>
      <c r="F53" s="1114"/>
      <c r="G53" s="1114"/>
      <c r="H53" s="1114"/>
      <c r="I53" s="1129">
        <f t="shared" si="12"/>
        <v>0</v>
      </c>
    </row>
    <row r="54" spans="1:9" s="1007" customFormat="1" ht="12" customHeight="1" thickBot="1" x14ac:dyDescent="0.25">
      <c r="A54" s="934" t="s">
        <v>516</v>
      </c>
      <c r="B54" s="1130"/>
      <c r="C54" s="935" t="s">
        <v>521</v>
      </c>
      <c r="D54" s="1116"/>
      <c r="E54" s="1116"/>
      <c r="F54" s="1116"/>
      <c r="G54" s="1116"/>
      <c r="H54" s="1116"/>
      <c r="I54" s="1131">
        <f t="shared" si="12"/>
        <v>0</v>
      </c>
    </row>
    <row r="55" spans="1:9" s="1007" customFormat="1" ht="12" customHeight="1" thickBot="1" x14ac:dyDescent="0.25">
      <c r="A55" s="936" t="s">
        <v>522</v>
      </c>
      <c r="B55" s="936"/>
      <c r="C55" s="937"/>
      <c r="D55" s="938">
        <f>D37-D5</f>
        <v>0</v>
      </c>
      <c r="E55" s="938">
        <f>E37-E5</f>
        <v>0</v>
      </c>
      <c r="F55" s="938">
        <f>F37-F5</f>
        <v>0</v>
      </c>
      <c r="G55" s="938">
        <f>G37-G5</f>
        <v>0</v>
      </c>
      <c r="H55" s="938">
        <f>H37-H5</f>
        <v>0</v>
      </c>
      <c r="I55" s="1132">
        <f t="shared" si="12"/>
        <v>0</v>
      </c>
    </row>
    <row r="56" spans="1:9" s="1007" customFormat="1" ht="12" customHeight="1" thickBot="1" x14ac:dyDescent="0.25">
      <c r="A56" s="1350" t="s">
        <v>523</v>
      </c>
      <c r="B56" s="1351"/>
      <c r="C56" s="1351"/>
      <c r="D56" s="1352"/>
      <c r="E56" s="1352"/>
      <c r="F56" s="1352"/>
      <c r="G56" s="1352"/>
      <c r="H56" s="1352"/>
      <c r="I56" s="1353"/>
    </row>
    <row r="57" spans="1:9" s="1007" customFormat="1" ht="12" customHeight="1" thickBot="1" x14ac:dyDescent="0.25">
      <c r="A57" s="936" t="s">
        <v>524</v>
      </c>
      <c r="B57" s="936"/>
      <c r="C57" s="937"/>
      <c r="D57" s="939">
        <f t="shared" ref="D57:H57" si="16">SUM(D58:D59)</f>
        <v>0</v>
      </c>
      <c r="E57" s="939">
        <f t="shared" si="16"/>
        <v>0</v>
      </c>
      <c r="F57" s="939">
        <f t="shared" si="16"/>
        <v>0</v>
      </c>
      <c r="G57" s="939">
        <f t="shared" si="16"/>
        <v>0</v>
      </c>
      <c r="H57" s="939">
        <f t="shared" si="16"/>
        <v>0</v>
      </c>
      <c r="I57" s="1132">
        <f t="shared" ref="I57:I63" si="17">SUM(E57:H57)</f>
        <v>0</v>
      </c>
    </row>
    <row r="58" spans="1:9" s="1007" customFormat="1" ht="12" customHeight="1" x14ac:dyDescent="0.2">
      <c r="A58" s="940" t="s">
        <v>525</v>
      </c>
      <c r="B58" s="941" t="s">
        <v>526</v>
      </c>
      <c r="C58" s="941"/>
      <c r="D58" s="1116"/>
      <c r="E58" s="1116"/>
      <c r="F58" s="1116"/>
      <c r="G58" s="1116"/>
      <c r="H58" s="1116"/>
      <c r="I58" s="1133">
        <f t="shared" si="17"/>
        <v>0</v>
      </c>
    </row>
    <row r="59" spans="1:9" s="1007" customFormat="1" ht="12" customHeight="1" thickBot="1" x14ac:dyDescent="0.25">
      <c r="A59" s="942"/>
      <c r="B59" s="943" t="s">
        <v>527</v>
      </c>
      <c r="C59" s="943"/>
      <c r="D59" s="1116"/>
      <c r="E59" s="1116"/>
      <c r="F59" s="1116"/>
      <c r="G59" s="1116"/>
      <c r="H59" s="1116"/>
      <c r="I59" s="1134">
        <f t="shared" si="17"/>
        <v>0</v>
      </c>
    </row>
    <row r="60" spans="1:9" s="1007" customFormat="1" ht="12" customHeight="1" thickBot="1" x14ac:dyDescent="0.25">
      <c r="A60" s="936" t="s">
        <v>528</v>
      </c>
      <c r="B60" s="936"/>
      <c r="C60" s="936"/>
      <c r="D60" s="938">
        <f t="shared" ref="D60:H60" si="18">SUM(D61:D63)</f>
        <v>0</v>
      </c>
      <c r="E60" s="938">
        <f t="shared" si="18"/>
        <v>0</v>
      </c>
      <c r="F60" s="938">
        <f t="shared" si="18"/>
        <v>0</v>
      </c>
      <c r="G60" s="938">
        <f t="shared" si="18"/>
        <v>0</v>
      </c>
      <c r="H60" s="938">
        <f t="shared" si="18"/>
        <v>0</v>
      </c>
      <c r="I60" s="1132">
        <f t="shared" si="17"/>
        <v>0</v>
      </c>
    </row>
    <row r="61" spans="1:9" s="1007" customFormat="1" ht="12" customHeight="1" x14ac:dyDescent="0.2">
      <c r="A61" s="944" t="s">
        <v>529</v>
      </c>
      <c r="B61" s="945" t="s">
        <v>530</v>
      </c>
      <c r="C61" s="945"/>
      <c r="D61" s="1120"/>
      <c r="E61" s="1120"/>
      <c r="F61" s="1120"/>
      <c r="G61" s="1120"/>
      <c r="H61" s="1120"/>
      <c r="I61" s="1133">
        <f t="shared" si="17"/>
        <v>0</v>
      </c>
    </row>
    <row r="62" spans="1:9" s="1007" customFormat="1" ht="12" customHeight="1" x14ac:dyDescent="0.2">
      <c r="A62" s="946"/>
      <c r="B62" s="947" t="s">
        <v>531</v>
      </c>
      <c r="C62" s="947"/>
      <c r="D62" s="1116"/>
      <c r="E62" s="1116"/>
      <c r="F62" s="1116"/>
      <c r="G62" s="1116"/>
      <c r="H62" s="1116"/>
      <c r="I62" s="1135">
        <f t="shared" si="17"/>
        <v>0</v>
      </c>
    </row>
    <row r="63" spans="1:9" s="1007" customFormat="1" ht="12" customHeight="1" thickBot="1" x14ac:dyDescent="0.25">
      <c r="A63" s="948"/>
      <c r="B63" s="949" t="s">
        <v>532</v>
      </c>
      <c r="C63" s="949"/>
      <c r="D63" s="1136"/>
      <c r="E63" s="1136"/>
      <c r="F63" s="1136"/>
      <c r="G63" s="1136"/>
      <c r="H63" s="1136"/>
      <c r="I63" s="1137">
        <f t="shared" si="17"/>
        <v>0</v>
      </c>
    </row>
    <row r="64" spans="1:9" s="1007" customFormat="1" ht="12" customHeight="1" x14ac:dyDescent="0.2">
      <c r="A64" s="950"/>
      <c r="B64" s="207"/>
      <c r="C64" s="207"/>
      <c r="D64" s="951"/>
      <c r="E64" s="952"/>
      <c r="F64" s="1103"/>
      <c r="G64" s="1103"/>
      <c r="H64" s="1103"/>
      <c r="I64" s="1103"/>
    </row>
    <row r="65" spans="1:9" s="1007" customFormat="1" ht="16.8" customHeight="1" x14ac:dyDescent="0.2">
      <c r="A65" s="953" t="s">
        <v>322</v>
      </c>
      <c r="B65" s="207"/>
      <c r="C65" s="1138" t="str">
        <f>[10]P8!C91</f>
        <v>Ing. Miroslav Tesař</v>
      </c>
      <c r="D65" s="208" t="s">
        <v>323</v>
      </c>
      <c r="E65" s="952"/>
      <c r="F65" s="1104"/>
      <c r="G65" s="954" t="s">
        <v>324</v>
      </c>
      <c r="H65" s="1101" t="s">
        <v>593</v>
      </c>
      <c r="I65" s="1103"/>
    </row>
    <row r="66" spans="1:9" s="1007" customFormat="1" ht="12" customHeight="1" x14ac:dyDescent="0.2">
      <c r="A66" s="1103"/>
      <c r="B66" s="1103"/>
      <c r="C66" s="1103"/>
      <c r="D66" s="208"/>
      <c r="E66" s="207"/>
      <c r="F66" s="1104"/>
      <c r="G66" s="1104"/>
      <c r="H66" s="1104"/>
      <c r="I66" s="1104"/>
    </row>
    <row r="67" spans="1:9" s="1007" customFormat="1" ht="18.600000000000001" customHeight="1" x14ac:dyDescent="0.2">
      <c r="A67" s="953" t="s">
        <v>325</v>
      </c>
      <c r="B67" s="207"/>
      <c r="C67" s="1138" t="str">
        <f>[10]P8!C93</f>
        <v>Ing. Miroslav Tesař</v>
      </c>
      <c r="D67" s="208" t="s">
        <v>323</v>
      </c>
      <c r="E67" s="955"/>
      <c r="F67" s="1139" t="s">
        <v>594</v>
      </c>
      <c r="G67" s="1140" t="s">
        <v>595</v>
      </c>
      <c r="H67" s="1101"/>
      <c r="I67" s="1103"/>
    </row>
    <row r="68" spans="1:9" x14ac:dyDescent="0.3">
      <c r="A68" s="1104"/>
      <c r="B68" s="1104"/>
      <c r="C68" s="1104"/>
      <c r="D68" s="1104"/>
      <c r="E68" s="1104"/>
      <c r="F68" s="1104"/>
      <c r="G68" s="1104"/>
      <c r="H68" s="1104"/>
      <c r="I68" s="1104"/>
    </row>
    <row r="69" spans="1:9" x14ac:dyDescent="0.3">
      <c r="A69" s="209" t="s">
        <v>533</v>
      </c>
      <c r="B69" s="1141"/>
      <c r="C69" s="1141"/>
      <c r="D69"/>
      <c r="E69"/>
      <c r="F69" s="1139" t="s">
        <v>596</v>
      </c>
      <c r="G69" s="1140" t="s">
        <v>595</v>
      </c>
      <c r="H69" s="1101"/>
      <c r="I69" s="1103"/>
    </row>
  </sheetData>
  <protectedRanges>
    <protectedRange sqref="F39:H41 F24:H27 F11:H14 F16:H20 F22:H22 F33:H33 F35:H36 F48:H48 F43:H46 F58:H59 F61:H63 F30:H31 F50:H54 F7:H9" name="Oblast1_1"/>
  </protectedRanges>
  <mergeCells count="18">
    <mergeCell ref="C1:E1"/>
    <mergeCell ref="B2:G2"/>
    <mergeCell ref="A3:G3"/>
    <mergeCell ref="A5:C5"/>
    <mergeCell ref="B6:C6"/>
    <mergeCell ref="B42:C42"/>
    <mergeCell ref="B47:C47"/>
    <mergeCell ref="B49:C49"/>
    <mergeCell ref="A56:I56"/>
    <mergeCell ref="B10:C10"/>
    <mergeCell ref="B15:C15"/>
    <mergeCell ref="B21:C21"/>
    <mergeCell ref="B23:C23"/>
    <mergeCell ref="B28:C28"/>
    <mergeCell ref="B32:C32"/>
    <mergeCell ref="B34:C34"/>
    <mergeCell ref="A37:C37"/>
    <mergeCell ref="B38:C38"/>
  </mergeCells>
  <pageMargins left="0.34" right="0.17" top="0.38" bottom="0.34" header="0.3" footer="0.3"/>
  <pageSetup paperSize="9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K96"/>
  <sheetViews>
    <sheetView showGridLines="0" zoomScaleNormal="100" zoomScaleSheetLayoutView="110" workbookViewId="0">
      <selection activeCell="C4" sqref="C4:C5"/>
    </sheetView>
  </sheetViews>
  <sheetFormatPr defaultColWidth="9.109375" defaultRowHeight="14.4" x14ac:dyDescent="0.3"/>
  <cols>
    <col min="1" max="1" width="4.44140625" style="1006" customWidth="1"/>
    <col min="2" max="2" width="5" style="1006" customWidth="1"/>
    <col min="3" max="3" width="32.6640625" style="1006" customWidth="1"/>
    <col min="4" max="5" width="10" style="1006" customWidth="1"/>
    <col min="6" max="7" width="8.33203125" style="1006" customWidth="1"/>
    <col min="8" max="8" width="10" style="1006" customWidth="1"/>
    <col min="9" max="16384" width="9.109375" style="1006"/>
  </cols>
  <sheetData>
    <row r="1" spans="1:11" x14ac:dyDescent="0.3">
      <c r="A1" s="1081"/>
      <c r="B1" s="1081"/>
      <c r="C1" s="1082" t="s">
        <v>242</v>
      </c>
      <c r="D1" s="1081"/>
      <c r="E1" s="1083" t="s">
        <v>243</v>
      </c>
      <c r="F1" s="1084">
        <v>2026</v>
      </c>
      <c r="G1" s="1081"/>
      <c r="H1" s="120" t="s">
        <v>244</v>
      </c>
    </row>
    <row r="2" spans="1:11" s="1007" customFormat="1" ht="11.4" customHeight="1" x14ac:dyDescent="0.2">
      <c r="A2" s="121"/>
      <c r="B2" s="1382" t="s">
        <v>329</v>
      </c>
      <c r="C2" s="1382"/>
      <c r="D2" s="1382"/>
      <c r="E2" s="1382"/>
      <c r="F2" s="1382"/>
      <c r="G2" s="1382"/>
      <c r="H2" s="122"/>
      <c r="I2" s="123"/>
      <c r="J2" s="1008"/>
      <c r="K2" s="1008"/>
    </row>
    <row r="3" spans="1:11" s="1007" customFormat="1" ht="11.4" customHeight="1" thickBot="1" x14ac:dyDescent="0.25">
      <c r="A3" s="121"/>
      <c r="B3" s="121"/>
      <c r="C3" s="121" t="s">
        <v>246</v>
      </c>
      <c r="D3" s="121"/>
      <c r="E3" s="121"/>
      <c r="F3" s="121"/>
      <c r="G3" s="121"/>
      <c r="H3" s="124" t="s">
        <v>247</v>
      </c>
      <c r="I3" s="123"/>
      <c r="J3" s="1008"/>
      <c r="K3" s="1008"/>
    </row>
    <row r="4" spans="1:11" s="1007" customFormat="1" ht="11.4" customHeight="1" x14ac:dyDescent="0.2">
      <c r="A4" s="1383"/>
      <c r="B4" s="1385" t="s">
        <v>248</v>
      </c>
      <c r="C4" s="1387" t="s">
        <v>249</v>
      </c>
      <c r="D4" s="1389" t="s">
        <v>250</v>
      </c>
      <c r="E4" s="1391" t="s">
        <v>251</v>
      </c>
      <c r="F4" s="1385" t="s">
        <v>252</v>
      </c>
      <c r="G4" s="1385"/>
      <c r="H4" s="1393"/>
      <c r="I4" s="123"/>
      <c r="J4" s="1008"/>
      <c r="K4" s="1008"/>
    </row>
    <row r="5" spans="1:11" s="1007" customFormat="1" ht="11.4" customHeight="1" thickBot="1" x14ac:dyDescent="0.25">
      <c r="A5" s="1384"/>
      <c r="B5" s="1386"/>
      <c r="C5" s="1388"/>
      <c r="D5" s="1390"/>
      <c r="E5" s="1392"/>
      <c r="F5" s="501" t="s">
        <v>253</v>
      </c>
      <c r="G5" s="501" t="s">
        <v>254</v>
      </c>
      <c r="H5" s="125" t="s">
        <v>255</v>
      </c>
      <c r="I5" s="123"/>
      <c r="J5" s="1008"/>
      <c r="K5" s="1008"/>
    </row>
    <row r="6" spans="1:11" s="1007" customFormat="1" ht="11.4" customHeight="1" thickBot="1" x14ac:dyDescent="0.25">
      <c r="A6" s="1394" t="s">
        <v>256</v>
      </c>
      <c r="B6" s="1395"/>
      <c r="C6" s="1396"/>
      <c r="D6" s="126">
        <f>D7+D24+D46+D60+D63+D72+D80+D83</f>
        <v>4278000</v>
      </c>
      <c r="E6" s="127">
        <f>E7+E24+E46+E60+E63+E72+E80+E83</f>
        <v>2094000</v>
      </c>
      <c r="F6" s="128">
        <f>F7+F24+F46+F60+F63+F72+F80+F83</f>
        <v>350000</v>
      </c>
      <c r="G6" s="128">
        <f>G7+G24+G46+G60+G63+G72+G80+G83</f>
        <v>100000</v>
      </c>
      <c r="H6" s="129">
        <f>H7+H24+H46+H60+H63+H72+H80+H83</f>
        <v>1734000</v>
      </c>
      <c r="I6" s="123"/>
      <c r="J6" s="1008"/>
      <c r="K6" s="1008"/>
    </row>
    <row r="7" spans="1:11" s="1007" customFormat="1" ht="11.4" customHeight="1" thickBot="1" x14ac:dyDescent="0.25">
      <c r="A7" s="130">
        <v>50</v>
      </c>
      <c r="B7" s="1372" t="s">
        <v>592</v>
      </c>
      <c r="C7" s="1373"/>
      <c r="D7" s="131">
        <f>SUM(E7:H7)</f>
        <v>372000</v>
      </c>
      <c r="E7" s="132">
        <f>SUM(E8+E17+E22)</f>
        <v>294000</v>
      </c>
      <c r="F7" s="133">
        <f>SUM(F8+F17+F22)</f>
        <v>78000</v>
      </c>
      <c r="G7" s="133">
        <f>SUM(G8+G17+G22)</f>
        <v>0</v>
      </c>
      <c r="H7" s="134">
        <f>SUM(H8+H17+H22)</f>
        <v>0</v>
      </c>
      <c r="I7" s="123"/>
      <c r="J7" s="1008"/>
      <c r="K7" s="1008"/>
    </row>
    <row r="8" spans="1:11" s="1007" customFormat="1" ht="11.4" customHeight="1" thickBot="1" x14ac:dyDescent="0.25">
      <c r="A8" s="135">
        <v>501</v>
      </c>
      <c r="B8" s="1380" t="s">
        <v>257</v>
      </c>
      <c r="C8" s="1381"/>
      <c r="D8" s="136">
        <f>SUM(E8:H8)</f>
        <v>231000</v>
      </c>
      <c r="E8" s="137">
        <f>SUM(E9:E16)</f>
        <v>153000</v>
      </c>
      <c r="F8" s="138">
        <f>SUM(F9:F16)</f>
        <v>78000</v>
      </c>
      <c r="G8" s="138">
        <f>SUM(G9:G16)</f>
        <v>0</v>
      </c>
      <c r="H8" s="139">
        <f>SUM(H9:H16)</f>
        <v>0</v>
      </c>
      <c r="I8" s="123"/>
      <c r="J8" s="1008"/>
      <c r="K8" s="1008"/>
    </row>
    <row r="9" spans="1:11" s="1007" customFormat="1" ht="11.4" customHeight="1" x14ac:dyDescent="0.2">
      <c r="A9" s="140">
        <v>501</v>
      </c>
      <c r="B9" s="141">
        <v>310</v>
      </c>
      <c r="C9" s="142" t="s">
        <v>258</v>
      </c>
      <c r="D9" s="143">
        <f>SUM(E9:H9)</f>
        <v>116000</v>
      </c>
      <c r="E9" s="1085">
        <v>116000</v>
      </c>
      <c r="F9" s="1086"/>
      <c r="G9" s="1086"/>
      <c r="H9" s="1087"/>
      <c r="I9" s="123"/>
      <c r="J9" s="1008"/>
      <c r="K9" s="1008"/>
    </row>
    <row r="10" spans="1:11" s="1007" customFormat="1" ht="11.4" customHeight="1" x14ac:dyDescent="0.2">
      <c r="A10" s="144">
        <v>501</v>
      </c>
      <c r="B10" s="145">
        <v>320</v>
      </c>
      <c r="C10" s="146" t="s">
        <v>259</v>
      </c>
      <c r="D10" s="147">
        <f t="shared" ref="D10:D87" si="0">SUM(E10:H10)</f>
        <v>73000</v>
      </c>
      <c r="E10" s="1088">
        <v>20000</v>
      </c>
      <c r="F10" s="1089">
        <v>53000</v>
      </c>
      <c r="G10" s="1089"/>
      <c r="H10" s="1090"/>
      <c r="I10" s="123"/>
      <c r="J10" s="1008"/>
      <c r="K10" s="1008"/>
    </row>
    <row r="11" spans="1:11" s="1007" customFormat="1" ht="11.4" customHeight="1" x14ac:dyDescent="0.2">
      <c r="A11" s="144">
        <v>501</v>
      </c>
      <c r="B11" s="145">
        <v>330</v>
      </c>
      <c r="C11" s="146" t="s">
        <v>260</v>
      </c>
      <c r="D11" s="147">
        <f t="shared" si="0"/>
        <v>5000</v>
      </c>
      <c r="E11" s="1088">
        <v>5000</v>
      </c>
      <c r="F11" s="1089"/>
      <c r="G11" s="1089"/>
      <c r="H11" s="1090"/>
      <c r="I11" s="123"/>
      <c r="J11" s="1008"/>
      <c r="K11" s="1008"/>
    </row>
    <row r="12" spans="1:11" s="1007" customFormat="1" ht="11.4" customHeight="1" x14ac:dyDescent="0.2">
      <c r="A12" s="144">
        <v>501</v>
      </c>
      <c r="B12" s="145">
        <v>340</v>
      </c>
      <c r="C12" s="146" t="s">
        <v>261</v>
      </c>
      <c r="D12" s="147">
        <f t="shared" si="0"/>
        <v>2000</v>
      </c>
      <c r="E12" s="1088">
        <v>2000</v>
      </c>
      <c r="F12" s="1089"/>
      <c r="G12" s="1089"/>
      <c r="H12" s="1090"/>
      <c r="I12" s="123"/>
      <c r="J12" s="1008"/>
      <c r="K12" s="1008"/>
    </row>
    <row r="13" spans="1:11" s="1007" customFormat="1" ht="11.4" customHeight="1" x14ac:dyDescent="0.2">
      <c r="A13" s="144">
        <v>501</v>
      </c>
      <c r="B13" s="145">
        <v>360</v>
      </c>
      <c r="C13" s="146" t="s">
        <v>262</v>
      </c>
      <c r="D13" s="147">
        <f t="shared" si="0"/>
        <v>25000</v>
      </c>
      <c r="E13" s="1088"/>
      <c r="F13" s="1089">
        <v>25000</v>
      </c>
      <c r="G13" s="1089"/>
      <c r="H13" s="1090"/>
      <c r="I13" s="123"/>
      <c r="J13" s="1008"/>
      <c r="K13" s="1008"/>
    </row>
    <row r="14" spans="1:11" s="1007" customFormat="1" ht="11.4" customHeight="1" x14ac:dyDescent="0.2">
      <c r="A14" s="144">
        <v>501</v>
      </c>
      <c r="B14" s="145">
        <v>370</v>
      </c>
      <c r="C14" s="146" t="s">
        <v>263</v>
      </c>
      <c r="D14" s="147">
        <f t="shared" si="0"/>
        <v>0</v>
      </c>
      <c r="E14" s="1088"/>
      <c r="F14" s="1089"/>
      <c r="G14" s="1089"/>
      <c r="H14" s="1090"/>
      <c r="I14" s="123"/>
      <c r="J14" s="1008"/>
      <c r="K14" s="1008"/>
    </row>
    <row r="15" spans="1:11" s="1007" customFormat="1" ht="11.4" customHeight="1" x14ac:dyDescent="0.2">
      <c r="A15" s="144">
        <v>501</v>
      </c>
      <c r="B15" s="145">
        <v>380</v>
      </c>
      <c r="C15" s="146" t="s">
        <v>264</v>
      </c>
      <c r="D15" s="147">
        <f t="shared" si="0"/>
        <v>10000</v>
      </c>
      <c r="E15" s="1088">
        <v>10000</v>
      </c>
      <c r="F15" s="1089"/>
      <c r="G15" s="1089"/>
      <c r="H15" s="1090"/>
      <c r="I15" s="123"/>
      <c r="J15" s="1008"/>
      <c r="K15" s="1008"/>
    </row>
    <row r="16" spans="1:11" s="1007" customFormat="1" ht="11.4" customHeight="1" thickBot="1" x14ac:dyDescent="0.25">
      <c r="A16" s="148">
        <v>501</v>
      </c>
      <c r="B16" s="149">
        <v>390</v>
      </c>
      <c r="C16" s="150" t="s">
        <v>265</v>
      </c>
      <c r="D16" s="151">
        <f t="shared" si="0"/>
        <v>0</v>
      </c>
      <c r="E16" s="1091"/>
      <c r="F16" s="1092"/>
      <c r="G16" s="1092"/>
      <c r="H16" s="1093"/>
      <c r="I16" s="123"/>
      <c r="J16" s="1008"/>
      <c r="K16" s="1008"/>
    </row>
    <row r="17" spans="1:11" s="1007" customFormat="1" ht="11.4" customHeight="1" thickBot="1" x14ac:dyDescent="0.25">
      <c r="A17" s="135">
        <v>502</v>
      </c>
      <c r="B17" s="1380" t="s">
        <v>266</v>
      </c>
      <c r="C17" s="1381"/>
      <c r="D17" s="136">
        <f t="shared" si="0"/>
        <v>141000</v>
      </c>
      <c r="E17" s="152">
        <f>SUM(E18:E21)</f>
        <v>141000</v>
      </c>
      <c r="F17" s="153">
        <f>SUM(F18:F21)</f>
        <v>0</v>
      </c>
      <c r="G17" s="153">
        <f>SUM(G18:G21)</f>
        <v>0</v>
      </c>
      <c r="H17" s="154">
        <f>SUM(H18:H21)</f>
        <v>0</v>
      </c>
      <c r="I17" s="123"/>
      <c r="J17" s="1008"/>
      <c r="K17" s="1008"/>
    </row>
    <row r="18" spans="1:11" s="1007" customFormat="1" ht="11.4" customHeight="1" x14ac:dyDescent="0.2">
      <c r="A18" s="140">
        <v>502</v>
      </c>
      <c r="B18" s="141">
        <v>310</v>
      </c>
      <c r="C18" s="142" t="s">
        <v>267</v>
      </c>
      <c r="D18" s="143">
        <f t="shared" si="0"/>
        <v>34000</v>
      </c>
      <c r="E18" s="1085">
        <v>34000</v>
      </c>
      <c r="F18" s="1086"/>
      <c r="G18" s="1086"/>
      <c r="H18" s="1087"/>
      <c r="I18" s="123"/>
      <c r="J18" s="1008"/>
      <c r="K18" s="1008"/>
    </row>
    <row r="19" spans="1:11" s="1007" customFormat="1" ht="11.4" customHeight="1" x14ac:dyDescent="0.2">
      <c r="A19" s="144">
        <v>502</v>
      </c>
      <c r="B19" s="145">
        <v>320</v>
      </c>
      <c r="C19" s="146" t="s">
        <v>268</v>
      </c>
      <c r="D19" s="147">
        <f t="shared" si="0"/>
        <v>0</v>
      </c>
      <c r="E19" s="1088"/>
      <c r="F19" s="1089"/>
      <c r="G19" s="1089"/>
      <c r="H19" s="1090"/>
      <c r="I19" s="123"/>
      <c r="J19" s="1008"/>
      <c r="K19" s="1008"/>
    </row>
    <row r="20" spans="1:11" s="1007" customFormat="1" ht="11.4" customHeight="1" x14ac:dyDescent="0.2">
      <c r="A20" s="144">
        <v>502</v>
      </c>
      <c r="B20" s="145">
        <v>330</v>
      </c>
      <c r="C20" s="146" t="s">
        <v>269</v>
      </c>
      <c r="D20" s="147">
        <f t="shared" si="0"/>
        <v>100000</v>
      </c>
      <c r="E20" s="1088">
        <v>100000</v>
      </c>
      <c r="F20" s="1089"/>
      <c r="G20" s="1089"/>
      <c r="H20" s="1090"/>
      <c r="I20" s="123"/>
      <c r="J20" s="1008"/>
      <c r="K20" s="1008"/>
    </row>
    <row r="21" spans="1:11" s="1007" customFormat="1" ht="11.4" customHeight="1" thickBot="1" x14ac:dyDescent="0.25">
      <c r="A21" s="148">
        <v>502</v>
      </c>
      <c r="B21" s="149">
        <v>340</v>
      </c>
      <c r="C21" s="150" t="s">
        <v>270</v>
      </c>
      <c r="D21" s="147">
        <f t="shared" si="0"/>
        <v>7000</v>
      </c>
      <c r="E21" s="1088">
        <v>7000</v>
      </c>
      <c r="F21" s="1089"/>
      <c r="G21" s="1089"/>
      <c r="H21" s="1090"/>
      <c r="I21" s="123"/>
      <c r="J21" s="1008"/>
      <c r="K21" s="1008"/>
    </row>
    <row r="22" spans="1:11" s="1007" customFormat="1" ht="11.4" customHeight="1" thickBot="1" x14ac:dyDescent="0.25">
      <c r="A22" s="135">
        <v>504</v>
      </c>
      <c r="B22" s="1380" t="s">
        <v>559</v>
      </c>
      <c r="C22" s="1381"/>
      <c r="D22" s="136">
        <f>SUM(E22:H22)</f>
        <v>0</v>
      </c>
      <c r="E22" s="152">
        <f>SUM(E23:E23)</f>
        <v>0</v>
      </c>
      <c r="F22" s="153">
        <f>SUM(F23:F23)</f>
        <v>0</v>
      </c>
      <c r="G22" s="153">
        <f>SUM(G23:G23)</f>
        <v>0</v>
      </c>
      <c r="H22" s="154">
        <f>SUM(H23:H23)</f>
        <v>0</v>
      </c>
      <c r="I22" s="123"/>
      <c r="J22" s="1008"/>
      <c r="K22" s="1008"/>
    </row>
    <row r="23" spans="1:11" s="1007" customFormat="1" ht="11.4" customHeight="1" thickBot="1" x14ac:dyDescent="0.25">
      <c r="A23" s="148">
        <v>504</v>
      </c>
      <c r="B23" s="149">
        <v>300</v>
      </c>
      <c r="C23" s="150" t="s">
        <v>560</v>
      </c>
      <c r="D23" s="151">
        <f>SUM(E23:H23)</f>
        <v>0</v>
      </c>
      <c r="E23" s="1088"/>
      <c r="F23" s="1089"/>
      <c r="G23" s="1089"/>
      <c r="H23" s="1090"/>
      <c r="I23" s="123"/>
      <c r="J23" s="1008"/>
      <c r="K23" s="1008"/>
    </row>
    <row r="24" spans="1:11" s="1007" customFormat="1" ht="11.4" customHeight="1" thickBot="1" x14ac:dyDescent="0.25">
      <c r="A24" s="155">
        <v>51</v>
      </c>
      <c r="B24" s="1374" t="s">
        <v>271</v>
      </c>
      <c r="C24" s="1375"/>
      <c r="D24" s="156">
        <f t="shared" si="0"/>
        <v>1073000</v>
      </c>
      <c r="E24" s="157">
        <f>SUM(E25+E28+E30+E32)</f>
        <v>968000</v>
      </c>
      <c r="F24" s="157">
        <f>SUM(F25+F28+F30+F32)</f>
        <v>5000</v>
      </c>
      <c r="G24" s="157">
        <f>SUM(G25+G28+G30+G32)</f>
        <v>100000</v>
      </c>
      <c r="H24" s="157">
        <f>SUM(H25+H28+H30+H32)</f>
        <v>0</v>
      </c>
      <c r="I24" s="123"/>
      <c r="J24" s="1008"/>
      <c r="K24" s="1008"/>
    </row>
    <row r="25" spans="1:11" s="1007" customFormat="1" ht="11.4" customHeight="1" thickBot="1" x14ac:dyDescent="0.25">
      <c r="A25" s="158">
        <v>511</v>
      </c>
      <c r="B25" s="1376" t="s">
        <v>272</v>
      </c>
      <c r="C25" s="1377"/>
      <c r="D25" s="159">
        <f t="shared" ref="D25" si="1">SUM(E25:H25)</f>
        <v>613000</v>
      </c>
      <c r="E25" s="160">
        <f>SUM(E26:E27)</f>
        <v>613000</v>
      </c>
      <c r="F25" s="160">
        <f>SUM(F26:F27)</f>
        <v>0</v>
      </c>
      <c r="G25" s="160">
        <f>SUM(G26:G27)</f>
        <v>0</v>
      </c>
      <c r="H25" s="160">
        <f>SUM(H26:H27)</f>
        <v>0</v>
      </c>
      <c r="I25" s="123"/>
      <c r="J25" s="1008"/>
      <c r="K25" s="1008"/>
    </row>
    <row r="26" spans="1:11" s="1007" customFormat="1" ht="11.4" customHeight="1" x14ac:dyDescent="0.2">
      <c r="A26" s="161">
        <v>511</v>
      </c>
      <c r="B26" s="162">
        <v>300</v>
      </c>
      <c r="C26" s="163" t="s">
        <v>273</v>
      </c>
      <c r="D26" s="164">
        <f t="shared" si="0"/>
        <v>605000</v>
      </c>
      <c r="E26" s="1088">
        <v>605000</v>
      </c>
      <c r="F26" s="1089"/>
      <c r="G26" s="1089"/>
      <c r="H26" s="1090"/>
      <c r="I26" s="123"/>
      <c r="J26" s="1008"/>
      <c r="K26" s="1008"/>
    </row>
    <row r="27" spans="1:11" s="1007" customFormat="1" ht="11.4" customHeight="1" thickBot="1" x14ac:dyDescent="0.25">
      <c r="A27" s="165">
        <v>511</v>
      </c>
      <c r="B27" s="166">
        <v>310</v>
      </c>
      <c r="C27" s="167" t="s">
        <v>274</v>
      </c>
      <c r="D27" s="168">
        <f t="shared" si="0"/>
        <v>8000</v>
      </c>
      <c r="E27" s="1088">
        <v>8000</v>
      </c>
      <c r="F27" s="1089"/>
      <c r="G27" s="1089"/>
      <c r="H27" s="1090"/>
      <c r="I27" s="123"/>
      <c r="J27" s="1008"/>
      <c r="K27" s="1008"/>
    </row>
    <row r="28" spans="1:11" s="1007" customFormat="1" ht="11.4" customHeight="1" thickBot="1" x14ac:dyDescent="0.25">
      <c r="A28" s="158">
        <v>512</v>
      </c>
      <c r="B28" s="1376" t="s">
        <v>275</v>
      </c>
      <c r="C28" s="1377"/>
      <c r="D28" s="159">
        <f t="shared" si="0"/>
        <v>5000</v>
      </c>
      <c r="E28" s="160">
        <f>SUM(E29:E29)</f>
        <v>0</v>
      </c>
      <c r="F28" s="160">
        <f>SUM(F29:F29)</f>
        <v>5000</v>
      </c>
      <c r="G28" s="160">
        <f>SUM(G29:G29)</f>
        <v>0</v>
      </c>
      <c r="H28" s="160">
        <f>SUM(H29:H29)</f>
        <v>0</v>
      </c>
      <c r="I28" s="123"/>
      <c r="J28" s="1008"/>
      <c r="K28" s="1008"/>
    </row>
    <row r="29" spans="1:11" s="1007" customFormat="1" ht="11.4" customHeight="1" thickBot="1" x14ac:dyDescent="0.25">
      <c r="A29" s="165">
        <v>512</v>
      </c>
      <c r="B29" s="166">
        <v>300</v>
      </c>
      <c r="C29" s="167" t="s">
        <v>276</v>
      </c>
      <c r="D29" s="168">
        <f t="shared" si="0"/>
        <v>5000</v>
      </c>
      <c r="E29" s="1088"/>
      <c r="F29" s="1089">
        <v>5000</v>
      </c>
      <c r="G29" s="1089"/>
      <c r="H29" s="1090"/>
      <c r="I29" s="123"/>
      <c r="J29" s="1008"/>
      <c r="K29" s="1008"/>
    </row>
    <row r="30" spans="1:11" s="1007" customFormat="1" ht="11.4" customHeight="1" thickBot="1" x14ac:dyDescent="0.25">
      <c r="A30" s="158">
        <v>513</v>
      </c>
      <c r="B30" s="1376" t="s">
        <v>277</v>
      </c>
      <c r="C30" s="1377"/>
      <c r="D30" s="159">
        <f t="shared" si="0"/>
        <v>5000</v>
      </c>
      <c r="E30" s="160">
        <f>SUM(E31:E31)</f>
        <v>5000</v>
      </c>
      <c r="F30" s="160">
        <f>SUM(F31:F31)</f>
        <v>0</v>
      </c>
      <c r="G30" s="160">
        <f>SUM(G31:G31)</f>
        <v>0</v>
      </c>
      <c r="H30" s="160">
        <f>SUM(H31:H31)</f>
        <v>0</v>
      </c>
      <c r="I30" s="123"/>
      <c r="J30" s="1008"/>
      <c r="K30" s="1008"/>
    </row>
    <row r="31" spans="1:11" s="1007" customFormat="1" ht="11.4" customHeight="1" thickBot="1" x14ac:dyDescent="0.25">
      <c r="A31" s="165">
        <v>513</v>
      </c>
      <c r="B31" s="166">
        <v>300</v>
      </c>
      <c r="C31" s="167" t="s">
        <v>278</v>
      </c>
      <c r="D31" s="168">
        <f t="shared" si="0"/>
        <v>5000</v>
      </c>
      <c r="E31" s="1088">
        <v>5000</v>
      </c>
      <c r="F31" s="1089"/>
      <c r="G31" s="1089"/>
      <c r="H31" s="1090"/>
      <c r="I31" s="123"/>
      <c r="J31" s="1008"/>
      <c r="K31" s="1008"/>
    </row>
    <row r="32" spans="1:11" s="1007" customFormat="1" ht="11.4" customHeight="1" thickBot="1" x14ac:dyDescent="0.25">
      <c r="A32" s="158">
        <v>518</v>
      </c>
      <c r="B32" s="1376" t="s">
        <v>279</v>
      </c>
      <c r="C32" s="1377"/>
      <c r="D32" s="159">
        <f t="shared" si="0"/>
        <v>450000</v>
      </c>
      <c r="E32" s="160">
        <f>SUM(E33:E45)</f>
        <v>350000</v>
      </c>
      <c r="F32" s="160">
        <f>SUM(F33:F45)</f>
        <v>0</v>
      </c>
      <c r="G32" s="160">
        <f>SUM(G33:G45)</f>
        <v>100000</v>
      </c>
      <c r="H32" s="160">
        <f>SUM(H33:H45)</f>
        <v>0</v>
      </c>
      <c r="I32" s="123"/>
      <c r="J32" s="1008"/>
      <c r="K32" s="1008"/>
    </row>
    <row r="33" spans="1:11" s="1007" customFormat="1" ht="11.4" customHeight="1" x14ac:dyDescent="0.2">
      <c r="A33" s="165">
        <v>518</v>
      </c>
      <c r="B33" s="166">
        <v>310</v>
      </c>
      <c r="C33" s="167" t="s">
        <v>280</v>
      </c>
      <c r="D33" s="168">
        <f t="shared" si="0"/>
        <v>4000</v>
      </c>
      <c r="E33" s="1088">
        <v>4000</v>
      </c>
      <c r="F33" s="1089"/>
      <c r="G33" s="1089"/>
      <c r="H33" s="1090"/>
      <c r="I33" s="123"/>
      <c r="J33" s="1009"/>
      <c r="K33" s="1008"/>
    </row>
    <row r="34" spans="1:11" s="1007" customFormat="1" ht="11.4" customHeight="1" x14ac:dyDescent="0.2">
      <c r="A34" s="165">
        <v>518</v>
      </c>
      <c r="B34" s="166">
        <v>320</v>
      </c>
      <c r="C34" s="167" t="s">
        <v>281</v>
      </c>
      <c r="D34" s="168">
        <f t="shared" si="0"/>
        <v>6000</v>
      </c>
      <c r="E34" s="1088">
        <v>6000</v>
      </c>
      <c r="F34" s="1089"/>
      <c r="G34" s="1089"/>
      <c r="H34" s="1090"/>
      <c r="I34" s="123"/>
      <c r="J34" s="1008"/>
      <c r="K34" s="1008"/>
    </row>
    <row r="35" spans="1:11" s="1007" customFormat="1" ht="11.4" customHeight="1" x14ac:dyDescent="0.2">
      <c r="A35" s="165">
        <v>518</v>
      </c>
      <c r="B35" s="166">
        <v>330</v>
      </c>
      <c r="C35" s="167" t="s">
        <v>282</v>
      </c>
      <c r="D35" s="168">
        <f t="shared" si="0"/>
        <v>2000</v>
      </c>
      <c r="E35" s="1088">
        <v>2000</v>
      </c>
      <c r="F35" s="1089"/>
      <c r="G35" s="1089"/>
      <c r="H35" s="1090"/>
      <c r="I35" s="123"/>
      <c r="J35" s="1008"/>
      <c r="K35" s="1008"/>
    </row>
    <row r="36" spans="1:11" s="1007" customFormat="1" ht="11.4" customHeight="1" x14ac:dyDescent="0.2">
      <c r="A36" s="165">
        <v>518</v>
      </c>
      <c r="B36" s="166">
        <v>340</v>
      </c>
      <c r="C36" s="167" t="s">
        <v>283</v>
      </c>
      <c r="D36" s="168">
        <f t="shared" si="0"/>
        <v>33000</v>
      </c>
      <c r="E36" s="1088">
        <v>33000</v>
      </c>
      <c r="F36" s="1089"/>
      <c r="G36" s="1089"/>
      <c r="H36" s="1090"/>
      <c r="I36" s="123"/>
      <c r="J36" s="1008"/>
      <c r="K36" s="1008"/>
    </row>
    <row r="37" spans="1:11" s="1007" customFormat="1" ht="11.4" customHeight="1" x14ac:dyDescent="0.2">
      <c r="A37" s="165">
        <v>518</v>
      </c>
      <c r="B37" s="166">
        <v>350</v>
      </c>
      <c r="C37" s="167" t="s">
        <v>284</v>
      </c>
      <c r="D37" s="168">
        <f t="shared" si="0"/>
        <v>279000</v>
      </c>
      <c r="E37" s="1088">
        <v>179000</v>
      </c>
      <c r="F37" s="1089"/>
      <c r="G37" s="1089">
        <v>100000</v>
      </c>
      <c r="H37" s="1090"/>
      <c r="I37" s="123"/>
      <c r="J37" s="1008"/>
      <c r="K37" s="1008"/>
    </row>
    <row r="38" spans="1:11" s="1007" customFormat="1" ht="11.4" customHeight="1" x14ac:dyDescent="0.2">
      <c r="A38" s="165">
        <v>518</v>
      </c>
      <c r="B38" s="166">
        <v>370</v>
      </c>
      <c r="C38" s="167" t="s">
        <v>285</v>
      </c>
      <c r="D38" s="168">
        <f t="shared" si="0"/>
        <v>0</v>
      </c>
      <c r="E38" s="1088"/>
      <c r="F38" s="1089"/>
      <c r="G38" s="1089"/>
      <c r="H38" s="1090"/>
      <c r="I38" s="123"/>
      <c r="J38" s="1008"/>
      <c r="K38" s="1008"/>
    </row>
    <row r="39" spans="1:11" s="1007" customFormat="1" ht="11.4" customHeight="1" x14ac:dyDescent="0.2">
      <c r="A39" s="165">
        <v>518</v>
      </c>
      <c r="B39" s="166">
        <v>400</v>
      </c>
      <c r="C39" s="167" t="s">
        <v>286</v>
      </c>
      <c r="D39" s="168">
        <f t="shared" si="0"/>
        <v>3000</v>
      </c>
      <c r="E39" s="1088">
        <v>3000</v>
      </c>
      <c r="F39" s="1089"/>
      <c r="G39" s="1089"/>
      <c r="H39" s="1090"/>
      <c r="I39" s="123"/>
      <c r="J39" s="1008"/>
      <c r="K39" s="1008"/>
    </row>
    <row r="40" spans="1:11" s="1007" customFormat="1" ht="11.4" customHeight="1" x14ac:dyDescent="0.2">
      <c r="A40" s="165">
        <v>518</v>
      </c>
      <c r="B40" s="166">
        <v>440</v>
      </c>
      <c r="C40" s="167" t="s">
        <v>287</v>
      </c>
      <c r="D40" s="168">
        <f t="shared" si="0"/>
        <v>120000</v>
      </c>
      <c r="E40" s="1088">
        <v>120000</v>
      </c>
      <c r="F40" s="1089"/>
      <c r="G40" s="1089"/>
      <c r="H40" s="1090"/>
      <c r="I40" s="123"/>
      <c r="J40" s="1008"/>
      <c r="K40" s="1008"/>
    </row>
    <row r="41" spans="1:11" s="1007" customFormat="1" ht="11.4" customHeight="1" x14ac:dyDescent="0.2">
      <c r="A41" s="165">
        <v>518</v>
      </c>
      <c r="B41" s="166">
        <v>450</v>
      </c>
      <c r="C41" s="167" t="s">
        <v>288</v>
      </c>
      <c r="D41" s="168">
        <f t="shared" si="0"/>
        <v>0</v>
      </c>
      <c r="E41" s="1088"/>
      <c r="F41" s="1089"/>
      <c r="G41" s="1089"/>
      <c r="H41" s="1090"/>
      <c r="I41" s="123"/>
      <c r="J41" s="1008"/>
      <c r="K41" s="1008"/>
    </row>
    <row r="42" spans="1:11" s="1007" customFormat="1" ht="11.4" customHeight="1" x14ac:dyDescent="0.2">
      <c r="A42" s="165">
        <v>518</v>
      </c>
      <c r="B42" s="166">
        <v>460</v>
      </c>
      <c r="C42" s="167" t="s">
        <v>289</v>
      </c>
      <c r="D42" s="168">
        <f t="shared" si="0"/>
        <v>0</v>
      </c>
      <c r="E42" s="1088"/>
      <c r="F42" s="1089"/>
      <c r="G42" s="1089"/>
      <c r="H42" s="1090"/>
      <c r="I42" s="123"/>
      <c r="J42" s="1008"/>
      <c r="K42" s="1008"/>
    </row>
    <row r="43" spans="1:11" s="1007" customFormat="1" ht="11.4" customHeight="1" x14ac:dyDescent="0.2">
      <c r="A43" s="165">
        <v>518</v>
      </c>
      <c r="B43" s="166">
        <v>470</v>
      </c>
      <c r="C43" s="167" t="s">
        <v>290</v>
      </c>
      <c r="D43" s="168">
        <f t="shared" si="0"/>
        <v>0</v>
      </c>
      <c r="E43" s="1088"/>
      <c r="F43" s="1089"/>
      <c r="G43" s="1089"/>
      <c r="H43" s="1090"/>
      <c r="I43" s="123"/>
      <c r="J43" s="1008"/>
      <c r="K43" s="1008"/>
    </row>
    <row r="44" spans="1:11" s="1007" customFormat="1" ht="11.4" customHeight="1" x14ac:dyDescent="0.2">
      <c r="A44" s="165">
        <v>518</v>
      </c>
      <c r="B44" s="166">
        <v>480</v>
      </c>
      <c r="C44" s="167" t="s">
        <v>291</v>
      </c>
      <c r="D44" s="168">
        <f t="shared" si="0"/>
        <v>3000</v>
      </c>
      <c r="E44" s="1088">
        <v>3000</v>
      </c>
      <c r="F44" s="1089"/>
      <c r="G44" s="1089"/>
      <c r="H44" s="1090"/>
      <c r="I44" s="123"/>
      <c r="J44" s="1008"/>
      <c r="K44" s="1008"/>
    </row>
    <row r="45" spans="1:11" s="1007" customFormat="1" ht="11.4" customHeight="1" thickBot="1" x14ac:dyDescent="0.25">
      <c r="A45" s="169">
        <v>518</v>
      </c>
      <c r="B45" s="170">
        <v>520</v>
      </c>
      <c r="C45" s="171" t="s">
        <v>292</v>
      </c>
      <c r="D45" s="172">
        <f t="shared" si="0"/>
        <v>0</v>
      </c>
      <c r="E45" s="1088"/>
      <c r="F45" s="1089"/>
      <c r="G45" s="1089"/>
      <c r="H45" s="1090"/>
      <c r="I45" s="123"/>
      <c r="J45" s="1008"/>
      <c r="K45" s="1008"/>
    </row>
    <row r="46" spans="1:11" s="1007" customFormat="1" ht="11.4" customHeight="1" thickBot="1" x14ac:dyDescent="0.25">
      <c r="A46" s="173">
        <v>52</v>
      </c>
      <c r="B46" s="1368" t="s">
        <v>293</v>
      </c>
      <c r="C46" s="1369"/>
      <c r="D46" s="174">
        <f t="shared" si="0"/>
        <v>2726000</v>
      </c>
      <c r="E46" s="175">
        <f>SUM(E47+E49+E51+E53+E58)</f>
        <v>777000</v>
      </c>
      <c r="F46" s="175">
        <f>SUM(F47+F49+F51+F53+F58)</f>
        <v>215000</v>
      </c>
      <c r="G46" s="175">
        <f>SUM(G47+G49+G51+G53+G58)</f>
        <v>0</v>
      </c>
      <c r="H46" s="175">
        <f>SUM(H47+H49+H51+H53+H58)</f>
        <v>1734000</v>
      </c>
      <c r="I46" s="123"/>
      <c r="J46" s="1008"/>
      <c r="K46" s="1008"/>
    </row>
    <row r="47" spans="1:11" s="1007" customFormat="1" ht="11.4" customHeight="1" thickBot="1" x14ac:dyDescent="0.25">
      <c r="A47" s="176">
        <v>521</v>
      </c>
      <c r="B47" s="1378" t="s">
        <v>294</v>
      </c>
      <c r="C47" s="1379"/>
      <c r="D47" s="177">
        <f t="shared" si="0"/>
        <v>2144000</v>
      </c>
      <c r="E47" s="178">
        <f>SUM(E48:E48)</f>
        <v>605000</v>
      </c>
      <c r="F47" s="178">
        <f>SUM(F48:F48)</f>
        <v>150000</v>
      </c>
      <c r="G47" s="178">
        <f>SUM(G48:G48)</f>
        <v>0</v>
      </c>
      <c r="H47" s="178">
        <f>SUM(H48:H48)</f>
        <v>1389000</v>
      </c>
      <c r="I47" s="123"/>
      <c r="J47" s="1008"/>
      <c r="K47" s="1008"/>
    </row>
    <row r="48" spans="1:11" s="1007" customFormat="1" ht="11.4" customHeight="1" thickBot="1" x14ac:dyDescent="0.25">
      <c r="A48" s="179">
        <v>521</v>
      </c>
      <c r="B48" s="180"/>
      <c r="C48" s="181" t="s">
        <v>294</v>
      </c>
      <c r="D48" s="182">
        <f t="shared" si="0"/>
        <v>2144000</v>
      </c>
      <c r="E48" s="1088">
        <v>605000</v>
      </c>
      <c r="F48" s="1089">
        <v>150000</v>
      </c>
      <c r="G48" s="1089"/>
      <c r="H48" s="1090">
        <v>1389000</v>
      </c>
      <c r="I48" s="123"/>
      <c r="J48" s="1008"/>
      <c r="K48" s="1008"/>
    </row>
    <row r="49" spans="1:11" s="1007" customFormat="1" ht="11.4" customHeight="1" thickBot="1" x14ac:dyDescent="0.25">
      <c r="A49" s="176">
        <v>524</v>
      </c>
      <c r="B49" s="1378" t="s">
        <v>295</v>
      </c>
      <c r="C49" s="1379"/>
      <c r="D49" s="177">
        <f t="shared" si="0"/>
        <v>472000</v>
      </c>
      <c r="E49" s="178">
        <f>SUM(E50:E50)</f>
        <v>137000</v>
      </c>
      <c r="F49" s="178">
        <f>SUM(F50:F50)</f>
        <v>0</v>
      </c>
      <c r="G49" s="178">
        <f>SUM(G50:G50)</f>
        <v>0</v>
      </c>
      <c r="H49" s="178">
        <f>SUM(H50:H50)</f>
        <v>335000</v>
      </c>
      <c r="I49" s="123"/>
      <c r="J49" s="1008"/>
      <c r="K49" s="1008"/>
    </row>
    <row r="50" spans="1:11" s="1007" customFormat="1" ht="11.4" customHeight="1" thickBot="1" x14ac:dyDescent="0.25">
      <c r="A50" s="179">
        <v>524</v>
      </c>
      <c r="B50" s="180"/>
      <c r="C50" s="181" t="s">
        <v>295</v>
      </c>
      <c r="D50" s="182">
        <f t="shared" si="0"/>
        <v>472000</v>
      </c>
      <c r="E50" s="1088">
        <v>137000</v>
      </c>
      <c r="F50" s="1089"/>
      <c r="G50" s="1089"/>
      <c r="H50" s="1090">
        <v>335000</v>
      </c>
      <c r="I50" s="123"/>
      <c r="J50" s="1008"/>
      <c r="K50" s="1008"/>
    </row>
    <row r="51" spans="1:11" s="1007" customFormat="1" ht="11.4" customHeight="1" thickBot="1" x14ac:dyDescent="0.25">
      <c r="A51" s="176">
        <v>525</v>
      </c>
      <c r="B51" s="1378" t="s">
        <v>296</v>
      </c>
      <c r="C51" s="1379"/>
      <c r="D51" s="177">
        <f t="shared" si="0"/>
        <v>9000</v>
      </c>
      <c r="E51" s="178">
        <f>SUM(E52:E52)</f>
        <v>9000</v>
      </c>
      <c r="F51" s="178">
        <f>SUM(F52:F52)</f>
        <v>0</v>
      </c>
      <c r="G51" s="178">
        <f>SUM(G52:G52)</f>
        <v>0</v>
      </c>
      <c r="H51" s="178">
        <f>SUM(H52:H52)</f>
        <v>0</v>
      </c>
      <c r="I51" s="123"/>
      <c r="J51" s="1008"/>
      <c r="K51" s="1008"/>
    </row>
    <row r="52" spans="1:11" s="1007" customFormat="1" ht="11.4" customHeight="1" x14ac:dyDescent="0.2">
      <c r="A52" s="179">
        <v>525</v>
      </c>
      <c r="B52" s="180"/>
      <c r="C52" s="181" t="s">
        <v>296</v>
      </c>
      <c r="D52" s="182">
        <f t="shared" si="0"/>
        <v>9000</v>
      </c>
      <c r="E52" s="1088">
        <v>9000</v>
      </c>
      <c r="F52" s="1089"/>
      <c r="G52" s="1089"/>
      <c r="H52" s="1090"/>
      <c r="I52" s="123"/>
      <c r="J52" s="1008"/>
      <c r="K52" s="1008"/>
    </row>
    <row r="53" spans="1:11" s="1007" customFormat="1" ht="11.4" customHeight="1" x14ac:dyDescent="0.2">
      <c r="A53" s="183">
        <v>527</v>
      </c>
      <c r="B53" s="1370" t="s">
        <v>297</v>
      </c>
      <c r="C53" s="1371"/>
      <c r="D53" s="184">
        <f t="shared" si="0"/>
        <v>41000</v>
      </c>
      <c r="E53" s="185">
        <f>SUM(E54:E57)</f>
        <v>26000</v>
      </c>
      <c r="F53" s="185">
        <f>SUM(F54:F57)</f>
        <v>5000</v>
      </c>
      <c r="G53" s="185">
        <f>SUM(G54:G57)</f>
        <v>0</v>
      </c>
      <c r="H53" s="185">
        <f>SUM(H54:H57)</f>
        <v>10000</v>
      </c>
      <c r="I53" s="123"/>
      <c r="J53" s="1008"/>
      <c r="K53" s="1008"/>
    </row>
    <row r="54" spans="1:11" s="1007" customFormat="1" ht="11.4" customHeight="1" x14ac:dyDescent="0.2">
      <c r="A54" s="179">
        <v>527</v>
      </c>
      <c r="B54" s="180"/>
      <c r="C54" s="181" t="s">
        <v>298</v>
      </c>
      <c r="D54" s="182">
        <f t="shared" si="0"/>
        <v>14000</v>
      </c>
      <c r="E54" s="1088">
        <v>4000</v>
      </c>
      <c r="F54" s="1089"/>
      <c r="G54" s="1089"/>
      <c r="H54" s="1090">
        <v>10000</v>
      </c>
      <c r="I54" s="123"/>
      <c r="J54" s="1008"/>
      <c r="K54" s="1008"/>
    </row>
    <row r="55" spans="1:11" s="1007" customFormat="1" ht="11.4" customHeight="1" x14ac:dyDescent="0.2">
      <c r="A55" s="179">
        <v>527</v>
      </c>
      <c r="B55" s="180">
        <v>400</v>
      </c>
      <c r="C55" s="181" t="s">
        <v>299</v>
      </c>
      <c r="D55" s="182">
        <f t="shared" si="0"/>
        <v>5000</v>
      </c>
      <c r="E55" s="1088"/>
      <c r="F55" s="1089">
        <v>5000</v>
      </c>
      <c r="G55" s="1089"/>
      <c r="H55" s="1090"/>
      <c r="I55" s="123"/>
      <c r="J55" s="1008"/>
      <c r="K55" s="1008"/>
    </row>
    <row r="56" spans="1:11" s="1007" customFormat="1" ht="11.4" customHeight="1" x14ac:dyDescent="0.2">
      <c r="A56" s="179">
        <v>527</v>
      </c>
      <c r="B56" s="180">
        <v>500</v>
      </c>
      <c r="C56" s="181" t="s">
        <v>300</v>
      </c>
      <c r="D56" s="182">
        <f t="shared" si="0"/>
        <v>0</v>
      </c>
      <c r="E56" s="1088"/>
      <c r="F56" s="1089"/>
      <c r="G56" s="1089"/>
      <c r="H56" s="1090"/>
      <c r="I56" s="123"/>
      <c r="J56" s="1008"/>
      <c r="K56" s="1008"/>
    </row>
    <row r="57" spans="1:11" s="1007" customFormat="1" ht="11.4" customHeight="1" thickBot="1" x14ac:dyDescent="0.25">
      <c r="A57" s="179">
        <v>527</v>
      </c>
      <c r="B57" s="180">
        <v>600</v>
      </c>
      <c r="C57" s="181" t="s">
        <v>301</v>
      </c>
      <c r="D57" s="182">
        <f t="shared" si="0"/>
        <v>22000</v>
      </c>
      <c r="E57" s="1088">
        <v>22000</v>
      </c>
      <c r="F57" s="1089"/>
      <c r="G57" s="1089"/>
      <c r="H57" s="1090"/>
      <c r="I57" s="123"/>
      <c r="J57" s="1008"/>
      <c r="K57" s="1008"/>
    </row>
    <row r="58" spans="1:11" s="1007" customFormat="1" ht="11.4" customHeight="1" thickBot="1" x14ac:dyDescent="0.25">
      <c r="A58" s="176">
        <v>528</v>
      </c>
      <c r="B58" s="1378" t="s">
        <v>302</v>
      </c>
      <c r="C58" s="1379"/>
      <c r="D58" s="177">
        <f t="shared" si="0"/>
        <v>60000</v>
      </c>
      <c r="E58" s="178">
        <f>SUM(E59:E59)</f>
        <v>0</v>
      </c>
      <c r="F58" s="178">
        <f>SUM(F59:F59)</f>
        <v>60000</v>
      </c>
      <c r="G58" s="178">
        <f>SUM(G59:G59)</f>
        <v>0</v>
      </c>
      <c r="H58" s="178">
        <f>SUM(H59:H59)</f>
        <v>0</v>
      </c>
      <c r="I58" s="123"/>
      <c r="J58" s="1008"/>
      <c r="K58" s="1008"/>
    </row>
    <row r="59" spans="1:11" s="1007" customFormat="1" ht="11.4" customHeight="1" thickBot="1" x14ac:dyDescent="0.25">
      <c r="A59" s="179">
        <v>528</v>
      </c>
      <c r="B59" s="180"/>
      <c r="C59" s="181" t="s">
        <v>302</v>
      </c>
      <c r="D59" s="182">
        <f t="shared" si="0"/>
        <v>60000</v>
      </c>
      <c r="E59" s="1088"/>
      <c r="F59" s="1089">
        <v>60000</v>
      </c>
      <c r="G59" s="1089"/>
      <c r="H59" s="1090"/>
      <c r="I59" s="123"/>
      <c r="J59" s="1008"/>
      <c r="K59" s="1008"/>
    </row>
    <row r="60" spans="1:11" s="1007" customFormat="1" ht="11.4" customHeight="1" thickBot="1" x14ac:dyDescent="0.25">
      <c r="A60" s="130">
        <v>53</v>
      </c>
      <c r="B60" s="1372" t="s">
        <v>303</v>
      </c>
      <c r="C60" s="1373"/>
      <c r="D60" s="131">
        <f t="shared" si="0"/>
        <v>2000</v>
      </c>
      <c r="E60" s="132">
        <f t="shared" ref="E60:H61" si="2">SUM(E61:E61)</f>
        <v>0</v>
      </c>
      <c r="F60" s="132">
        <f t="shared" si="2"/>
        <v>2000</v>
      </c>
      <c r="G60" s="132">
        <f t="shared" si="2"/>
        <v>0</v>
      </c>
      <c r="H60" s="132">
        <f t="shared" si="2"/>
        <v>0</v>
      </c>
      <c r="I60" s="123"/>
      <c r="J60" s="1008"/>
      <c r="K60" s="1008"/>
    </row>
    <row r="61" spans="1:11" s="1007" customFormat="1" ht="11.4" customHeight="1" thickBot="1" x14ac:dyDescent="0.25">
      <c r="A61" s="135">
        <v>538</v>
      </c>
      <c r="B61" s="1380" t="s">
        <v>304</v>
      </c>
      <c r="C61" s="1381"/>
      <c r="D61" s="136">
        <f t="shared" si="0"/>
        <v>2000</v>
      </c>
      <c r="E61" s="152">
        <f t="shared" si="2"/>
        <v>0</v>
      </c>
      <c r="F61" s="152">
        <f t="shared" si="2"/>
        <v>2000</v>
      </c>
      <c r="G61" s="152">
        <f t="shared" si="2"/>
        <v>0</v>
      </c>
      <c r="H61" s="152">
        <f t="shared" si="2"/>
        <v>0</v>
      </c>
      <c r="I61" s="123"/>
      <c r="J61" s="1008"/>
      <c r="K61" s="1008"/>
    </row>
    <row r="62" spans="1:11" s="1007" customFormat="1" ht="11.4" customHeight="1" thickBot="1" x14ac:dyDescent="0.25">
      <c r="A62" s="186">
        <v>538</v>
      </c>
      <c r="B62" s="187"/>
      <c r="C62" s="188" t="s">
        <v>304</v>
      </c>
      <c r="D62" s="189">
        <f t="shared" si="0"/>
        <v>2000</v>
      </c>
      <c r="E62" s="1088"/>
      <c r="F62" s="1089">
        <v>2000</v>
      </c>
      <c r="G62" s="1089"/>
      <c r="H62" s="1090"/>
      <c r="I62" s="123"/>
      <c r="J62" s="1008"/>
      <c r="K62" s="1008"/>
    </row>
    <row r="63" spans="1:11" s="1007" customFormat="1" ht="11.4" customHeight="1" thickBot="1" x14ac:dyDescent="0.25">
      <c r="A63" s="155">
        <v>54</v>
      </c>
      <c r="B63" s="1374" t="s">
        <v>305</v>
      </c>
      <c r="C63" s="1375"/>
      <c r="D63" s="156">
        <f t="shared" si="0"/>
        <v>25000</v>
      </c>
      <c r="E63" s="157">
        <f>SUM(E64+E66+E68+E70)</f>
        <v>25000</v>
      </c>
      <c r="F63" s="157">
        <f>SUM(F64+F66+F68+F70)</f>
        <v>0</v>
      </c>
      <c r="G63" s="157">
        <f>SUM(G64+G66+G68+G70)</f>
        <v>0</v>
      </c>
      <c r="H63" s="157">
        <f>SUM(H64+H66+H68+H70)</f>
        <v>0</v>
      </c>
      <c r="I63" s="123"/>
      <c r="J63" s="1008"/>
      <c r="K63" s="1008"/>
    </row>
    <row r="64" spans="1:11" s="1007" customFormat="1" ht="11.4" customHeight="1" thickBot="1" x14ac:dyDescent="0.25">
      <c r="A64" s="158">
        <v>541</v>
      </c>
      <c r="B64" s="1376" t="s">
        <v>306</v>
      </c>
      <c r="C64" s="1377"/>
      <c r="D64" s="159">
        <f t="shared" si="0"/>
        <v>0</v>
      </c>
      <c r="E64" s="160">
        <f>SUM(E65:E65)</f>
        <v>0</v>
      </c>
      <c r="F64" s="160">
        <f>SUM(F65:F65)</f>
        <v>0</v>
      </c>
      <c r="G64" s="160">
        <f>SUM(G65:G65)</f>
        <v>0</v>
      </c>
      <c r="H64" s="160">
        <f>SUM(H65:H65)</f>
        <v>0</v>
      </c>
      <c r="I64" s="123"/>
      <c r="J64" s="1008"/>
      <c r="K64" s="1008"/>
    </row>
    <row r="65" spans="1:11" s="1007" customFormat="1" ht="11.4" customHeight="1" thickBot="1" x14ac:dyDescent="0.25">
      <c r="A65" s="165">
        <v>541</v>
      </c>
      <c r="B65" s="166"/>
      <c r="C65" s="167" t="s">
        <v>306</v>
      </c>
      <c r="D65" s="168">
        <f t="shared" si="0"/>
        <v>0</v>
      </c>
      <c r="E65" s="1094"/>
      <c r="F65" s="1095"/>
      <c r="G65" s="1095"/>
      <c r="H65" s="1096"/>
      <c r="I65" s="123"/>
      <c r="J65" s="1008"/>
      <c r="K65" s="1008"/>
    </row>
    <row r="66" spans="1:11" s="1007" customFormat="1" ht="11.4" customHeight="1" thickBot="1" x14ac:dyDescent="0.25">
      <c r="A66" s="158">
        <v>542</v>
      </c>
      <c r="B66" s="1376" t="s">
        <v>307</v>
      </c>
      <c r="C66" s="1377"/>
      <c r="D66" s="159">
        <f t="shared" si="0"/>
        <v>0</v>
      </c>
      <c r="E66" s="160">
        <f>SUM(E67:E67)</f>
        <v>0</v>
      </c>
      <c r="F66" s="160">
        <f>SUM(F67:F67)</f>
        <v>0</v>
      </c>
      <c r="G66" s="160">
        <f>SUM(G67:G67)</f>
        <v>0</v>
      </c>
      <c r="H66" s="160">
        <f>SUM(H67:H67)</f>
        <v>0</v>
      </c>
      <c r="I66" s="123"/>
      <c r="J66" s="1008"/>
      <c r="K66" s="1008"/>
    </row>
    <row r="67" spans="1:11" s="1007" customFormat="1" ht="11.4" customHeight="1" thickBot="1" x14ac:dyDescent="0.25">
      <c r="A67" s="165">
        <v>542</v>
      </c>
      <c r="B67" s="166"/>
      <c r="C67" s="167" t="s">
        <v>307</v>
      </c>
      <c r="D67" s="168">
        <f t="shared" si="0"/>
        <v>0</v>
      </c>
      <c r="E67" s="1088"/>
      <c r="F67" s="1089"/>
      <c r="G67" s="1089"/>
      <c r="H67" s="1090"/>
      <c r="I67" s="123"/>
      <c r="J67" s="1008"/>
      <c r="K67" s="1008"/>
    </row>
    <row r="68" spans="1:11" s="1007" customFormat="1" ht="11.4" customHeight="1" thickBot="1" x14ac:dyDescent="0.25">
      <c r="A68" s="158">
        <v>547</v>
      </c>
      <c r="B68" s="1376" t="s">
        <v>308</v>
      </c>
      <c r="C68" s="1377"/>
      <c r="D68" s="159">
        <f t="shared" si="0"/>
        <v>0</v>
      </c>
      <c r="E68" s="160">
        <f>SUM(E69:E69)</f>
        <v>0</v>
      </c>
      <c r="F68" s="160">
        <f>SUM(F69:F69)</f>
        <v>0</v>
      </c>
      <c r="G68" s="160">
        <f>SUM(G69:G69)</f>
        <v>0</v>
      </c>
      <c r="H68" s="160">
        <f>SUM(H69:H69)</f>
        <v>0</v>
      </c>
      <c r="I68" s="123"/>
      <c r="J68" s="1008"/>
      <c r="K68" s="1008"/>
    </row>
    <row r="69" spans="1:11" s="1007" customFormat="1" ht="11.4" customHeight="1" x14ac:dyDescent="0.2">
      <c r="A69" s="165">
        <v>547</v>
      </c>
      <c r="B69" s="166"/>
      <c r="C69" s="167" t="s">
        <v>308</v>
      </c>
      <c r="D69" s="168">
        <f t="shared" si="0"/>
        <v>0</v>
      </c>
      <c r="E69" s="1088"/>
      <c r="F69" s="1089"/>
      <c r="G69" s="1089"/>
      <c r="H69" s="1090"/>
      <c r="I69" s="123"/>
      <c r="J69" s="1008"/>
      <c r="K69" s="1008"/>
    </row>
    <row r="70" spans="1:11" s="1007" customFormat="1" ht="11.4" customHeight="1" x14ac:dyDescent="0.2">
      <c r="A70" s="190">
        <v>549</v>
      </c>
      <c r="B70" s="1397" t="s">
        <v>309</v>
      </c>
      <c r="C70" s="1398"/>
      <c r="D70" s="191">
        <f t="shared" si="0"/>
        <v>25000</v>
      </c>
      <c r="E70" s="192">
        <f>SUM(E71:E71)</f>
        <v>25000</v>
      </c>
      <c r="F70" s="192">
        <f>SUM(F71:F71)</f>
        <v>0</v>
      </c>
      <c r="G70" s="192">
        <f>SUM(G71:G71)</f>
        <v>0</v>
      </c>
      <c r="H70" s="192">
        <f>SUM(H71:H71)</f>
        <v>0</v>
      </c>
      <c r="I70" s="123"/>
      <c r="J70" s="1008"/>
      <c r="K70" s="1008"/>
    </row>
    <row r="71" spans="1:11" s="1007" customFormat="1" ht="11.4" customHeight="1" thickBot="1" x14ac:dyDescent="0.25">
      <c r="A71" s="165">
        <v>549</v>
      </c>
      <c r="B71" s="166">
        <v>320</v>
      </c>
      <c r="C71" s="167" t="s">
        <v>310</v>
      </c>
      <c r="D71" s="168">
        <f t="shared" si="0"/>
        <v>25000</v>
      </c>
      <c r="E71" s="1088">
        <v>25000</v>
      </c>
      <c r="F71" s="1089"/>
      <c r="G71" s="1089"/>
      <c r="H71" s="1090"/>
      <c r="I71" s="123"/>
      <c r="J71" s="1008"/>
      <c r="K71" s="1008"/>
    </row>
    <row r="72" spans="1:11" s="1007" customFormat="1" ht="11.4" customHeight="1" thickBot="1" x14ac:dyDescent="0.25">
      <c r="A72" s="173">
        <v>55</v>
      </c>
      <c r="B72" s="1368" t="s">
        <v>311</v>
      </c>
      <c r="C72" s="1369"/>
      <c r="D72" s="174">
        <f t="shared" si="0"/>
        <v>80000</v>
      </c>
      <c r="E72" s="175">
        <f>SUM(E73+E75+E77)</f>
        <v>30000</v>
      </c>
      <c r="F72" s="175">
        <f>SUM(F73+F75+F77)</f>
        <v>50000</v>
      </c>
      <c r="G72" s="175">
        <f>SUM(G73+G75+G77)</f>
        <v>0</v>
      </c>
      <c r="H72" s="175">
        <f>SUM(H73+H75+H77)</f>
        <v>0</v>
      </c>
      <c r="I72" s="123"/>
      <c r="J72" s="1008"/>
      <c r="K72" s="1008"/>
    </row>
    <row r="73" spans="1:11" s="1007" customFormat="1" ht="11.4" customHeight="1" thickBot="1" x14ac:dyDescent="0.25">
      <c r="A73" s="176">
        <v>551</v>
      </c>
      <c r="B73" s="1378" t="s">
        <v>312</v>
      </c>
      <c r="C73" s="1379"/>
      <c r="D73" s="177">
        <f t="shared" ref="D73:D74" si="3">SUM(E73:H73)</f>
        <v>0</v>
      </c>
      <c r="E73" s="178">
        <f>SUM(E74:E74)</f>
        <v>0</v>
      </c>
      <c r="F73" s="178">
        <f>SUM(F74:F74)</f>
        <v>0</v>
      </c>
      <c r="G73" s="178">
        <f>SUM(G74:G74)</f>
        <v>0</v>
      </c>
      <c r="H73" s="178">
        <f>SUM(H74:H74)</f>
        <v>0</v>
      </c>
      <c r="I73" s="123"/>
      <c r="J73" s="1008"/>
      <c r="K73" s="1008"/>
    </row>
    <row r="74" spans="1:11" s="1007" customFormat="1" ht="11.4" customHeight="1" thickBot="1" x14ac:dyDescent="0.25">
      <c r="A74" s="179">
        <v>551</v>
      </c>
      <c r="B74" s="180"/>
      <c r="C74" s="181" t="s">
        <v>312</v>
      </c>
      <c r="D74" s="182">
        <f t="shared" si="3"/>
        <v>0</v>
      </c>
      <c r="E74" s="1094"/>
      <c r="F74" s="1095"/>
      <c r="G74" s="1095"/>
      <c r="H74" s="1096"/>
      <c r="I74" s="123"/>
      <c r="J74" s="1008"/>
      <c r="K74" s="1008"/>
    </row>
    <row r="75" spans="1:11" s="1007" customFormat="1" ht="11.4" customHeight="1" thickBot="1" x14ac:dyDescent="0.25">
      <c r="A75" s="176">
        <v>556</v>
      </c>
      <c r="B75" s="1378" t="s">
        <v>313</v>
      </c>
      <c r="C75" s="1379"/>
      <c r="D75" s="177">
        <f t="shared" ref="D75:D76" si="4">SUM(E75:H75)</f>
        <v>0</v>
      </c>
      <c r="E75" s="178">
        <f>SUM(E76:E76)</f>
        <v>0</v>
      </c>
      <c r="F75" s="178">
        <f>SUM(F76:F76)</f>
        <v>0</v>
      </c>
      <c r="G75" s="178">
        <f>SUM(G76:G76)</f>
        <v>0</v>
      </c>
      <c r="H75" s="178">
        <f>SUM(H76:H76)</f>
        <v>0</v>
      </c>
      <c r="I75" s="123"/>
      <c r="J75" s="1008"/>
      <c r="K75" s="1008"/>
    </row>
    <row r="76" spans="1:11" s="1007" customFormat="1" ht="11.4" customHeight="1" x14ac:dyDescent="0.2">
      <c r="A76" s="179">
        <v>556</v>
      </c>
      <c r="B76" s="180"/>
      <c r="C76" s="181" t="s">
        <v>313</v>
      </c>
      <c r="D76" s="182">
        <f t="shared" si="4"/>
        <v>0</v>
      </c>
      <c r="E76" s="1094"/>
      <c r="F76" s="1095"/>
      <c r="G76" s="1095"/>
      <c r="H76" s="1096"/>
      <c r="I76" s="123"/>
      <c r="J76" s="1008"/>
      <c r="K76" s="1008"/>
    </row>
    <row r="77" spans="1:11" s="1007" customFormat="1" ht="11.4" customHeight="1" x14ac:dyDescent="0.2">
      <c r="A77" s="183">
        <v>558</v>
      </c>
      <c r="B77" s="1370" t="s">
        <v>314</v>
      </c>
      <c r="C77" s="1371"/>
      <c r="D77" s="184">
        <f t="shared" si="0"/>
        <v>80000</v>
      </c>
      <c r="E77" s="185">
        <f>SUM(E78:E79)</f>
        <v>30000</v>
      </c>
      <c r="F77" s="185">
        <f>SUM(F78:F79)</f>
        <v>50000</v>
      </c>
      <c r="G77" s="185">
        <f>SUM(G78:G79)</f>
        <v>0</v>
      </c>
      <c r="H77" s="185">
        <f>SUM(H78:H79)</f>
        <v>0</v>
      </c>
      <c r="I77" s="123"/>
      <c r="J77" s="1008"/>
      <c r="K77" s="1008"/>
    </row>
    <row r="78" spans="1:11" s="1007" customFormat="1" ht="11.4" customHeight="1" x14ac:dyDescent="0.2">
      <c r="A78" s="193">
        <v>558</v>
      </c>
      <c r="B78" s="194">
        <v>300</v>
      </c>
      <c r="C78" s="195" t="s">
        <v>315</v>
      </c>
      <c r="D78" s="196">
        <f t="shared" si="0"/>
        <v>80000</v>
      </c>
      <c r="E78" s="1088">
        <v>30000</v>
      </c>
      <c r="F78" s="1089">
        <v>50000</v>
      </c>
      <c r="G78" s="1089"/>
      <c r="H78" s="1090"/>
      <c r="I78" s="123"/>
      <c r="J78" s="1008"/>
      <c r="K78" s="1008"/>
    </row>
    <row r="79" spans="1:11" s="1007" customFormat="1" ht="11.4" customHeight="1" thickBot="1" x14ac:dyDescent="0.25">
      <c r="A79" s="197">
        <v>558</v>
      </c>
      <c r="B79" s="198">
        <v>330</v>
      </c>
      <c r="C79" s="199" t="s">
        <v>316</v>
      </c>
      <c r="D79" s="200">
        <f t="shared" si="0"/>
        <v>0</v>
      </c>
      <c r="E79" s="1088"/>
      <c r="F79" s="1089"/>
      <c r="G79" s="1089"/>
      <c r="H79" s="1090"/>
      <c r="I79" s="123"/>
      <c r="J79" s="1008"/>
      <c r="K79" s="1008"/>
    </row>
    <row r="80" spans="1:11" s="1007" customFormat="1" ht="11.4" customHeight="1" thickBot="1" x14ac:dyDescent="0.25">
      <c r="A80" s="130">
        <v>56</v>
      </c>
      <c r="B80" s="1372" t="s">
        <v>317</v>
      </c>
      <c r="C80" s="1373"/>
      <c r="D80" s="131">
        <f t="shared" si="0"/>
        <v>0</v>
      </c>
      <c r="E80" s="132">
        <f t="shared" ref="E80:H81" si="5">SUM(E81:E81)</f>
        <v>0</v>
      </c>
      <c r="F80" s="132">
        <f t="shared" si="5"/>
        <v>0</v>
      </c>
      <c r="G80" s="132">
        <f t="shared" si="5"/>
        <v>0</v>
      </c>
      <c r="H80" s="132">
        <f t="shared" si="5"/>
        <v>0</v>
      </c>
      <c r="I80" s="123"/>
      <c r="J80" s="1008"/>
      <c r="K80" s="1008"/>
    </row>
    <row r="81" spans="1:11" s="1007" customFormat="1" ht="11.4" customHeight="1" thickBot="1" x14ac:dyDescent="0.25">
      <c r="A81" s="135">
        <v>569</v>
      </c>
      <c r="B81" s="1380" t="s">
        <v>318</v>
      </c>
      <c r="C81" s="1381"/>
      <c r="D81" s="136">
        <f t="shared" si="0"/>
        <v>0</v>
      </c>
      <c r="E81" s="152">
        <f t="shared" si="5"/>
        <v>0</v>
      </c>
      <c r="F81" s="152">
        <f t="shared" si="5"/>
        <v>0</v>
      </c>
      <c r="G81" s="152">
        <f t="shared" si="5"/>
        <v>0</v>
      </c>
      <c r="H81" s="152">
        <f t="shared" si="5"/>
        <v>0</v>
      </c>
      <c r="I81" s="123"/>
      <c r="J81" s="1008"/>
      <c r="K81" s="1008"/>
    </row>
    <row r="82" spans="1:11" s="1007" customFormat="1" ht="11.4" customHeight="1" thickBot="1" x14ac:dyDescent="0.25">
      <c r="A82" s="186">
        <v>569</v>
      </c>
      <c r="B82" s="187"/>
      <c r="C82" s="188" t="s">
        <v>318</v>
      </c>
      <c r="D82" s="189">
        <f t="shared" si="0"/>
        <v>0</v>
      </c>
      <c r="E82" s="1088"/>
      <c r="F82" s="1089"/>
      <c r="G82" s="1089"/>
      <c r="H82" s="1090"/>
      <c r="I82" s="123"/>
      <c r="J82" s="1008"/>
      <c r="K82" s="1008"/>
    </row>
    <row r="83" spans="1:11" s="1007" customFormat="1" ht="11.4" customHeight="1" thickBot="1" x14ac:dyDescent="0.25">
      <c r="A83" s="155">
        <v>59</v>
      </c>
      <c r="B83" s="1374" t="s">
        <v>319</v>
      </c>
      <c r="C83" s="1375"/>
      <c r="D83" s="156">
        <f t="shared" si="0"/>
        <v>0</v>
      </c>
      <c r="E83" s="157">
        <f>SUM(E84:E86)</f>
        <v>0</v>
      </c>
      <c r="F83" s="157">
        <f>SUM(F84:F86)</f>
        <v>0</v>
      </c>
      <c r="G83" s="157">
        <f>SUM(G84:G86)</f>
        <v>0</v>
      </c>
      <c r="H83" s="157">
        <f>SUM(H84:H86)</f>
        <v>0</v>
      </c>
      <c r="I83" s="123"/>
      <c r="J83" s="1008"/>
      <c r="K83" s="1008"/>
    </row>
    <row r="84" spans="1:11" s="1007" customFormat="1" ht="11.4" customHeight="1" thickBot="1" x14ac:dyDescent="0.25">
      <c r="A84" s="158">
        <v>591</v>
      </c>
      <c r="B84" s="1376" t="s">
        <v>320</v>
      </c>
      <c r="C84" s="1377"/>
      <c r="D84" s="159">
        <f t="shared" si="0"/>
        <v>0</v>
      </c>
      <c r="E84" s="160">
        <f>SUM(E85:E85)</f>
        <v>0</v>
      </c>
      <c r="F84" s="160">
        <f>SUM(F85:F85)</f>
        <v>0</v>
      </c>
      <c r="G84" s="160">
        <f>SUM(G85:G85)</f>
        <v>0</v>
      </c>
      <c r="H84" s="160">
        <f>SUM(H85:H85)</f>
        <v>0</v>
      </c>
      <c r="I84" s="123"/>
      <c r="J84" s="1008"/>
      <c r="K84" s="1008"/>
    </row>
    <row r="85" spans="1:11" s="1007" customFormat="1" ht="11.4" customHeight="1" thickBot="1" x14ac:dyDescent="0.25">
      <c r="A85" s="161">
        <v>591</v>
      </c>
      <c r="B85" s="162">
        <v>300</v>
      </c>
      <c r="C85" s="163" t="s">
        <v>320</v>
      </c>
      <c r="D85" s="164">
        <f t="shared" si="0"/>
        <v>0</v>
      </c>
      <c r="E85" s="1097"/>
      <c r="F85" s="1098"/>
      <c r="G85" s="1098"/>
      <c r="H85" s="1099"/>
      <c r="I85" s="123"/>
      <c r="J85" s="1008"/>
      <c r="K85" s="1008"/>
    </row>
    <row r="86" spans="1:11" s="1007" customFormat="1" ht="11.4" customHeight="1" thickBot="1" x14ac:dyDescent="0.25">
      <c r="A86" s="158">
        <v>595</v>
      </c>
      <c r="B86" s="1376" t="s">
        <v>321</v>
      </c>
      <c r="C86" s="1377"/>
      <c r="D86" s="159">
        <f t="shared" si="0"/>
        <v>0</v>
      </c>
      <c r="E86" s="160">
        <f>SUM(E87:E87)</f>
        <v>0</v>
      </c>
      <c r="F86" s="160">
        <f>SUM(F87:F87)</f>
        <v>0</v>
      </c>
      <c r="G86" s="160">
        <f>SUM(G87:G87)</f>
        <v>0</v>
      </c>
      <c r="H86" s="160">
        <f>SUM(H87:H87)</f>
        <v>0</v>
      </c>
      <c r="I86" s="123"/>
      <c r="J86" s="1008"/>
      <c r="K86" s="1008"/>
    </row>
    <row r="87" spans="1:11" s="1007" customFormat="1" ht="11.4" customHeight="1" thickBot="1" x14ac:dyDescent="0.25">
      <c r="A87" s="201">
        <v>595</v>
      </c>
      <c r="B87" s="202">
        <v>300</v>
      </c>
      <c r="C87" s="203" t="s">
        <v>321</v>
      </c>
      <c r="D87" s="204">
        <f t="shared" si="0"/>
        <v>0</v>
      </c>
      <c r="E87" s="1091"/>
      <c r="F87" s="1092"/>
      <c r="G87" s="1092"/>
      <c r="H87" s="1093"/>
      <c r="I87" s="123"/>
      <c r="J87" s="1008"/>
      <c r="K87" s="1008"/>
    </row>
    <row r="88" spans="1:11" s="1007" customFormat="1" ht="11.4" customHeight="1" x14ac:dyDescent="0.2">
      <c r="A88" s="205"/>
      <c r="B88" s="205"/>
      <c r="C88" s="123"/>
      <c r="D88" s="206"/>
      <c r="E88" s="1100"/>
      <c r="F88" s="1100"/>
      <c r="G88" s="1100"/>
      <c r="H88" s="1100"/>
      <c r="I88" s="123"/>
      <c r="J88" s="1008"/>
      <c r="K88" s="1008"/>
    </row>
    <row r="89" spans="1:11" s="1007" customFormat="1" ht="11.4" customHeight="1" x14ac:dyDescent="0.2">
      <c r="A89" s="205"/>
      <c r="B89" s="205"/>
      <c r="C89" s="123"/>
      <c r="D89" s="206"/>
      <c r="E89" s="1100"/>
      <c r="F89" s="1100"/>
      <c r="G89" s="1100"/>
      <c r="H89" s="1100"/>
      <c r="J89" s="1008"/>
      <c r="K89" s="1008"/>
    </row>
    <row r="90" spans="1:11" ht="7.5" customHeight="1" x14ac:dyDescent="0.3">
      <c r="A90" s="205"/>
      <c r="B90" s="205"/>
      <c r="C90" s="123"/>
      <c r="D90" s="206"/>
      <c r="E90" s="1100"/>
      <c r="F90" s="1100"/>
      <c r="G90" s="1100"/>
      <c r="H90" s="1100"/>
    </row>
    <row r="91" spans="1:11" s="1007" customFormat="1" ht="11.4" customHeight="1" x14ac:dyDescent="0.2">
      <c r="A91" s="207" t="s">
        <v>322</v>
      </c>
      <c r="B91" s="208"/>
      <c r="C91" s="1101" t="s">
        <v>556</v>
      </c>
      <c r="D91" s="208" t="s">
        <v>323</v>
      </c>
      <c r="E91" s="956"/>
      <c r="F91" s="954" t="s">
        <v>324</v>
      </c>
      <c r="G91" s="1102" t="s">
        <v>593</v>
      </c>
      <c r="H91" s="1103"/>
      <c r="I91" s="1008"/>
      <c r="J91" s="1008"/>
      <c r="K91" s="1008"/>
    </row>
    <row r="92" spans="1:11" s="1007" customFormat="1" ht="7.5" customHeight="1" x14ac:dyDescent="0.25">
      <c r="A92"/>
      <c r="B92"/>
      <c r="C92"/>
      <c r="D92"/>
      <c r="E92"/>
      <c r="F92"/>
      <c r="G92"/>
      <c r="H92"/>
      <c r="I92" s="1008"/>
      <c r="J92" s="1008"/>
      <c r="K92" s="1008"/>
    </row>
    <row r="93" spans="1:11" s="1007" customFormat="1" ht="10.199999999999999" x14ac:dyDescent="0.2">
      <c r="A93" s="207" t="s">
        <v>325</v>
      </c>
      <c r="B93" s="208"/>
      <c r="C93" s="1101" t="s">
        <v>556</v>
      </c>
      <c r="D93" s="208" t="s">
        <v>323</v>
      </c>
      <c r="E93" s="123"/>
      <c r="F93" s="123"/>
      <c r="G93" s="123"/>
      <c r="H93" s="123"/>
      <c r="I93" s="1008"/>
      <c r="J93" s="1008"/>
      <c r="K93" s="1008"/>
    </row>
    <row r="94" spans="1:11" x14ac:dyDescent="0.3">
      <c r="A94" s="1103"/>
      <c r="B94" s="1104"/>
      <c r="C94" s="1104"/>
      <c r="D94" s="1104"/>
      <c r="E94" s="1104"/>
      <c r="F94" s="1104"/>
      <c r="G94" s="1104"/>
      <c r="H94" s="1104"/>
    </row>
    <row r="95" spans="1:11" x14ac:dyDescent="0.3">
      <c r="A95" s="209" t="s">
        <v>326</v>
      </c>
      <c r="B95" s="1104"/>
      <c r="C95" s="1105" t="s">
        <v>534</v>
      </c>
      <c r="D95" s="1104"/>
      <c r="E95" s="1104"/>
      <c r="F95" s="1104"/>
      <c r="G95" s="1104"/>
      <c r="H95" s="1104"/>
    </row>
    <row r="96" spans="1:11" x14ac:dyDescent="0.3">
      <c r="A96" s="1104"/>
      <c r="B96" s="1104"/>
      <c r="C96" s="1104"/>
      <c r="D96" s="1104"/>
      <c r="E96" s="1104"/>
      <c r="F96" s="1104"/>
      <c r="G96" s="1104"/>
      <c r="H96" s="1104"/>
    </row>
  </sheetData>
  <protectedRanges>
    <protectedRange sqref="B72 C87:C90 B80 B83 C82 C85 C78:C79 C71" name="Oblast3_1_1"/>
    <protectedRange sqref="C5" name="Oblast2_1"/>
  </protectedRanges>
  <mergeCells count="39">
    <mergeCell ref="B2:G2"/>
    <mergeCell ref="A4:A5"/>
    <mergeCell ref="B4:B5"/>
    <mergeCell ref="C4:C5"/>
    <mergeCell ref="D4:D5"/>
    <mergeCell ref="E4:E5"/>
    <mergeCell ref="F4:H4"/>
    <mergeCell ref="B47:C47"/>
    <mergeCell ref="A6:C6"/>
    <mergeCell ref="B7:C7"/>
    <mergeCell ref="B8:C8"/>
    <mergeCell ref="B17:C17"/>
    <mergeCell ref="B22:C22"/>
    <mergeCell ref="B28:C28"/>
    <mergeCell ref="B30:C30"/>
    <mergeCell ref="B24:C24"/>
    <mergeCell ref="B25:C25"/>
    <mergeCell ref="B32:C32"/>
    <mergeCell ref="B46:C46"/>
    <mergeCell ref="B66:C66"/>
    <mergeCell ref="B68:C68"/>
    <mergeCell ref="B70:C70"/>
    <mergeCell ref="B53:C53"/>
    <mergeCell ref="B60:C60"/>
    <mergeCell ref="B63:C63"/>
    <mergeCell ref="B49:C49"/>
    <mergeCell ref="B51:C51"/>
    <mergeCell ref="B58:C58"/>
    <mergeCell ref="B61:C61"/>
    <mergeCell ref="B64:C64"/>
    <mergeCell ref="B72:C72"/>
    <mergeCell ref="B77:C77"/>
    <mergeCell ref="B80:C80"/>
    <mergeCell ref="B83:C83"/>
    <mergeCell ref="B86:C86"/>
    <mergeCell ref="B84:C84"/>
    <mergeCell ref="B73:C73"/>
    <mergeCell ref="B75:C75"/>
    <mergeCell ref="B81:C81"/>
  </mergeCells>
  <dataValidations count="2">
    <dataValidation type="list" allowBlank="1" showInputMessage="1" showErrorMessage="1" sqref="B2:G2" xr:uid="{00000000-0002-0000-1500-000000000000}">
      <formula1>Org</formula1>
    </dataValidation>
    <dataValidation type="list" allowBlank="1" showInputMessage="1" showErrorMessage="1" sqref="C93 C91" xr:uid="{00000000-0002-0000-1500-000001000000}">
      <formula1>Ředitelé</formula1>
    </dataValidation>
  </dataValidations>
  <pageMargins left="0.6692913385826772" right="0.47244094488188981" top="0.35433070866141736" bottom="0.35433070866141736" header="0.31496062992125984" footer="0.31496062992125984"/>
  <pageSetup paperSize="9" scale="102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I73"/>
  <sheetViews>
    <sheetView showGridLines="0" zoomScaleNormal="100" zoomScalePageLayoutView="120" workbookViewId="0">
      <selection activeCell="E19" sqref="E19"/>
    </sheetView>
  </sheetViews>
  <sheetFormatPr defaultColWidth="9.109375" defaultRowHeight="14.4" x14ac:dyDescent="0.3"/>
  <cols>
    <col min="1" max="1" width="4.44140625" style="1006" customWidth="1"/>
    <col min="2" max="2" width="5" style="1006" customWidth="1"/>
    <col min="3" max="3" width="32.5546875" style="1006" customWidth="1"/>
    <col min="4" max="8" width="8.33203125" style="1006" customWidth="1"/>
    <col min="9" max="9" width="9.88671875" style="1006" customWidth="1"/>
    <col min="10" max="16384" width="9.109375" style="1006"/>
  </cols>
  <sheetData>
    <row r="1" spans="1:9" x14ac:dyDescent="0.3">
      <c r="A1" s="1106"/>
      <c r="B1" s="1106"/>
      <c r="C1" s="1360" t="s">
        <v>558</v>
      </c>
      <c r="D1" s="1361"/>
      <c r="E1" s="1361"/>
      <c r="F1" s="1107" t="s">
        <v>243</v>
      </c>
      <c r="G1" s="1108">
        <f>[11]P8!F1</f>
        <v>2026</v>
      </c>
      <c r="H1" s="1106"/>
      <c r="I1" s="887" t="s">
        <v>483</v>
      </c>
    </row>
    <row r="2" spans="1:9" s="1007" customFormat="1" ht="12" customHeight="1" x14ac:dyDescent="0.25">
      <c r="A2" s="1109"/>
      <c r="B2" s="1362" t="str">
        <f>[11]P8!B2</f>
        <v>Sportovní a relaxační centrum, příspěvková organizace</v>
      </c>
      <c r="C2" s="1363"/>
      <c r="D2" s="1363"/>
      <c r="E2" s="1363"/>
      <c r="F2" s="1363"/>
      <c r="G2" s="1363"/>
      <c r="H2" s="1109"/>
      <c r="I2" s="1109"/>
    </row>
    <row r="3" spans="1:9" s="1007" customFormat="1" ht="12" customHeight="1" thickBot="1" x14ac:dyDescent="0.25">
      <c r="A3" s="1364"/>
      <c r="B3" s="1364"/>
      <c r="C3" s="1364"/>
      <c r="D3" s="1364"/>
      <c r="E3" s="1364"/>
      <c r="F3" s="1364"/>
      <c r="G3" s="1364"/>
      <c r="H3" s="888"/>
      <c r="I3" s="124" t="s">
        <v>484</v>
      </c>
    </row>
    <row r="4" spans="1:9" s="1007" customFormat="1" ht="12" customHeight="1" thickBot="1" x14ac:dyDescent="0.25">
      <c r="A4" s="889"/>
      <c r="B4" s="890" t="s">
        <v>248</v>
      </c>
      <c r="C4" s="890" t="s">
        <v>249</v>
      </c>
      <c r="D4" s="891">
        <f>[11]P8!F1-1</f>
        <v>2025</v>
      </c>
      <c r="E4" s="890" t="s">
        <v>108</v>
      </c>
      <c r="F4" s="1110" t="s">
        <v>485</v>
      </c>
      <c r="G4" s="1110" t="s">
        <v>486</v>
      </c>
      <c r="H4" s="1110" t="s">
        <v>487</v>
      </c>
      <c r="I4" s="1111" t="s">
        <v>488</v>
      </c>
    </row>
    <row r="5" spans="1:9" s="1007" customFormat="1" ht="12" customHeight="1" thickBot="1" x14ac:dyDescent="0.25">
      <c r="A5" s="1365" t="s">
        <v>489</v>
      </c>
      <c r="B5" s="1366"/>
      <c r="C5" s="1367"/>
      <c r="D5" s="892">
        <f>D6+D10+D15+D21+D23+D28+D32+D34</f>
        <v>11513000</v>
      </c>
      <c r="E5" s="892">
        <f>E6+E10+E15+E21+E23+E28+E32+E34</f>
        <v>13808000</v>
      </c>
      <c r="F5" s="892">
        <f>F6+F10+F15+F21+F23+F28+F32+F34</f>
        <v>0</v>
      </c>
      <c r="G5" s="892">
        <f>G6+G10+G15+G21+G23+G28+G32+G34</f>
        <v>0</v>
      </c>
      <c r="H5" s="892">
        <f>H6+H10+H15+H21+H23+H28+H32+H34</f>
        <v>0</v>
      </c>
      <c r="I5" s="1112">
        <f t="shared" ref="I5:I38" si="0">SUM(E5:H5)</f>
        <v>13808000</v>
      </c>
    </row>
    <row r="6" spans="1:9" s="1007" customFormat="1" ht="12" customHeight="1" thickBot="1" x14ac:dyDescent="0.25">
      <c r="A6" s="893">
        <v>50</v>
      </c>
      <c r="B6" s="1355" t="s">
        <v>490</v>
      </c>
      <c r="C6" s="1356"/>
      <c r="D6" s="894">
        <f t="shared" ref="D6:H6" si="1">SUM(D7:D9)</f>
        <v>4523000</v>
      </c>
      <c r="E6" s="894">
        <f t="shared" si="1"/>
        <v>3878000</v>
      </c>
      <c r="F6" s="894">
        <f t="shared" si="1"/>
        <v>0</v>
      </c>
      <c r="G6" s="894">
        <f t="shared" si="1"/>
        <v>0</v>
      </c>
      <c r="H6" s="894">
        <f t="shared" si="1"/>
        <v>0</v>
      </c>
      <c r="I6" s="1113">
        <f t="shared" si="0"/>
        <v>3878000</v>
      </c>
    </row>
    <row r="7" spans="1:9" s="1007" customFormat="1" ht="12" customHeight="1" x14ac:dyDescent="0.2">
      <c r="A7" s="895"/>
      <c r="B7" s="895">
        <v>501</v>
      </c>
      <c r="C7" s="896" t="s">
        <v>491</v>
      </c>
      <c r="D7" s="897">
        <v>287000</v>
      </c>
      <c r="E7" s="898">
        <f>[11]P8!D8</f>
        <v>288000</v>
      </c>
      <c r="F7" s="1114"/>
      <c r="G7" s="1114"/>
      <c r="H7" s="1114"/>
      <c r="I7" s="1115">
        <f t="shared" si="0"/>
        <v>288000</v>
      </c>
    </row>
    <row r="8" spans="1:9" s="1007" customFormat="1" ht="12" customHeight="1" x14ac:dyDescent="0.2">
      <c r="A8" s="899"/>
      <c r="B8" s="899">
        <v>502</v>
      </c>
      <c r="C8" s="900" t="s">
        <v>492</v>
      </c>
      <c r="D8" s="901">
        <v>4136000</v>
      </c>
      <c r="E8" s="902">
        <f>[11]P8!D17</f>
        <v>3490000</v>
      </c>
      <c r="F8" s="1116"/>
      <c r="G8" s="1116"/>
      <c r="H8" s="1116"/>
      <c r="I8" s="1117">
        <f t="shared" ref="I8" si="2">SUM(E8:H8)</f>
        <v>3490000</v>
      </c>
    </row>
    <row r="9" spans="1:9" s="1007" customFormat="1" ht="12" customHeight="1" thickBot="1" x14ac:dyDescent="0.25">
      <c r="A9" s="899"/>
      <c r="B9" s="899">
        <v>504</v>
      </c>
      <c r="C9" s="900" t="s">
        <v>559</v>
      </c>
      <c r="D9" s="901">
        <v>100000</v>
      </c>
      <c r="E9" s="902">
        <f>[11]P8!D22</f>
        <v>100000</v>
      </c>
      <c r="F9" s="1116"/>
      <c r="G9" s="1116"/>
      <c r="H9" s="1116"/>
      <c r="I9" s="1117">
        <f t="shared" si="0"/>
        <v>100000</v>
      </c>
    </row>
    <row r="10" spans="1:9" s="1007" customFormat="1" ht="12" customHeight="1" thickBot="1" x14ac:dyDescent="0.25">
      <c r="A10" s="893">
        <v>51</v>
      </c>
      <c r="B10" s="1354" t="s">
        <v>493</v>
      </c>
      <c r="C10" s="1354"/>
      <c r="D10" s="894">
        <f t="shared" ref="D10:H10" si="3">SUM(D11:D14)</f>
        <v>938000</v>
      </c>
      <c r="E10" s="894">
        <f t="shared" si="3"/>
        <v>2928000</v>
      </c>
      <c r="F10" s="894">
        <f t="shared" si="3"/>
        <v>0</v>
      </c>
      <c r="G10" s="894">
        <f t="shared" si="3"/>
        <v>0</v>
      </c>
      <c r="H10" s="894">
        <f t="shared" si="3"/>
        <v>0</v>
      </c>
      <c r="I10" s="1113">
        <f t="shared" si="0"/>
        <v>2928000</v>
      </c>
    </row>
    <row r="11" spans="1:9" s="1007" customFormat="1" ht="12" customHeight="1" x14ac:dyDescent="0.2">
      <c r="A11" s="895"/>
      <c r="B11" s="895">
        <v>511</v>
      </c>
      <c r="C11" s="903" t="s">
        <v>272</v>
      </c>
      <c r="D11" s="897">
        <v>510000</v>
      </c>
      <c r="E11" s="898">
        <f>[11]P8!D25</f>
        <v>2205000</v>
      </c>
      <c r="F11" s="897"/>
      <c r="G11" s="897"/>
      <c r="H11" s="897"/>
      <c r="I11" s="1115">
        <f t="shared" si="0"/>
        <v>2205000</v>
      </c>
    </row>
    <row r="12" spans="1:9" s="1007" customFormat="1" ht="12" customHeight="1" x14ac:dyDescent="0.2">
      <c r="A12" s="899"/>
      <c r="B12" s="899">
        <v>512</v>
      </c>
      <c r="C12" s="900" t="s">
        <v>275</v>
      </c>
      <c r="D12" s="901"/>
      <c r="E12" s="902">
        <f>[11]P8!D28</f>
        <v>5000</v>
      </c>
      <c r="F12" s="901"/>
      <c r="G12" s="901"/>
      <c r="H12" s="901"/>
      <c r="I12" s="1117">
        <f t="shared" si="0"/>
        <v>5000</v>
      </c>
    </row>
    <row r="13" spans="1:9" s="1007" customFormat="1" ht="12" customHeight="1" x14ac:dyDescent="0.2">
      <c r="A13" s="904"/>
      <c r="B13" s="899">
        <v>513</v>
      </c>
      <c r="C13" s="900" t="s">
        <v>277</v>
      </c>
      <c r="D13" s="1116">
        <v>3000</v>
      </c>
      <c r="E13" s="902">
        <f>[11]P8!D30</f>
        <v>3000</v>
      </c>
      <c r="F13" s="1116"/>
      <c r="G13" s="1116"/>
      <c r="H13" s="1116"/>
      <c r="I13" s="1117">
        <f t="shared" si="0"/>
        <v>3000</v>
      </c>
    </row>
    <row r="14" spans="1:9" s="1007" customFormat="1" ht="12" customHeight="1" thickBot="1" x14ac:dyDescent="0.25">
      <c r="A14" s="905"/>
      <c r="B14" s="906">
        <v>518</v>
      </c>
      <c r="C14" s="907" t="s">
        <v>494</v>
      </c>
      <c r="D14" s="897">
        <v>425000</v>
      </c>
      <c r="E14" s="908">
        <f>[11]P8!D32</f>
        <v>715000</v>
      </c>
      <c r="F14" s="897"/>
      <c r="G14" s="897"/>
      <c r="H14" s="897"/>
      <c r="I14" s="1118">
        <f t="shared" si="0"/>
        <v>715000</v>
      </c>
    </row>
    <row r="15" spans="1:9" s="1007" customFormat="1" ht="12" customHeight="1" thickBot="1" x14ac:dyDescent="0.25">
      <c r="A15" s="893">
        <v>52</v>
      </c>
      <c r="B15" s="1354" t="s">
        <v>495</v>
      </c>
      <c r="C15" s="1354"/>
      <c r="D15" s="894">
        <f t="shared" ref="D15:H15" si="4">SUM(D16:D20)</f>
        <v>5938000</v>
      </c>
      <c r="E15" s="894">
        <f t="shared" si="4"/>
        <v>6888000</v>
      </c>
      <c r="F15" s="894">
        <f t="shared" si="4"/>
        <v>0</v>
      </c>
      <c r="G15" s="894">
        <f t="shared" si="4"/>
        <v>0</v>
      </c>
      <c r="H15" s="894">
        <f t="shared" si="4"/>
        <v>0</v>
      </c>
      <c r="I15" s="1113">
        <f t="shared" si="0"/>
        <v>6888000</v>
      </c>
    </row>
    <row r="16" spans="1:9" s="1007" customFormat="1" ht="12" customHeight="1" x14ac:dyDescent="0.2">
      <c r="A16" s="895"/>
      <c r="B16" s="895">
        <v>521</v>
      </c>
      <c r="C16" s="903" t="s">
        <v>294</v>
      </c>
      <c r="D16" s="1116">
        <v>4550000</v>
      </c>
      <c r="E16" s="898">
        <f>[11]P8!D47</f>
        <v>5500000</v>
      </c>
      <c r="F16" s="1116"/>
      <c r="G16" s="1116"/>
      <c r="H16" s="1116"/>
      <c r="I16" s="1115">
        <f t="shared" si="0"/>
        <v>5500000</v>
      </c>
    </row>
    <row r="17" spans="1:9" s="1007" customFormat="1" ht="12" customHeight="1" x14ac:dyDescent="0.2">
      <c r="A17" s="899"/>
      <c r="B17" s="899">
        <v>524</v>
      </c>
      <c r="C17" s="900" t="s">
        <v>496</v>
      </c>
      <c r="D17" s="1116">
        <v>1210000</v>
      </c>
      <c r="E17" s="898">
        <f>[11]P8!D49</f>
        <v>1210000</v>
      </c>
      <c r="F17" s="1116"/>
      <c r="G17" s="1116"/>
      <c r="H17" s="1116"/>
      <c r="I17" s="1117">
        <f t="shared" si="0"/>
        <v>1210000</v>
      </c>
    </row>
    <row r="18" spans="1:9" s="1007" customFormat="1" ht="12" customHeight="1" x14ac:dyDescent="0.2">
      <c r="A18" s="904"/>
      <c r="B18" s="899">
        <v>525</v>
      </c>
      <c r="C18" s="900" t="s">
        <v>497</v>
      </c>
      <c r="D18" s="1116">
        <v>30000</v>
      </c>
      <c r="E18" s="898">
        <f>[11]P8!D51</f>
        <v>30000</v>
      </c>
      <c r="F18" s="1116"/>
      <c r="G18" s="1116"/>
      <c r="H18" s="1116"/>
      <c r="I18" s="1117">
        <f t="shared" si="0"/>
        <v>30000</v>
      </c>
    </row>
    <row r="19" spans="1:9" s="1007" customFormat="1" ht="12" customHeight="1" x14ac:dyDescent="0.2">
      <c r="A19" s="904"/>
      <c r="B19" s="899">
        <v>527</v>
      </c>
      <c r="C19" s="900" t="s">
        <v>297</v>
      </c>
      <c r="D19" s="1116">
        <v>148000</v>
      </c>
      <c r="E19" s="898">
        <f>[11]P8!D53</f>
        <v>148000</v>
      </c>
      <c r="F19" s="1116"/>
      <c r="G19" s="1116"/>
      <c r="H19" s="1116"/>
      <c r="I19" s="1117">
        <f t="shared" si="0"/>
        <v>148000</v>
      </c>
    </row>
    <row r="20" spans="1:9" s="1007" customFormat="1" ht="12" customHeight="1" thickBot="1" x14ac:dyDescent="0.25">
      <c r="A20" s="905"/>
      <c r="B20" s="906">
        <v>528</v>
      </c>
      <c r="C20" s="907" t="s">
        <v>498</v>
      </c>
      <c r="D20" s="1116"/>
      <c r="E20" s="898">
        <f>[11]P8!D58</f>
        <v>0</v>
      </c>
      <c r="F20" s="1116"/>
      <c r="G20" s="1116"/>
      <c r="H20" s="1116"/>
      <c r="I20" s="1118">
        <f t="shared" si="0"/>
        <v>0</v>
      </c>
    </row>
    <row r="21" spans="1:9" s="1007" customFormat="1" ht="12" customHeight="1" thickBot="1" x14ac:dyDescent="0.25">
      <c r="A21" s="893">
        <v>53</v>
      </c>
      <c r="B21" s="1354" t="s">
        <v>499</v>
      </c>
      <c r="C21" s="1354"/>
      <c r="D21" s="894">
        <f t="shared" ref="D21:H21" si="5">D22</f>
        <v>2000</v>
      </c>
      <c r="E21" s="894">
        <f t="shared" si="5"/>
        <v>2000</v>
      </c>
      <c r="F21" s="894">
        <f t="shared" si="5"/>
        <v>0</v>
      </c>
      <c r="G21" s="894">
        <f t="shared" si="5"/>
        <v>0</v>
      </c>
      <c r="H21" s="894">
        <f t="shared" si="5"/>
        <v>0</v>
      </c>
      <c r="I21" s="1113">
        <f t="shared" si="0"/>
        <v>2000</v>
      </c>
    </row>
    <row r="22" spans="1:9" s="1007" customFormat="1" ht="12" customHeight="1" thickBot="1" x14ac:dyDescent="0.25">
      <c r="A22" s="909"/>
      <c r="B22" s="909">
        <v>538</v>
      </c>
      <c r="C22" s="910" t="s">
        <v>304</v>
      </c>
      <c r="D22" s="1116">
        <v>2000</v>
      </c>
      <c r="E22" s="911">
        <f>[11]P8!D61</f>
        <v>2000</v>
      </c>
      <c r="F22" s="1116"/>
      <c r="G22" s="1116"/>
      <c r="H22" s="1116"/>
      <c r="I22" s="1119">
        <f t="shared" si="0"/>
        <v>2000</v>
      </c>
    </row>
    <row r="23" spans="1:9" s="1007" customFormat="1" ht="12" customHeight="1" thickBot="1" x14ac:dyDescent="0.25">
      <c r="A23" s="893">
        <v>54</v>
      </c>
      <c r="B23" s="1354" t="s">
        <v>500</v>
      </c>
      <c r="C23" s="1354"/>
      <c r="D23" s="894">
        <f t="shared" ref="D23:H23" si="6">SUM(D24:D27)</f>
        <v>12000</v>
      </c>
      <c r="E23" s="894">
        <f t="shared" si="6"/>
        <v>12000</v>
      </c>
      <c r="F23" s="894">
        <f t="shared" si="6"/>
        <v>0</v>
      </c>
      <c r="G23" s="894">
        <f t="shared" si="6"/>
        <v>0</v>
      </c>
      <c r="H23" s="894">
        <f t="shared" si="6"/>
        <v>0</v>
      </c>
      <c r="I23" s="1113">
        <f t="shared" si="0"/>
        <v>12000</v>
      </c>
    </row>
    <row r="24" spans="1:9" s="1007" customFormat="1" ht="12" customHeight="1" x14ac:dyDescent="0.2">
      <c r="A24" s="903"/>
      <c r="B24" s="895">
        <v>541</v>
      </c>
      <c r="C24" s="903" t="s">
        <v>306</v>
      </c>
      <c r="D24" s="1116"/>
      <c r="E24" s="898">
        <f>[11]P8!D64</f>
        <v>0</v>
      </c>
      <c r="F24" s="1116"/>
      <c r="G24" s="1116"/>
      <c r="H24" s="1116"/>
      <c r="I24" s="1115">
        <f t="shared" si="0"/>
        <v>0</v>
      </c>
    </row>
    <row r="25" spans="1:9" s="1007" customFormat="1" ht="12" customHeight="1" x14ac:dyDescent="0.2">
      <c r="A25" s="900"/>
      <c r="B25" s="899">
        <v>542</v>
      </c>
      <c r="C25" s="900" t="s">
        <v>501</v>
      </c>
      <c r="D25" s="1116"/>
      <c r="E25" s="898">
        <f>[11]P8!D66</f>
        <v>0</v>
      </c>
      <c r="F25" s="1116"/>
      <c r="G25" s="1116"/>
      <c r="H25" s="1116"/>
      <c r="I25" s="1117">
        <f t="shared" si="0"/>
        <v>0</v>
      </c>
    </row>
    <row r="26" spans="1:9" s="1007" customFormat="1" ht="12" customHeight="1" x14ac:dyDescent="0.2">
      <c r="A26" s="912"/>
      <c r="B26" s="899">
        <v>547</v>
      </c>
      <c r="C26" s="900" t="s">
        <v>308</v>
      </c>
      <c r="D26" s="1116"/>
      <c r="E26" s="898">
        <f>[11]P8!D68</f>
        <v>0</v>
      </c>
      <c r="F26" s="1116"/>
      <c r="G26" s="1116"/>
      <c r="H26" s="1116"/>
      <c r="I26" s="1117">
        <f t="shared" si="0"/>
        <v>0</v>
      </c>
    </row>
    <row r="27" spans="1:9" s="1007" customFormat="1" ht="12" customHeight="1" thickBot="1" x14ac:dyDescent="0.25">
      <c r="A27" s="907"/>
      <c r="B27" s="906">
        <v>549</v>
      </c>
      <c r="C27" s="907" t="s">
        <v>309</v>
      </c>
      <c r="D27" s="1116">
        <v>12000</v>
      </c>
      <c r="E27" s="898">
        <f>[11]P8!D70</f>
        <v>12000</v>
      </c>
      <c r="F27" s="1116"/>
      <c r="G27" s="1116"/>
      <c r="H27" s="1116"/>
      <c r="I27" s="1118">
        <f t="shared" si="0"/>
        <v>12000</v>
      </c>
    </row>
    <row r="28" spans="1:9" s="1007" customFormat="1" ht="12" customHeight="1" thickBot="1" x14ac:dyDescent="0.25">
      <c r="A28" s="893">
        <v>55</v>
      </c>
      <c r="B28" s="1354" t="s">
        <v>502</v>
      </c>
      <c r="C28" s="1354"/>
      <c r="D28" s="894">
        <f>SUM(D29:D31)</f>
        <v>100000</v>
      </c>
      <c r="E28" s="894">
        <f>SUM(E29:E31)</f>
        <v>100000</v>
      </c>
      <c r="F28" s="894">
        <f>SUM(F29:F31)</f>
        <v>0</v>
      </c>
      <c r="G28" s="894">
        <f>SUM(G29:G31)</f>
        <v>0</v>
      </c>
      <c r="H28" s="894">
        <f>SUM(H29:H31)</f>
        <v>0</v>
      </c>
      <c r="I28" s="1113">
        <f t="shared" si="0"/>
        <v>100000</v>
      </c>
    </row>
    <row r="29" spans="1:9" s="1007" customFormat="1" ht="12" customHeight="1" x14ac:dyDescent="0.2">
      <c r="A29" s="913"/>
      <c r="B29" s="914">
        <v>551</v>
      </c>
      <c r="C29" s="915" t="s">
        <v>312</v>
      </c>
      <c r="D29" s="1120"/>
      <c r="E29" s="916">
        <f>[11]P8!D73</f>
        <v>0</v>
      </c>
      <c r="F29" s="1120"/>
      <c r="G29" s="1120"/>
      <c r="H29" s="1120"/>
      <c r="I29" s="1121">
        <f t="shared" si="0"/>
        <v>0</v>
      </c>
    </row>
    <row r="30" spans="1:9" s="1007" customFormat="1" ht="12" customHeight="1" x14ac:dyDescent="0.2">
      <c r="A30" s="912"/>
      <c r="B30" s="899">
        <v>556</v>
      </c>
      <c r="C30" s="900" t="s">
        <v>313</v>
      </c>
      <c r="D30" s="1116"/>
      <c r="E30" s="898">
        <f>[11]P8!D75</f>
        <v>0</v>
      </c>
      <c r="F30" s="1116"/>
      <c r="G30" s="1116"/>
      <c r="H30" s="1116"/>
      <c r="I30" s="1117">
        <f t="shared" ref="I30" si="7">SUM(E30:H30)</f>
        <v>0</v>
      </c>
    </row>
    <row r="31" spans="1:9" s="1007" customFormat="1" ht="12" customHeight="1" thickBot="1" x14ac:dyDescent="0.25">
      <c r="A31" s="917"/>
      <c r="B31" s="918">
        <v>558</v>
      </c>
      <c r="C31" s="919" t="s">
        <v>314</v>
      </c>
      <c r="D31" s="1116">
        <v>100000</v>
      </c>
      <c r="E31" s="908">
        <f>[11]P8!D77</f>
        <v>100000</v>
      </c>
      <c r="F31" s="1114"/>
      <c r="G31" s="1114"/>
      <c r="H31" s="1114"/>
      <c r="I31" s="1118">
        <f t="shared" si="0"/>
        <v>100000</v>
      </c>
    </row>
    <row r="32" spans="1:9" s="1007" customFormat="1" ht="12" customHeight="1" thickBot="1" x14ac:dyDescent="0.25">
      <c r="A32" s="893">
        <v>56</v>
      </c>
      <c r="B32" s="1355" t="s">
        <v>503</v>
      </c>
      <c r="C32" s="1356"/>
      <c r="D32" s="894">
        <f>D33</f>
        <v>0</v>
      </c>
      <c r="E32" s="894">
        <f t="shared" ref="E32:H32" si="8">E33</f>
        <v>0</v>
      </c>
      <c r="F32" s="894">
        <f t="shared" si="8"/>
        <v>0</v>
      </c>
      <c r="G32" s="894">
        <f t="shared" si="8"/>
        <v>0</v>
      </c>
      <c r="H32" s="894">
        <f t="shared" si="8"/>
        <v>0</v>
      </c>
      <c r="I32" s="1113">
        <f t="shared" si="0"/>
        <v>0</v>
      </c>
    </row>
    <row r="33" spans="1:9" s="1007" customFormat="1" ht="12" customHeight="1" thickBot="1" x14ac:dyDescent="0.25">
      <c r="A33" s="920"/>
      <c r="B33" s="909">
        <v>569</v>
      </c>
      <c r="C33" s="910" t="s">
        <v>318</v>
      </c>
      <c r="D33" s="1116"/>
      <c r="E33" s="911">
        <f>[11]P8!D81</f>
        <v>0</v>
      </c>
      <c r="F33" s="1116"/>
      <c r="G33" s="1116"/>
      <c r="H33" s="1116"/>
      <c r="I33" s="1119">
        <f t="shared" si="0"/>
        <v>0</v>
      </c>
    </row>
    <row r="34" spans="1:9" s="1007" customFormat="1" ht="12" customHeight="1" thickBot="1" x14ac:dyDescent="0.25">
      <c r="A34" s="893">
        <v>59</v>
      </c>
      <c r="B34" s="1354" t="s">
        <v>320</v>
      </c>
      <c r="C34" s="1354"/>
      <c r="D34" s="894">
        <f t="shared" ref="D34:H34" si="9">SUM(D35:D36)</f>
        <v>0</v>
      </c>
      <c r="E34" s="894">
        <f t="shared" si="9"/>
        <v>0</v>
      </c>
      <c r="F34" s="894">
        <f t="shared" si="9"/>
        <v>0</v>
      </c>
      <c r="G34" s="894">
        <f t="shared" si="9"/>
        <v>0</v>
      </c>
      <c r="H34" s="894">
        <f t="shared" si="9"/>
        <v>0</v>
      </c>
      <c r="I34" s="1113">
        <f t="shared" si="0"/>
        <v>0</v>
      </c>
    </row>
    <row r="35" spans="1:9" s="1007" customFormat="1" ht="12" customHeight="1" x14ac:dyDescent="0.2">
      <c r="A35" s="903"/>
      <c r="B35" s="895">
        <v>591</v>
      </c>
      <c r="C35" s="903" t="s">
        <v>320</v>
      </c>
      <c r="D35" s="1116"/>
      <c r="E35" s="898">
        <f>[11]P8!D84</f>
        <v>0</v>
      </c>
      <c r="F35" s="1116"/>
      <c r="G35" s="1116"/>
      <c r="H35" s="1116"/>
      <c r="I35" s="1115">
        <f t="shared" si="0"/>
        <v>0</v>
      </c>
    </row>
    <row r="36" spans="1:9" s="1007" customFormat="1" ht="12" customHeight="1" thickBot="1" x14ac:dyDescent="0.25">
      <c r="A36" s="921"/>
      <c r="B36" s="922">
        <v>595</v>
      </c>
      <c r="C36" s="921" t="s">
        <v>321</v>
      </c>
      <c r="D36" s="1116"/>
      <c r="E36" s="898">
        <f>[11]P8!D86</f>
        <v>0</v>
      </c>
      <c r="F36" s="1116"/>
      <c r="G36" s="1116"/>
      <c r="H36" s="1116"/>
      <c r="I36" s="1122">
        <f t="shared" si="0"/>
        <v>0</v>
      </c>
    </row>
    <row r="37" spans="1:9" s="1007" customFormat="1" ht="12" customHeight="1" thickBot="1" x14ac:dyDescent="0.25">
      <c r="A37" s="1357" t="s">
        <v>504</v>
      </c>
      <c r="B37" s="1358"/>
      <c r="C37" s="1359"/>
      <c r="D37" s="923">
        <f t="shared" ref="D37:H37" si="10">D38+D42+D47+D49</f>
        <v>11513000</v>
      </c>
      <c r="E37" s="923">
        <f t="shared" si="10"/>
        <v>13808000</v>
      </c>
      <c r="F37" s="923">
        <f t="shared" si="10"/>
        <v>0</v>
      </c>
      <c r="G37" s="923">
        <f t="shared" si="10"/>
        <v>0</v>
      </c>
      <c r="H37" s="923">
        <f t="shared" si="10"/>
        <v>0</v>
      </c>
      <c r="I37" s="1123">
        <f t="shared" si="0"/>
        <v>13808000</v>
      </c>
    </row>
    <row r="38" spans="1:9" s="1007" customFormat="1" ht="12" customHeight="1" thickBot="1" x14ac:dyDescent="0.25">
      <c r="A38" s="924">
        <v>60</v>
      </c>
      <c r="B38" s="1349" t="s">
        <v>505</v>
      </c>
      <c r="C38" s="1349"/>
      <c r="D38" s="925">
        <f t="shared" ref="D38:H38" si="11">SUM(D39:D41)</f>
        <v>2960000</v>
      </c>
      <c r="E38" s="925">
        <f t="shared" si="11"/>
        <v>2810000</v>
      </c>
      <c r="F38" s="925">
        <f t="shared" si="11"/>
        <v>0</v>
      </c>
      <c r="G38" s="925">
        <f t="shared" si="11"/>
        <v>0</v>
      </c>
      <c r="H38" s="925">
        <f t="shared" si="11"/>
        <v>0</v>
      </c>
      <c r="I38" s="1124">
        <f t="shared" si="0"/>
        <v>2810000</v>
      </c>
    </row>
    <row r="39" spans="1:9" s="1007" customFormat="1" ht="12" customHeight="1" x14ac:dyDescent="0.2">
      <c r="A39" s="926"/>
      <c r="B39" s="927">
        <v>602</v>
      </c>
      <c r="C39" s="926" t="s">
        <v>506</v>
      </c>
      <c r="D39" s="1116">
        <v>2860000</v>
      </c>
      <c r="E39" s="1116">
        <v>2690000</v>
      </c>
      <c r="F39" s="1116"/>
      <c r="G39" s="1116"/>
      <c r="H39" s="1116"/>
      <c r="I39" s="1125">
        <f>SUM(E39:H39)</f>
        <v>2690000</v>
      </c>
    </row>
    <row r="40" spans="1:9" s="1007" customFormat="1" ht="12" customHeight="1" x14ac:dyDescent="0.2">
      <c r="A40" s="928"/>
      <c r="B40" s="929">
        <v>603</v>
      </c>
      <c r="C40" s="928" t="s">
        <v>507</v>
      </c>
      <c r="D40" s="1116"/>
      <c r="E40" s="1116"/>
      <c r="F40" s="1116"/>
      <c r="G40" s="1116"/>
      <c r="H40" s="1116"/>
      <c r="I40" s="1126">
        <f>SUM(E40:H40)</f>
        <v>0</v>
      </c>
    </row>
    <row r="41" spans="1:9" s="1007" customFormat="1" ht="12" customHeight="1" thickBot="1" x14ac:dyDescent="0.25">
      <c r="A41" s="930"/>
      <c r="B41" s="931">
        <v>604</v>
      </c>
      <c r="C41" s="930" t="s">
        <v>508</v>
      </c>
      <c r="D41" s="1116">
        <v>100000</v>
      </c>
      <c r="E41" s="1116">
        <v>120000</v>
      </c>
      <c r="F41" s="1116"/>
      <c r="G41" s="1116"/>
      <c r="H41" s="1116"/>
      <c r="I41" s="1127">
        <f t="shared" ref="I41:I55" si="12">SUM(E41:H41)</f>
        <v>120000</v>
      </c>
    </row>
    <row r="42" spans="1:9" s="1007" customFormat="1" ht="12" customHeight="1" thickBot="1" x14ac:dyDescent="0.25">
      <c r="A42" s="924">
        <v>64</v>
      </c>
      <c r="B42" s="1349" t="s">
        <v>509</v>
      </c>
      <c r="C42" s="1349"/>
      <c r="D42" s="925">
        <f>SUM(D43:D46)</f>
        <v>370000</v>
      </c>
      <c r="E42" s="925">
        <f t="shared" ref="E42:H42" si="13">SUM(E43:E46)</f>
        <v>420000</v>
      </c>
      <c r="F42" s="925">
        <f t="shared" si="13"/>
        <v>0</v>
      </c>
      <c r="G42" s="925">
        <f t="shared" si="13"/>
        <v>0</v>
      </c>
      <c r="H42" s="925">
        <f t="shared" si="13"/>
        <v>0</v>
      </c>
      <c r="I42" s="1124">
        <f t="shared" si="12"/>
        <v>420000</v>
      </c>
    </row>
    <row r="43" spans="1:9" s="1007" customFormat="1" ht="12" customHeight="1" x14ac:dyDescent="0.2">
      <c r="A43" s="926"/>
      <c r="B43" s="927">
        <v>641</v>
      </c>
      <c r="C43" s="926" t="s">
        <v>306</v>
      </c>
      <c r="D43" s="1116"/>
      <c r="E43" s="1116"/>
      <c r="F43" s="1116"/>
      <c r="G43" s="1116"/>
      <c r="H43" s="1116"/>
      <c r="I43" s="1125">
        <f t="shared" si="12"/>
        <v>0</v>
      </c>
    </row>
    <row r="44" spans="1:9" s="1007" customFormat="1" ht="12" customHeight="1" x14ac:dyDescent="0.2">
      <c r="A44" s="928"/>
      <c r="B44" s="929">
        <v>643</v>
      </c>
      <c r="C44" s="928" t="s">
        <v>510</v>
      </c>
      <c r="D44" s="1116"/>
      <c r="E44" s="1116"/>
      <c r="F44" s="1116"/>
      <c r="G44" s="1116"/>
      <c r="H44" s="1116"/>
      <c r="I44" s="1126">
        <f t="shared" si="12"/>
        <v>0</v>
      </c>
    </row>
    <row r="45" spans="1:9" s="1007" customFormat="1" ht="12" customHeight="1" x14ac:dyDescent="0.2">
      <c r="A45" s="928"/>
      <c r="B45" s="929">
        <v>648</v>
      </c>
      <c r="C45" s="928" t="s">
        <v>511</v>
      </c>
      <c r="D45" s="1116">
        <v>350000</v>
      </c>
      <c r="E45" s="1116">
        <v>400000</v>
      </c>
      <c r="F45" s="1116"/>
      <c r="G45" s="1116"/>
      <c r="H45" s="1116"/>
      <c r="I45" s="1126">
        <f t="shared" si="12"/>
        <v>400000</v>
      </c>
    </row>
    <row r="46" spans="1:9" s="1007" customFormat="1" ht="12" customHeight="1" thickBot="1" x14ac:dyDescent="0.25">
      <c r="A46" s="930"/>
      <c r="B46" s="931">
        <v>649</v>
      </c>
      <c r="C46" s="930" t="s">
        <v>512</v>
      </c>
      <c r="D46" s="1116">
        <v>20000</v>
      </c>
      <c r="E46" s="1116">
        <v>20000</v>
      </c>
      <c r="F46" s="1116"/>
      <c r="G46" s="1116"/>
      <c r="H46" s="1116"/>
      <c r="I46" s="1127">
        <f t="shared" si="12"/>
        <v>20000</v>
      </c>
    </row>
    <row r="47" spans="1:9" s="1007" customFormat="1" ht="12" customHeight="1" thickBot="1" x14ac:dyDescent="0.25">
      <c r="A47" s="924">
        <v>66</v>
      </c>
      <c r="B47" s="1349" t="s">
        <v>513</v>
      </c>
      <c r="C47" s="1349"/>
      <c r="D47" s="925">
        <f>D48</f>
        <v>0</v>
      </c>
      <c r="E47" s="925">
        <f t="shared" ref="E47:H47" si="14">E48</f>
        <v>0</v>
      </c>
      <c r="F47" s="925">
        <f t="shared" si="14"/>
        <v>0</v>
      </c>
      <c r="G47" s="925">
        <f t="shared" si="14"/>
        <v>0</v>
      </c>
      <c r="H47" s="925">
        <f t="shared" si="14"/>
        <v>0</v>
      </c>
      <c r="I47" s="1124">
        <f t="shared" si="12"/>
        <v>0</v>
      </c>
    </row>
    <row r="48" spans="1:9" s="1007" customFormat="1" ht="12" customHeight="1" thickBot="1" x14ac:dyDescent="0.25">
      <c r="A48" s="932"/>
      <c r="B48" s="933">
        <v>662</v>
      </c>
      <c r="C48" s="932" t="s">
        <v>514</v>
      </c>
      <c r="D48" s="1128"/>
      <c r="E48" s="1128"/>
      <c r="F48" s="1128"/>
      <c r="G48" s="1128"/>
      <c r="H48" s="1128"/>
      <c r="I48" s="1125">
        <f t="shared" si="12"/>
        <v>0</v>
      </c>
    </row>
    <row r="49" spans="1:9" s="1007" customFormat="1" ht="12" customHeight="1" thickBot="1" x14ac:dyDescent="0.25">
      <c r="A49" s="924">
        <v>67</v>
      </c>
      <c r="B49" s="1349" t="s">
        <v>515</v>
      </c>
      <c r="C49" s="1349"/>
      <c r="D49" s="925">
        <f t="shared" ref="D49:H49" si="15">SUM(D50:D54)</f>
        <v>8183000</v>
      </c>
      <c r="E49" s="925">
        <f t="shared" si="15"/>
        <v>10578000</v>
      </c>
      <c r="F49" s="925">
        <f t="shared" si="15"/>
        <v>0</v>
      </c>
      <c r="G49" s="925">
        <f t="shared" si="15"/>
        <v>0</v>
      </c>
      <c r="H49" s="925">
        <f t="shared" si="15"/>
        <v>0</v>
      </c>
      <c r="I49" s="1124">
        <f t="shared" si="12"/>
        <v>10578000</v>
      </c>
    </row>
    <row r="50" spans="1:9" s="1007" customFormat="1" ht="12" customHeight="1" x14ac:dyDescent="0.2">
      <c r="A50" s="927" t="s">
        <v>516</v>
      </c>
      <c r="B50" s="927">
        <v>500</v>
      </c>
      <c r="C50" s="926" t="s">
        <v>517</v>
      </c>
      <c r="D50" s="1116">
        <v>8183000</v>
      </c>
      <c r="E50" s="1114">
        <v>10578000</v>
      </c>
      <c r="F50" s="1114"/>
      <c r="G50" s="1114"/>
      <c r="H50" s="1114"/>
      <c r="I50" s="1129">
        <f t="shared" si="12"/>
        <v>10578000</v>
      </c>
    </row>
    <row r="51" spans="1:9" s="1007" customFormat="1" ht="12" customHeight="1" x14ac:dyDescent="0.2">
      <c r="A51" s="927" t="s">
        <v>516</v>
      </c>
      <c r="B51" s="927">
        <v>510</v>
      </c>
      <c r="C51" s="926" t="s">
        <v>518</v>
      </c>
      <c r="D51" s="1116"/>
      <c r="E51" s="1114"/>
      <c r="F51" s="1114"/>
      <c r="G51" s="1114"/>
      <c r="H51" s="1114"/>
      <c r="I51" s="1129">
        <f t="shared" si="12"/>
        <v>0</v>
      </c>
    </row>
    <row r="52" spans="1:9" s="1007" customFormat="1" ht="12" customHeight="1" x14ac:dyDescent="0.2">
      <c r="A52" s="927" t="s">
        <v>516</v>
      </c>
      <c r="B52" s="927">
        <v>600</v>
      </c>
      <c r="C52" s="926" t="s">
        <v>519</v>
      </c>
      <c r="D52" s="1116"/>
      <c r="E52" s="1114"/>
      <c r="F52" s="1114"/>
      <c r="G52" s="1114"/>
      <c r="H52" s="1114"/>
      <c r="I52" s="1129">
        <f t="shared" si="12"/>
        <v>0</v>
      </c>
    </row>
    <row r="53" spans="1:9" s="1007" customFormat="1" ht="12" customHeight="1" x14ac:dyDescent="0.2">
      <c r="A53" s="927" t="s">
        <v>516</v>
      </c>
      <c r="B53" s="927"/>
      <c r="C53" s="926" t="s">
        <v>520</v>
      </c>
      <c r="D53" s="1116"/>
      <c r="E53" s="1114"/>
      <c r="F53" s="1114"/>
      <c r="G53" s="1114"/>
      <c r="H53" s="1114"/>
      <c r="I53" s="1129">
        <f t="shared" si="12"/>
        <v>0</v>
      </c>
    </row>
    <row r="54" spans="1:9" s="1007" customFormat="1" ht="12" customHeight="1" thickBot="1" x14ac:dyDescent="0.25">
      <c r="A54" s="934" t="s">
        <v>516</v>
      </c>
      <c r="B54" s="1130"/>
      <c r="C54" s="935" t="s">
        <v>521</v>
      </c>
      <c r="D54" s="1116"/>
      <c r="E54" s="1116"/>
      <c r="F54" s="1116"/>
      <c r="G54" s="1116"/>
      <c r="H54" s="1116"/>
      <c r="I54" s="1131">
        <f t="shared" si="12"/>
        <v>0</v>
      </c>
    </row>
    <row r="55" spans="1:9" s="1007" customFormat="1" ht="12" customHeight="1" thickBot="1" x14ac:dyDescent="0.25">
      <c r="A55" s="936" t="s">
        <v>522</v>
      </c>
      <c r="B55" s="936"/>
      <c r="C55" s="937"/>
      <c r="D55" s="938">
        <f>D37-D5</f>
        <v>0</v>
      </c>
      <c r="E55" s="938">
        <f>E37-E5</f>
        <v>0</v>
      </c>
      <c r="F55" s="938">
        <f>F37-F5</f>
        <v>0</v>
      </c>
      <c r="G55" s="938">
        <f>G37-G5</f>
        <v>0</v>
      </c>
      <c r="H55" s="938">
        <f>H37-H5</f>
        <v>0</v>
      </c>
      <c r="I55" s="1132">
        <f t="shared" si="12"/>
        <v>0</v>
      </c>
    </row>
    <row r="56" spans="1:9" s="1007" customFormat="1" ht="12" customHeight="1" thickBot="1" x14ac:dyDescent="0.25">
      <c r="A56" s="1350" t="s">
        <v>523</v>
      </c>
      <c r="B56" s="1351"/>
      <c r="C56" s="1351"/>
      <c r="D56" s="1352"/>
      <c r="E56" s="1352"/>
      <c r="F56" s="1352"/>
      <c r="G56" s="1352"/>
      <c r="H56" s="1352"/>
      <c r="I56" s="1353"/>
    </row>
    <row r="57" spans="1:9" s="1007" customFormat="1" ht="12" customHeight="1" thickBot="1" x14ac:dyDescent="0.25">
      <c r="A57" s="936" t="s">
        <v>524</v>
      </c>
      <c r="B57" s="936"/>
      <c r="C57" s="937"/>
      <c r="D57" s="939">
        <f t="shared" ref="D57:H57" si="16">SUM(D58:D59)</f>
        <v>0</v>
      </c>
      <c r="E57" s="939">
        <f t="shared" si="16"/>
        <v>0</v>
      </c>
      <c r="F57" s="939">
        <f t="shared" si="16"/>
        <v>0</v>
      </c>
      <c r="G57" s="939">
        <f t="shared" si="16"/>
        <v>0</v>
      </c>
      <c r="H57" s="939">
        <f t="shared" si="16"/>
        <v>0</v>
      </c>
      <c r="I57" s="1132">
        <f t="shared" ref="I57:I63" si="17">SUM(E57:H57)</f>
        <v>0</v>
      </c>
    </row>
    <row r="58" spans="1:9" s="1007" customFormat="1" ht="12" customHeight="1" x14ac:dyDescent="0.2">
      <c r="A58" s="940" t="s">
        <v>525</v>
      </c>
      <c r="B58" s="941" t="s">
        <v>526</v>
      </c>
      <c r="C58" s="941"/>
      <c r="D58" s="1116"/>
      <c r="E58" s="1116"/>
      <c r="F58" s="1116"/>
      <c r="G58" s="1116"/>
      <c r="H58" s="1116"/>
      <c r="I58" s="1133">
        <f t="shared" si="17"/>
        <v>0</v>
      </c>
    </row>
    <row r="59" spans="1:9" s="1007" customFormat="1" ht="12" customHeight="1" thickBot="1" x14ac:dyDescent="0.25">
      <c r="A59" s="942"/>
      <c r="B59" s="943" t="s">
        <v>527</v>
      </c>
      <c r="C59" s="943"/>
      <c r="D59" s="1116"/>
      <c r="E59" s="1116"/>
      <c r="F59" s="1116"/>
      <c r="G59" s="1116"/>
      <c r="H59" s="1116"/>
      <c r="I59" s="1134">
        <f t="shared" si="17"/>
        <v>0</v>
      </c>
    </row>
    <row r="60" spans="1:9" s="1007" customFormat="1" ht="12" customHeight="1" thickBot="1" x14ac:dyDescent="0.25">
      <c r="A60" s="936" t="s">
        <v>528</v>
      </c>
      <c r="B60" s="936"/>
      <c r="C60" s="936"/>
      <c r="D60" s="938">
        <f t="shared" ref="D60:H60" si="18">SUM(D61:D63)</f>
        <v>0</v>
      </c>
      <c r="E60" s="938">
        <f t="shared" si="18"/>
        <v>0</v>
      </c>
      <c r="F60" s="938">
        <f t="shared" si="18"/>
        <v>0</v>
      </c>
      <c r="G60" s="938">
        <f t="shared" si="18"/>
        <v>0</v>
      </c>
      <c r="H60" s="938">
        <f t="shared" si="18"/>
        <v>0</v>
      </c>
      <c r="I60" s="1132">
        <f t="shared" si="17"/>
        <v>0</v>
      </c>
    </row>
    <row r="61" spans="1:9" s="1007" customFormat="1" ht="12" customHeight="1" x14ac:dyDescent="0.2">
      <c r="A61" s="944" t="s">
        <v>529</v>
      </c>
      <c r="B61" s="945" t="s">
        <v>530</v>
      </c>
      <c r="C61" s="945"/>
      <c r="D61" s="1120"/>
      <c r="E61" s="1120"/>
      <c r="F61" s="1120"/>
      <c r="G61" s="1120"/>
      <c r="H61" s="1120"/>
      <c r="I61" s="1133">
        <f t="shared" si="17"/>
        <v>0</v>
      </c>
    </row>
    <row r="62" spans="1:9" s="1007" customFormat="1" ht="12" customHeight="1" x14ac:dyDescent="0.2">
      <c r="A62" s="946"/>
      <c r="B62" s="947" t="s">
        <v>531</v>
      </c>
      <c r="C62" s="947"/>
      <c r="D62" s="1116"/>
      <c r="E62" s="1116"/>
      <c r="F62" s="1116"/>
      <c r="G62" s="1116"/>
      <c r="H62" s="1116"/>
      <c r="I62" s="1135">
        <f t="shared" si="17"/>
        <v>0</v>
      </c>
    </row>
    <row r="63" spans="1:9" s="1007" customFormat="1" ht="12" customHeight="1" thickBot="1" x14ac:dyDescent="0.25">
      <c r="A63" s="948"/>
      <c r="B63" s="949" t="s">
        <v>532</v>
      </c>
      <c r="C63" s="949"/>
      <c r="D63" s="1136"/>
      <c r="E63" s="1136"/>
      <c r="F63" s="1136"/>
      <c r="G63" s="1136"/>
      <c r="H63" s="1136"/>
      <c r="I63" s="1137">
        <f t="shared" si="17"/>
        <v>0</v>
      </c>
    </row>
    <row r="64" spans="1:9" s="1007" customFormat="1" ht="12" customHeight="1" x14ac:dyDescent="0.2">
      <c r="A64" s="950"/>
      <c r="B64" s="207"/>
      <c r="C64" s="207"/>
      <c r="D64" s="951"/>
      <c r="E64" s="952"/>
      <c r="F64" s="1103"/>
      <c r="G64" s="1103"/>
      <c r="H64" s="1103"/>
      <c r="I64" s="1103"/>
    </row>
    <row r="65" spans="1:9" s="1007" customFormat="1" ht="12" customHeight="1" x14ac:dyDescent="0.2">
      <c r="A65" s="953" t="s">
        <v>322</v>
      </c>
      <c r="B65" s="207"/>
      <c r="C65" s="1138" t="str">
        <f>[11]P8!C91</f>
        <v>Ing. Pavel Jakoubek</v>
      </c>
      <c r="D65" s="208" t="s">
        <v>323</v>
      </c>
      <c r="E65" s="952"/>
      <c r="F65" s="1104"/>
      <c r="G65" s="954" t="s">
        <v>324</v>
      </c>
      <c r="H65" s="1101" t="s">
        <v>597</v>
      </c>
      <c r="I65" s="1103"/>
    </row>
    <row r="66" spans="1:9" s="1007" customFormat="1" ht="7.5" customHeight="1" x14ac:dyDescent="0.2">
      <c r="A66" s="1103"/>
      <c r="B66" s="1103"/>
      <c r="C66" s="1103"/>
      <c r="D66" s="208"/>
      <c r="E66" s="207"/>
      <c r="F66" s="1104"/>
      <c r="G66" s="1104"/>
      <c r="H66" s="1104"/>
      <c r="I66" s="1104"/>
    </row>
    <row r="67" spans="1:9" s="1007" customFormat="1" ht="12" customHeight="1" x14ac:dyDescent="0.2">
      <c r="A67" s="953" t="s">
        <v>325</v>
      </c>
      <c r="B67" s="207"/>
      <c r="C67" s="1138" t="str">
        <f>[11]P8!C93</f>
        <v>Ing. Pavel Jakoubek</v>
      </c>
      <c r="D67" s="208" t="s">
        <v>323</v>
      </c>
      <c r="E67" s="955"/>
      <c r="F67" s="1139" t="s">
        <v>594</v>
      </c>
      <c r="G67" s="1140" t="s">
        <v>595</v>
      </c>
      <c r="H67" s="1101"/>
      <c r="I67" s="1103"/>
    </row>
    <row r="68" spans="1:9" s="1007" customFormat="1" ht="7.5" customHeight="1" x14ac:dyDescent="0.2">
      <c r="A68" s="1104"/>
      <c r="B68" s="1104"/>
      <c r="C68" s="1104"/>
      <c r="D68" s="1104"/>
      <c r="E68" s="1104"/>
      <c r="F68" s="1104"/>
      <c r="G68" s="1104"/>
      <c r="H68" s="1104"/>
      <c r="I68" s="1104"/>
    </row>
    <row r="69" spans="1:9" x14ac:dyDescent="0.3">
      <c r="A69" s="209" t="s">
        <v>533</v>
      </c>
      <c r="B69" s="1141"/>
      <c r="C69" s="1141"/>
      <c r="D69"/>
      <c r="E69"/>
      <c r="F69" s="1139" t="s">
        <v>596</v>
      </c>
      <c r="G69" s="1140" t="s">
        <v>595</v>
      </c>
      <c r="H69" s="1101"/>
      <c r="I69" s="1103"/>
    </row>
    <row r="70" spans="1:9" x14ac:dyDescent="0.3">
      <c r="A70"/>
      <c r="B70"/>
      <c r="C70"/>
      <c r="D70"/>
      <c r="E70"/>
      <c r="F70"/>
      <c r="G70"/>
      <c r="H70"/>
      <c r="I70"/>
    </row>
    <row r="71" spans="1:9" x14ac:dyDescent="0.3">
      <c r="A71"/>
      <c r="B71"/>
      <c r="C71"/>
      <c r="D71"/>
      <c r="E71"/>
      <c r="F71"/>
      <c r="G71"/>
      <c r="H71"/>
      <c r="I71"/>
    </row>
    <row r="72" spans="1:9" x14ac:dyDescent="0.3">
      <c r="A72"/>
      <c r="B72"/>
      <c r="C72"/>
      <c r="D72"/>
      <c r="E72"/>
      <c r="F72"/>
      <c r="G72"/>
      <c r="H72"/>
      <c r="I72"/>
    </row>
    <row r="73" spans="1:9" x14ac:dyDescent="0.3">
      <c r="A73"/>
      <c r="B73"/>
      <c r="C73"/>
      <c r="D73"/>
      <c r="E73"/>
      <c r="F73"/>
      <c r="G73"/>
      <c r="H73"/>
      <c r="I73"/>
    </row>
  </sheetData>
  <protectedRanges>
    <protectedRange sqref="F39:H41 F24:H27 F11:H14 F16:H20 F22:H22 F33:H33 F35:H36 F48:H48 F43:H46 F58:H59 F61:H63 F30:H31 F50:H54 F7:H9" name="Oblast1_1"/>
  </protectedRanges>
  <mergeCells count="18">
    <mergeCell ref="B10:C10"/>
    <mergeCell ref="C1:E1"/>
    <mergeCell ref="B2:G2"/>
    <mergeCell ref="A3:G3"/>
    <mergeCell ref="A5:C5"/>
    <mergeCell ref="B6:C6"/>
    <mergeCell ref="A56:I56"/>
    <mergeCell ref="B15:C15"/>
    <mergeCell ref="B21:C21"/>
    <mergeCell ref="B23:C23"/>
    <mergeCell ref="B28:C28"/>
    <mergeCell ref="B32:C32"/>
    <mergeCell ref="B34:C34"/>
    <mergeCell ref="A37:C37"/>
    <mergeCell ref="B38:C38"/>
    <mergeCell ref="B42:C42"/>
    <mergeCell ref="B47:C47"/>
    <mergeCell ref="B49:C49"/>
  </mergeCells>
  <pageMargins left="0.34" right="0.17" top="0.38" bottom="0.34" header="0.3" footer="0.3"/>
  <pageSetup paperSize="9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K96"/>
  <sheetViews>
    <sheetView showGridLines="0" zoomScaleNormal="100" zoomScaleSheetLayoutView="110" workbookViewId="0">
      <selection activeCell="C18" sqref="C18"/>
    </sheetView>
  </sheetViews>
  <sheetFormatPr defaultColWidth="9.109375" defaultRowHeight="14.4" x14ac:dyDescent="0.3"/>
  <cols>
    <col min="1" max="1" width="4.44140625" style="1006" customWidth="1"/>
    <col min="2" max="2" width="5" style="1006" customWidth="1"/>
    <col min="3" max="3" width="32.6640625" style="1006" customWidth="1"/>
    <col min="4" max="5" width="10" style="1006" customWidth="1"/>
    <col min="6" max="7" width="8.33203125" style="1006" customWidth="1"/>
    <col min="8" max="8" width="10" style="1006" customWidth="1"/>
    <col min="9" max="16384" width="9.109375" style="1006"/>
  </cols>
  <sheetData>
    <row r="1" spans="1:11" x14ac:dyDescent="0.3">
      <c r="A1" s="1081"/>
      <c r="B1" s="1081"/>
      <c r="C1" s="1082" t="s">
        <v>242</v>
      </c>
      <c r="D1" s="1081"/>
      <c r="E1" s="1083" t="s">
        <v>243</v>
      </c>
      <c r="F1" s="1084">
        <v>2026</v>
      </c>
      <c r="G1" s="1081"/>
      <c r="H1" s="120" t="s">
        <v>244</v>
      </c>
    </row>
    <row r="2" spans="1:11" s="1007" customFormat="1" ht="11.4" customHeight="1" x14ac:dyDescent="0.2">
      <c r="A2" s="121"/>
      <c r="B2" s="1382" t="s">
        <v>330</v>
      </c>
      <c r="C2" s="1382"/>
      <c r="D2" s="1382"/>
      <c r="E2" s="1382"/>
      <c r="F2" s="1382"/>
      <c r="G2" s="1382"/>
      <c r="H2" s="122"/>
      <c r="I2" s="123"/>
      <c r="J2" s="1008"/>
      <c r="K2" s="1008"/>
    </row>
    <row r="3" spans="1:11" s="1007" customFormat="1" ht="11.4" customHeight="1" thickBot="1" x14ac:dyDescent="0.25">
      <c r="A3" s="121"/>
      <c r="B3" s="121"/>
      <c r="C3" s="121" t="s">
        <v>246</v>
      </c>
      <c r="D3" s="121"/>
      <c r="E3" s="121"/>
      <c r="F3" s="121"/>
      <c r="G3" s="121"/>
      <c r="H3" s="124" t="s">
        <v>247</v>
      </c>
      <c r="I3" s="123"/>
      <c r="J3" s="1008"/>
      <c r="K3" s="1008"/>
    </row>
    <row r="4" spans="1:11" s="1007" customFormat="1" ht="11.4" customHeight="1" x14ac:dyDescent="0.2">
      <c r="A4" s="1383"/>
      <c r="B4" s="1385" t="s">
        <v>248</v>
      </c>
      <c r="C4" s="1387" t="s">
        <v>249</v>
      </c>
      <c r="D4" s="1389" t="s">
        <v>250</v>
      </c>
      <c r="E4" s="1391" t="s">
        <v>251</v>
      </c>
      <c r="F4" s="1385" t="s">
        <v>252</v>
      </c>
      <c r="G4" s="1385"/>
      <c r="H4" s="1393"/>
      <c r="I4" s="123"/>
      <c r="J4" s="1008"/>
      <c r="K4" s="1008"/>
    </row>
    <row r="5" spans="1:11" s="1007" customFormat="1" ht="11.4" customHeight="1" thickBot="1" x14ac:dyDescent="0.25">
      <c r="A5" s="1384"/>
      <c r="B5" s="1386"/>
      <c r="C5" s="1388"/>
      <c r="D5" s="1390"/>
      <c r="E5" s="1392"/>
      <c r="F5" s="501" t="s">
        <v>253</v>
      </c>
      <c r="G5" s="501" t="s">
        <v>254</v>
      </c>
      <c r="H5" s="125" t="s">
        <v>255</v>
      </c>
      <c r="I5" s="123"/>
      <c r="J5" s="1008"/>
      <c r="K5" s="1008"/>
    </row>
    <row r="6" spans="1:11" s="1007" customFormat="1" ht="11.4" customHeight="1" thickBot="1" x14ac:dyDescent="0.25">
      <c r="A6" s="1394" t="s">
        <v>256</v>
      </c>
      <c r="B6" s="1395"/>
      <c r="C6" s="1396"/>
      <c r="D6" s="126">
        <f>D7+D24+D46+D60+D63+D72+D80+D83</f>
        <v>13808000</v>
      </c>
      <c r="E6" s="127">
        <f>E7+E24+E46+E60+E63+E72+E80+E83</f>
        <v>10578000</v>
      </c>
      <c r="F6" s="128">
        <f>F7+F24+F46+F60+F63+F72+F80+F83</f>
        <v>2830000</v>
      </c>
      <c r="G6" s="128">
        <f>G7+G24+G46+G60+G63+G72+G80+G83</f>
        <v>400000</v>
      </c>
      <c r="H6" s="129">
        <f>H7+H24+H46+H60+H63+H72+H80+H83</f>
        <v>0</v>
      </c>
      <c r="I6" s="123"/>
      <c r="J6" s="1008"/>
      <c r="K6" s="1008"/>
    </row>
    <row r="7" spans="1:11" s="1007" customFormat="1" ht="11.4" customHeight="1" thickBot="1" x14ac:dyDescent="0.25">
      <c r="A7" s="130">
        <v>50</v>
      </c>
      <c r="B7" s="1372" t="s">
        <v>592</v>
      </c>
      <c r="C7" s="1373"/>
      <c r="D7" s="131">
        <f>SUM(E7:H7)</f>
        <v>3878000</v>
      </c>
      <c r="E7" s="132">
        <f>SUM(E8+E17+E22)</f>
        <v>2855000</v>
      </c>
      <c r="F7" s="133">
        <f>SUM(F8+F17+F22)</f>
        <v>1023000</v>
      </c>
      <c r="G7" s="133">
        <f>SUM(G8+G17+G22)</f>
        <v>0</v>
      </c>
      <c r="H7" s="134">
        <f>SUM(H8+H17+H22)</f>
        <v>0</v>
      </c>
      <c r="I7" s="123"/>
      <c r="J7" s="1008"/>
      <c r="K7" s="1008"/>
    </row>
    <row r="8" spans="1:11" s="1007" customFormat="1" ht="11.4" customHeight="1" thickBot="1" x14ac:dyDescent="0.25">
      <c r="A8" s="135">
        <v>501</v>
      </c>
      <c r="B8" s="1380" t="s">
        <v>257</v>
      </c>
      <c r="C8" s="1381"/>
      <c r="D8" s="136">
        <f>SUM(E8:H8)</f>
        <v>288000</v>
      </c>
      <c r="E8" s="137">
        <f>SUM(E9:E16)</f>
        <v>85000</v>
      </c>
      <c r="F8" s="138">
        <f>SUM(F9:F16)</f>
        <v>203000</v>
      </c>
      <c r="G8" s="138">
        <f>SUM(G9:G16)</f>
        <v>0</v>
      </c>
      <c r="H8" s="139">
        <f>SUM(H9:H16)</f>
        <v>0</v>
      </c>
      <c r="I8" s="123"/>
      <c r="J8" s="1008"/>
      <c r="K8" s="1008"/>
    </row>
    <row r="9" spans="1:11" s="1007" customFormat="1" ht="11.4" customHeight="1" x14ac:dyDescent="0.2">
      <c r="A9" s="140">
        <v>501</v>
      </c>
      <c r="B9" s="141">
        <v>310</v>
      </c>
      <c r="C9" s="142" t="s">
        <v>258</v>
      </c>
      <c r="D9" s="143">
        <f>SUM(E9:H9)</f>
        <v>105000</v>
      </c>
      <c r="E9" s="1085">
        <v>35000</v>
      </c>
      <c r="F9" s="1086">
        <v>70000</v>
      </c>
      <c r="G9" s="1086"/>
      <c r="H9" s="1087"/>
      <c r="I9" s="123"/>
      <c r="J9" s="1008"/>
      <c r="K9" s="1008"/>
    </row>
    <row r="10" spans="1:11" s="1007" customFormat="1" ht="11.4" customHeight="1" x14ac:dyDescent="0.2">
      <c r="A10" s="144">
        <v>501</v>
      </c>
      <c r="B10" s="145">
        <v>320</v>
      </c>
      <c r="C10" s="146" t="s">
        <v>259</v>
      </c>
      <c r="D10" s="147">
        <f t="shared" ref="D10:D87" si="0">SUM(E10:H10)</f>
        <v>15000</v>
      </c>
      <c r="E10" s="1088"/>
      <c r="F10" s="1089">
        <v>15000</v>
      </c>
      <c r="G10" s="1089"/>
      <c r="H10" s="1090"/>
      <c r="I10" s="123"/>
      <c r="J10" s="1008"/>
      <c r="K10" s="1008"/>
    </row>
    <row r="11" spans="1:11" s="1007" customFormat="1" ht="11.4" customHeight="1" x14ac:dyDescent="0.2">
      <c r="A11" s="144">
        <v>501</v>
      </c>
      <c r="B11" s="145">
        <v>330</v>
      </c>
      <c r="C11" s="146" t="s">
        <v>260</v>
      </c>
      <c r="D11" s="147">
        <f t="shared" si="0"/>
        <v>5000</v>
      </c>
      <c r="E11" s="1088"/>
      <c r="F11" s="1089">
        <v>5000</v>
      </c>
      <c r="G11" s="1089"/>
      <c r="H11" s="1090"/>
      <c r="I11" s="123"/>
      <c r="J11" s="1008"/>
      <c r="K11" s="1008"/>
    </row>
    <row r="12" spans="1:11" s="1007" customFormat="1" ht="11.4" customHeight="1" x14ac:dyDescent="0.2">
      <c r="A12" s="144">
        <v>501</v>
      </c>
      <c r="B12" s="145">
        <v>340</v>
      </c>
      <c r="C12" s="146" t="s">
        <v>261</v>
      </c>
      <c r="D12" s="147">
        <f t="shared" si="0"/>
        <v>3000</v>
      </c>
      <c r="E12" s="1088"/>
      <c r="F12" s="1089">
        <v>3000</v>
      </c>
      <c r="G12" s="1089"/>
      <c r="H12" s="1090"/>
      <c r="I12" s="123"/>
      <c r="J12" s="1008"/>
      <c r="K12" s="1008"/>
    </row>
    <row r="13" spans="1:11" s="1007" customFormat="1" ht="11.4" customHeight="1" x14ac:dyDescent="0.2">
      <c r="A13" s="144">
        <v>501</v>
      </c>
      <c r="B13" s="145">
        <v>360</v>
      </c>
      <c r="C13" s="146" t="s">
        <v>262</v>
      </c>
      <c r="D13" s="147">
        <f t="shared" si="0"/>
        <v>15000</v>
      </c>
      <c r="E13" s="1088"/>
      <c r="F13" s="1089">
        <v>15000</v>
      </c>
      <c r="G13" s="1089"/>
      <c r="H13" s="1090"/>
      <c r="I13" s="123"/>
      <c r="J13" s="1008"/>
      <c r="K13" s="1008"/>
    </row>
    <row r="14" spans="1:11" s="1007" customFormat="1" ht="11.4" customHeight="1" x14ac:dyDescent="0.2">
      <c r="A14" s="144">
        <v>501</v>
      </c>
      <c r="B14" s="145">
        <v>370</v>
      </c>
      <c r="C14" s="146" t="s">
        <v>263</v>
      </c>
      <c r="D14" s="147">
        <f t="shared" si="0"/>
        <v>0</v>
      </c>
      <c r="E14" s="1088"/>
      <c r="F14" s="1089"/>
      <c r="G14" s="1089"/>
      <c r="H14" s="1090"/>
      <c r="I14" s="123"/>
      <c r="J14" s="1008"/>
      <c r="K14" s="1008"/>
    </row>
    <row r="15" spans="1:11" s="1007" customFormat="1" ht="11.4" customHeight="1" x14ac:dyDescent="0.2">
      <c r="A15" s="144">
        <v>501</v>
      </c>
      <c r="B15" s="145">
        <v>380</v>
      </c>
      <c r="C15" s="146" t="s">
        <v>264</v>
      </c>
      <c r="D15" s="147">
        <f t="shared" si="0"/>
        <v>70000</v>
      </c>
      <c r="E15" s="1088">
        <v>30000</v>
      </c>
      <c r="F15" s="1089">
        <v>40000</v>
      </c>
      <c r="G15" s="1089"/>
      <c r="H15" s="1090"/>
      <c r="I15" s="123"/>
      <c r="J15" s="1008"/>
      <c r="K15" s="1008"/>
    </row>
    <row r="16" spans="1:11" s="1007" customFormat="1" ht="11.4" customHeight="1" thickBot="1" x14ac:dyDescent="0.25">
      <c r="A16" s="148">
        <v>501</v>
      </c>
      <c r="B16" s="149">
        <v>390</v>
      </c>
      <c r="C16" s="150" t="s">
        <v>265</v>
      </c>
      <c r="D16" s="151">
        <f t="shared" si="0"/>
        <v>75000</v>
      </c>
      <c r="E16" s="1091">
        <v>20000</v>
      </c>
      <c r="F16" s="1092">
        <v>55000</v>
      </c>
      <c r="G16" s="1092"/>
      <c r="H16" s="1093"/>
      <c r="I16" s="123"/>
      <c r="J16" s="1008"/>
      <c r="K16" s="1008"/>
    </row>
    <row r="17" spans="1:11" s="1007" customFormat="1" ht="11.4" customHeight="1" thickBot="1" x14ac:dyDescent="0.25">
      <c r="A17" s="135">
        <v>502</v>
      </c>
      <c r="B17" s="1380" t="s">
        <v>266</v>
      </c>
      <c r="C17" s="1381"/>
      <c r="D17" s="136">
        <f t="shared" si="0"/>
        <v>3490000</v>
      </c>
      <c r="E17" s="152">
        <f>SUM(E18:E21)</f>
        <v>2770000</v>
      </c>
      <c r="F17" s="153">
        <f>SUM(F18:F21)</f>
        <v>720000</v>
      </c>
      <c r="G17" s="153">
        <f>SUM(G18:G21)</f>
        <v>0</v>
      </c>
      <c r="H17" s="154">
        <f>SUM(H18:H21)</f>
        <v>0</v>
      </c>
      <c r="I17" s="123"/>
      <c r="J17" s="1008"/>
      <c r="K17" s="1008"/>
    </row>
    <row r="18" spans="1:11" s="1007" customFormat="1" ht="11.4" customHeight="1" x14ac:dyDescent="0.2">
      <c r="A18" s="140">
        <v>502</v>
      </c>
      <c r="B18" s="141">
        <v>310</v>
      </c>
      <c r="C18" s="142" t="s">
        <v>267</v>
      </c>
      <c r="D18" s="143">
        <f t="shared" si="0"/>
        <v>900000</v>
      </c>
      <c r="E18" s="1085">
        <v>650000</v>
      </c>
      <c r="F18" s="1086">
        <v>250000</v>
      </c>
      <c r="G18" s="1086"/>
      <c r="H18" s="1087"/>
      <c r="I18" s="123"/>
      <c r="J18" s="1008"/>
      <c r="K18" s="1008"/>
    </row>
    <row r="19" spans="1:11" s="1007" customFormat="1" ht="11.4" customHeight="1" x14ac:dyDescent="0.2">
      <c r="A19" s="144">
        <v>502</v>
      </c>
      <c r="B19" s="145">
        <v>320</v>
      </c>
      <c r="C19" s="146" t="s">
        <v>268</v>
      </c>
      <c r="D19" s="147">
        <f t="shared" si="0"/>
        <v>2050000</v>
      </c>
      <c r="E19" s="1088">
        <v>1700000</v>
      </c>
      <c r="F19" s="1089">
        <v>350000</v>
      </c>
      <c r="G19" s="1089"/>
      <c r="H19" s="1090"/>
      <c r="I19" s="123"/>
      <c r="J19" s="1008"/>
      <c r="K19" s="1008"/>
    </row>
    <row r="20" spans="1:11" s="1007" customFormat="1" ht="11.4" customHeight="1" x14ac:dyDescent="0.2">
      <c r="A20" s="144">
        <v>502</v>
      </c>
      <c r="B20" s="145">
        <v>330</v>
      </c>
      <c r="C20" s="146" t="s">
        <v>269</v>
      </c>
      <c r="D20" s="147">
        <f t="shared" si="0"/>
        <v>160000</v>
      </c>
      <c r="E20" s="1088">
        <v>120000</v>
      </c>
      <c r="F20" s="1089">
        <v>40000</v>
      </c>
      <c r="G20" s="1089"/>
      <c r="H20" s="1090"/>
      <c r="I20" s="123"/>
      <c r="J20" s="1008"/>
      <c r="K20" s="1008"/>
    </row>
    <row r="21" spans="1:11" s="1007" customFormat="1" ht="11.4" customHeight="1" thickBot="1" x14ac:dyDescent="0.25">
      <c r="A21" s="148">
        <v>502</v>
      </c>
      <c r="B21" s="149">
        <v>340</v>
      </c>
      <c r="C21" s="150" t="s">
        <v>270</v>
      </c>
      <c r="D21" s="147">
        <f t="shared" si="0"/>
        <v>380000</v>
      </c>
      <c r="E21" s="1088">
        <v>300000</v>
      </c>
      <c r="F21" s="1089">
        <v>80000</v>
      </c>
      <c r="G21" s="1089"/>
      <c r="H21" s="1090"/>
      <c r="I21" s="123"/>
      <c r="J21" s="1009"/>
      <c r="K21" s="1008"/>
    </row>
    <row r="22" spans="1:11" s="1007" customFormat="1" ht="11.4" customHeight="1" thickBot="1" x14ac:dyDescent="0.25">
      <c r="A22" s="135">
        <v>504</v>
      </c>
      <c r="B22" s="1380" t="s">
        <v>559</v>
      </c>
      <c r="C22" s="1381"/>
      <c r="D22" s="136">
        <f>SUM(E22:H22)</f>
        <v>100000</v>
      </c>
      <c r="E22" s="152">
        <f>SUM(E23:E23)</f>
        <v>0</v>
      </c>
      <c r="F22" s="153">
        <f>SUM(F23:F23)</f>
        <v>100000</v>
      </c>
      <c r="G22" s="153">
        <f>SUM(G23:G23)</f>
        <v>0</v>
      </c>
      <c r="H22" s="154">
        <f>SUM(H23:H23)</f>
        <v>0</v>
      </c>
      <c r="I22" s="123"/>
      <c r="J22" s="1009"/>
      <c r="K22" s="1008"/>
    </row>
    <row r="23" spans="1:11" s="1007" customFormat="1" ht="11.4" customHeight="1" thickBot="1" x14ac:dyDescent="0.25">
      <c r="A23" s="148">
        <v>504</v>
      </c>
      <c r="B23" s="149">
        <v>300</v>
      </c>
      <c r="C23" s="150" t="s">
        <v>560</v>
      </c>
      <c r="D23" s="151">
        <f>SUM(E23:H23)</f>
        <v>100000</v>
      </c>
      <c r="E23" s="1088"/>
      <c r="F23" s="1089">
        <v>100000</v>
      </c>
      <c r="G23" s="1089"/>
      <c r="H23" s="1090"/>
      <c r="I23" s="123"/>
      <c r="J23" s="1008"/>
      <c r="K23" s="1008"/>
    </row>
    <row r="24" spans="1:11" s="1007" customFormat="1" ht="11.4" customHeight="1" thickBot="1" x14ac:dyDescent="0.25">
      <c r="A24" s="155">
        <v>51</v>
      </c>
      <c r="B24" s="1374" t="s">
        <v>271</v>
      </c>
      <c r="C24" s="1375"/>
      <c r="D24" s="156">
        <f t="shared" si="0"/>
        <v>2928000</v>
      </c>
      <c r="E24" s="157">
        <f>SUM(E25+E28+E30+E32)</f>
        <v>2040000</v>
      </c>
      <c r="F24" s="157">
        <f>SUM(F25+F28+F30+F32)</f>
        <v>588000</v>
      </c>
      <c r="G24" s="157">
        <f>SUM(G25+G28+G30+G32)</f>
        <v>300000</v>
      </c>
      <c r="H24" s="157">
        <f>SUM(H25+H28+H30+H32)</f>
        <v>0</v>
      </c>
      <c r="I24" s="123"/>
      <c r="J24" s="1008"/>
      <c r="K24" s="1008"/>
    </row>
    <row r="25" spans="1:11" s="1007" customFormat="1" ht="11.4" customHeight="1" thickBot="1" x14ac:dyDescent="0.25">
      <c r="A25" s="158">
        <v>511</v>
      </c>
      <c r="B25" s="1376" t="s">
        <v>272</v>
      </c>
      <c r="C25" s="1377"/>
      <c r="D25" s="159">
        <f t="shared" ref="D25" si="1">SUM(E25:H25)</f>
        <v>2205000</v>
      </c>
      <c r="E25" s="160">
        <f>SUM(E26:E27)</f>
        <v>1800000</v>
      </c>
      <c r="F25" s="160">
        <f>SUM(F26:F27)</f>
        <v>300000</v>
      </c>
      <c r="G25" s="160">
        <f>SUM(G26:G27)</f>
        <v>105000</v>
      </c>
      <c r="H25" s="160">
        <f>SUM(H26:H27)</f>
        <v>0</v>
      </c>
      <c r="I25" s="123"/>
      <c r="J25" s="1008"/>
      <c r="K25" s="1008"/>
    </row>
    <row r="26" spans="1:11" s="1007" customFormat="1" ht="11.4" customHeight="1" x14ac:dyDescent="0.2">
      <c r="A26" s="161">
        <v>511</v>
      </c>
      <c r="B26" s="162">
        <v>300</v>
      </c>
      <c r="C26" s="163" t="s">
        <v>273</v>
      </c>
      <c r="D26" s="164">
        <f t="shared" si="0"/>
        <v>2195000</v>
      </c>
      <c r="E26" s="1088">
        <v>1800000</v>
      </c>
      <c r="F26" s="1089">
        <v>290000</v>
      </c>
      <c r="G26" s="1089">
        <v>105000</v>
      </c>
      <c r="H26" s="1090"/>
      <c r="I26" s="123"/>
      <c r="J26" s="1008"/>
      <c r="K26" s="1008"/>
    </row>
    <row r="27" spans="1:11" s="1007" customFormat="1" ht="11.4" customHeight="1" thickBot="1" x14ac:dyDescent="0.25">
      <c r="A27" s="165">
        <v>511</v>
      </c>
      <c r="B27" s="166">
        <v>310</v>
      </c>
      <c r="C27" s="167" t="s">
        <v>274</v>
      </c>
      <c r="D27" s="168">
        <f t="shared" si="0"/>
        <v>10000</v>
      </c>
      <c r="E27" s="1088"/>
      <c r="F27" s="1089">
        <v>10000</v>
      </c>
      <c r="G27" s="1089"/>
      <c r="H27" s="1090"/>
      <c r="I27" s="123"/>
      <c r="J27" s="1008"/>
      <c r="K27" s="1008"/>
    </row>
    <row r="28" spans="1:11" s="1007" customFormat="1" ht="11.4" customHeight="1" thickBot="1" x14ac:dyDescent="0.25">
      <c r="A28" s="158">
        <v>512</v>
      </c>
      <c r="B28" s="1376" t="s">
        <v>275</v>
      </c>
      <c r="C28" s="1377"/>
      <c r="D28" s="159">
        <f t="shared" si="0"/>
        <v>5000</v>
      </c>
      <c r="E28" s="160">
        <f>SUM(E29:E29)</f>
        <v>0</v>
      </c>
      <c r="F28" s="160">
        <f>SUM(F29:F29)</f>
        <v>5000</v>
      </c>
      <c r="G28" s="160">
        <f>SUM(G29:G29)</f>
        <v>0</v>
      </c>
      <c r="H28" s="160">
        <f>SUM(H29:H29)</f>
        <v>0</v>
      </c>
      <c r="I28" s="123"/>
      <c r="J28" s="1008"/>
      <c r="K28" s="1008"/>
    </row>
    <row r="29" spans="1:11" s="1007" customFormat="1" ht="11.4" customHeight="1" thickBot="1" x14ac:dyDescent="0.25">
      <c r="A29" s="165">
        <v>512</v>
      </c>
      <c r="B29" s="166">
        <v>300</v>
      </c>
      <c r="C29" s="167" t="s">
        <v>276</v>
      </c>
      <c r="D29" s="168">
        <f t="shared" si="0"/>
        <v>5000</v>
      </c>
      <c r="E29" s="1088"/>
      <c r="F29" s="1089">
        <v>5000</v>
      </c>
      <c r="G29" s="1089"/>
      <c r="H29" s="1090"/>
      <c r="I29" s="123"/>
      <c r="J29" s="1008"/>
      <c r="K29" s="1008"/>
    </row>
    <row r="30" spans="1:11" s="1007" customFormat="1" ht="11.4" customHeight="1" thickBot="1" x14ac:dyDescent="0.25">
      <c r="A30" s="158">
        <v>513</v>
      </c>
      <c r="B30" s="1376" t="s">
        <v>277</v>
      </c>
      <c r="C30" s="1377"/>
      <c r="D30" s="159">
        <f t="shared" si="0"/>
        <v>3000</v>
      </c>
      <c r="E30" s="160">
        <f>SUM(E31:E31)</f>
        <v>0</v>
      </c>
      <c r="F30" s="160">
        <f>SUM(F31:F31)</f>
        <v>3000</v>
      </c>
      <c r="G30" s="160">
        <f>SUM(G31:G31)</f>
        <v>0</v>
      </c>
      <c r="H30" s="160">
        <f>SUM(H31:H31)</f>
        <v>0</v>
      </c>
      <c r="I30" s="123"/>
      <c r="J30" s="1008"/>
      <c r="K30" s="1008"/>
    </row>
    <row r="31" spans="1:11" s="1007" customFormat="1" ht="11.4" customHeight="1" thickBot="1" x14ac:dyDescent="0.25">
      <c r="A31" s="165">
        <v>513</v>
      </c>
      <c r="B31" s="166">
        <v>300</v>
      </c>
      <c r="C31" s="167" t="s">
        <v>278</v>
      </c>
      <c r="D31" s="168">
        <f t="shared" si="0"/>
        <v>3000</v>
      </c>
      <c r="E31" s="1088"/>
      <c r="F31" s="1089">
        <v>3000</v>
      </c>
      <c r="G31" s="1089"/>
      <c r="H31" s="1090"/>
      <c r="I31" s="123"/>
      <c r="J31" s="1008"/>
      <c r="K31" s="1008"/>
    </row>
    <row r="32" spans="1:11" s="1007" customFormat="1" ht="11.4" customHeight="1" thickBot="1" x14ac:dyDescent="0.25">
      <c r="A32" s="158">
        <v>518</v>
      </c>
      <c r="B32" s="1376" t="s">
        <v>279</v>
      </c>
      <c r="C32" s="1377"/>
      <c r="D32" s="159">
        <f t="shared" si="0"/>
        <v>715000</v>
      </c>
      <c r="E32" s="160">
        <f>SUM(E33:E45)</f>
        <v>240000</v>
      </c>
      <c r="F32" s="160">
        <f>SUM(F33:F45)</f>
        <v>280000</v>
      </c>
      <c r="G32" s="160">
        <f>SUM(G33:G45)</f>
        <v>195000</v>
      </c>
      <c r="H32" s="160">
        <f>SUM(H33:H45)</f>
        <v>0</v>
      </c>
      <c r="I32" s="123"/>
      <c r="J32" s="1008"/>
      <c r="K32" s="1008"/>
    </row>
    <row r="33" spans="1:11" s="1007" customFormat="1" ht="11.4" customHeight="1" x14ac:dyDescent="0.2">
      <c r="A33" s="165">
        <v>518</v>
      </c>
      <c r="B33" s="166">
        <v>310</v>
      </c>
      <c r="C33" s="167" t="s">
        <v>280</v>
      </c>
      <c r="D33" s="168">
        <f t="shared" si="0"/>
        <v>15000</v>
      </c>
      <c r="E33" s="1088">
        <v>5000</v>
      </c>
      <c r="F33" s="1089">
        <v>10000</v>
      </c>
      <c r="G33" s="1089"/>
      <c r="H33" s="1090"/>
      <c r="I33" s="123"/>
      <c r="J33" s="1008"/>
      <c r="K33" s="1008"/>
    </row>
    <row r="34" spans="1:11" s="1007" customFormat="1" ht="11.4" customHeight="1" x14ac:dyDescent="0.2">
      <c r="A34" s="165">
        <v>518</v>
      </c>
      <c r="B34" s="166">
        <v>320</v>
      </c>
      <c r="C34" s="167" t="s">
        <v>281</v>
      </c>
      <c r="D34" s="168">
        <f t="shared" si="0"/>
        <v>15000</v>
      </c>
      <c r="E34" s="1088"/>
      <c r="F34" s="1089">
        <v>15000</v>
      </c>
      <c r="G34" s="1089"/>
      <c r="H34" s="1090"/>
      <c r="I34" s="123"/>
      <c r="J34" s="1008"/>
      <c r="K34" s="1008"/>
    </row>
    <row r="35" spans="1:11" s="1007" customFormat="1" ht="11.4" customHeight="1" x14ac:dyDescent="0.2">
      <c r="A35" s="165">
        <v>518</v>
      </c>
      <c r="B35" s="166">
        <v>330</v>
      </c>
      <c r="C35" s="167" t="s">
        <v>282</v>
      </c>
      <c r="D35" s="168">
        <f t="shared" si="0"/>
        <v>0</v>
      </c>
      <c r="E35" s="1088"/>
      <c r="F35" s="1089"/>
      <c r="G35" s="1089"/>
      <c r="H35" s="1090"/>
      <c r="I35" s="123"/>
      <c r="J35" s="1009"/>
      <c r="K35" s="1008"/>
    </row>
    <row r="36" spans="1:11" s="1007" customFormat="1" ht="11.4" customHeight="1" x14ac:dyDescent="0.2">
      <c r="A36" s="165">
        <v>518</v>
      </c>
      <c r="B36" s="166">
        <v>340</v>
      </c>
      <c r="C36" s="167" t="s">
        <v>283</v>
      </c>
      <c r="D36" s="168">
        <f t="shared" si="0"/>
        <v>55000</v>
      </c>
      <c r="E36" s="1088">
        <v>10000</v>
      </c>
      <c r="F36" s="1089">
        <v>45000</v>
      </c>
      <c r="G36" s="1089"/>
      <c r="H36" s="1090"/>
      <c r="I36" s="123"/>
      <c r="J36" s="1008"/>
      <c r="K36" s="1008"/>
    </row>
    <row r="37" spans="1:11" s="1007" customFormat="1" ht="11.4" customHeight="1" x14ac:dyDescent="0.2">
      <c r="A37" s="165">
        <v>518</v>
      </c>
      <c r="B37" s="166">
        <v>350</v>
      </c>
      <c r="C37" s="167" t="s">
        <v>284</v>
      </c>
      <c r="D37" s="168">
        <f t="shared" si="0"/>
        <v>350000</v>
      </c>
      <c r="E37" s="1088">
        <v>155000</v>
      </c>
      <c r="F37" s="1089"/>
      <c r="G37" s="1089">
        <v>195000</v>
      </c>
      <c r="H37" s="1090"/>
      <c r="I37" s="123"/>
      <c r="J37" s="1008"/>
      <c r="K37" s="1008"/>
    </row>
    <row r="38" spans="1:11" s="1007" customFormat="1" ht="11.4" customHeight="1" x14ac:dyDescent="0.2">
      <c r="A38" s="165">
        <v>518</v>
      </c>
      <c r="B38" s="166">
        <v>370</v>
      </c>
      <c r="C38" s="167" t="s">
        <v>285</v>
      </c>
      <c r="D38" s="168">
        <f t="shared" si="0"/>
        <v>0</v>
      </c>
      <c r="E38" s="1088"/>
      <c r="F38" s="1089"/>
      <c r="G38" s="1089"/>
      <c r="H38" s="1090"/>
      <c r="I38" s="123"/>
      <c r="J38" s="1008"/>
      <c r="K38" s="1008"/>
    </row>
    <row r="39" spans="1:11" s="1007" customFormat="1" ht="11.4" customHeight="1" x14ac:dyDescent="0.2">
      <c r="A39" s="165">
        <v>518</v>
      </c>
      <c r="B39" s="166">
        <v>400</v>
      </c>
      <c r="C39" s="167" t="s">
        <v>286</v>
      </c>
      <c r="D39" s="168">
        <f t="shared" si="0"/>
        <v>70000</v>
      </c>
      <c r="E39" s="1088"/>
      <c r="F39" s="1089">
        <v>70000</v>
      </c>
      <c r="G39" s="1089"/>
      <c r="H39" s="1090"/>
      <c r="I39" s="123"/>
      <c r="J39" s="1008"/>
      <c r="K39" s="1008"/>
    </row>
    <row r="40" spans="1:11" s="1007" customFormat="1" ht="11.4" customHeight="1" x14ac:dyDescent="0.2">
      <c r="A40" s="165">
        <v>518</v>
      </c>
      <c r="B40" s="166">
        <v>440</v>
      </c>
      <c r="C40" s="167" t="s">
        <v>287</v>
      </c>
      <c r="D40" s="168">
        <f t="shared" si="0"/>
        <v>0</v>
      </c>
      <c r="E40" s="1088"/>
      <c r="F40" s="1089"/>
      <c r="G40" s="1089"/>
      <c r="H40" s="1090"/>
      <c r="I40" s="123"/>
      <c r="J40" s="1008"/>
      <c r="K40" s="1008"/>
    </row>
    <row r="41" spans="1:11" s="1007" customFormat="1" ht="11.4" customHeight="1" x14ac:dyDescent="0.2">
      <c r="A41" s="165">
        <v>518</v>
      </c>
      <c r="B41" s="166">
        <v>450</v>
      </c>
      <c r="C41" s="167" t="s">
        <v>288</v>
      </c>
      <c r="D41" s="168">
        <f t="shared" si="0"/>
        <v>0</v>
      </c>
      <c r="E41" s="1088"/>
      <c r="F41" s="1089"/>
      <c r="G41" s="1089"/>
      <c r="H41" s="1090"/>
      <c r="I41" s="123"/>
      <c r="J41" s="1008"/>
      <c r="K41" s="1008"/>
    </row>
    <row r="42" spans="1:11" s="1007" customFormat="1" ht="11.4" customHeight="1" x14ac:dyDescent="0.2">
      <c r="A42" s="165">
        <v>518</v>
      </c>
      <c r="B42" s="166">
        <v>460</v>
      </c>
      <c r="C42" s="167" t="s">
        <v>289</v>
      </c>
      <c r="D42" s="168">
        <f t="shared" si="0"/>
        <v>0</v>
      </c>
      <c r="E42" s="1088"/>
      <c r="F42" s="1089"/>
      <c r="G42" s="1089"/>
      <c r="H42" s="1090"/>
      <c r="I42" s="123"/>
      <c r="J42" s="1008"/>
      <c r="K42" s="1008"/>
    </row>
    <row r="43" spans="1:11" s="1007" customFormat="1" ht="11.4" customHeight="1" x14ac:dyDescent="0.2">
      <c r="A43" s="165">
        <v>518</v>
      </c>
      <c r="B43" s="166">
        <v>470</v>
      </c>
      <c r="C43" s="167" t="s">
        <v>290</v>
      </c>
      <c r="D43" s="168">
        <f t="shared" si="0"/>
        <v>130000</v>
      </c>
      <c r="E43" s="1088">
        <v>30000</v>
      </c>
      <c r="F43" s="1089">
        <v>100000</v>
      </c>
      <c r="G43" s="1089"/>
      <c r="H43" s="1090"/>
      <c r="I43" s="123"/>
      <c r="J43" s="1008"/>
      <c r="K43" s="1008"/>
    </row>
    <row r="44" spans="1:11" s="1007" customFormat="1" ht="11.4" customHeight="1" x14ac:dyDescent="0.2">
      <c r="A44" s="165">
        <v>518</v>
      </c>
      <c r="B44" s="166">
        <v>480</v>
      </c>
      <c r="C44" s="167" t="s">
        <v>291</v>
      </c>
      <c r="D44" s="168">
        <f t="shared" si="0"/>
        <v>80000</v>
      </c>
      <c r="E44" s="1088">
        <v>40000</v>
      </c>
      <c r="F44" s="1089">
        <v>40000</v>
      </c>
      <c r="G44" s="1089"/>
      <c r="H44" s="1090"/>
      <c r="I44" s="123"/>
      <c r="J44" s="1008"/>
      <c r="K44" s="1008"/>
    </row>
    <row r="45" spans="1:11" s="1007" customFormat="1" ht="11.4" customHeight="1" thickBot="1" x14ac:dyDescent="0.25">
      <c r="A45" s="169">
        <v>518</v>
      </c>
      <c r="B45" s="170">
        <v>520</v>
      </c>
      <c r="C45" s="171" t="s">
        <v>292</v>
      </c>
      <c r="D45" s="172">
        <f t="shared" si="0"/>
        <v>0</v>
      </c>
      <c r="E45" s="1088"/>
      <c r="F45" s="1089"/>
      <c r="G45" s="1089"/>
      <c r="H45" s="1090"/>
      <c r="I45" s="123"/>
      <c r="J45" s="1008"/>
      <c r="K45" s="1008"/>
    </row>
    <row r="46" spans="1:11" s="1007" customFormat="1" ht="11.4" customHeight="1" thickBot="1" x14ac:dyDescent="0.25">
      <c r="A46" s="173">
        <v>52</v>
      </c>
      <c r="B46" s="1368" t="s">
        <v>293</v>
      </c>
      <c r="C46" s="1369"/>
      <c r="D46" s="174">
        <f t="shared" si="0"/>
        <v>6888000</v>
      </c>
      <c r="E46" s="175">
        <f>SUM(E47+E49+E51+E53+E58)</f>
        <v>5683000</v>
      </c>
      <c r="F46" s="175">
        <f>SUM(F47+F49+F51+F53+F58)</f>
        <v>1205000</v>
      </c>
      <c r="G46" s="175">
        <f>SUM(G47+G49+G51+G53+G58)</f>
        <v>0</v>
      </c>
      <c r="H46" s="175">
        <f>SUM(H47+H49+H51+H53+H58)</f>
        <v>0</v>
      </c>
      <c r="I46" s="123"/>
      <c r="J46" s="1008"/>
      <c r="K46" s="1008"/>
    </row>
    <row r="47" spans="1:11" s="1007" customFormat="1" ht="11.4" customHeight="1" thickBot="1" x14ac:dyDescent="0.25">
      <c r="A47" s="176">
        <v>521</v>
      </c>
      <c r="B47" s="1378" t="s">
        <v>294</v>
      </c>
      <c r="C47" s="1379"/>
      <c r="D47" s="177">
        <f t="shared" si="0"/>
        <v>5500000</v>
      </c>
      <c r="E47" s="178">
        <f>SUM(E48:E48)</f>
        <v>4650000</v>
      </c>
      <c r="F47" s="178">
        <f>SUM(F48:F48)</f>
        <v>850000</v>
      </c>
      <c r="G47" s="178">
        <f>SUM(G48:G48)</f>
        <v>0</v>
      </c>
      <c r="H47" s="178">
        <f>SUM(H48:H48)</f>
        <v>0</v>
      </c>
      <c r="I47" s="123"/>
      <c r="J47" s="1008"/>
      <c r="K47" s="1008"/>
    </row>
    <row r="48" spans="1:11" s="1007" customFormat="1" ht="11.4" customHeight="1" thickBot="1" x14ac:dyDescent="0.25">
      <c r="A48" s="179">
        <v>521</v>
      </c>
      <c r="B48" s="180"/>
      <c r="C48" s="181" t="s">
        <v>294</v>
      </c>
      <c r="D48" s="182">
        <f t="shared" si="0"/>
        <v>5500000</v>
      </c>
      <c r="E48" s="1088">
        <v>4650000</v>
      </c>
      <c r="F48" s="1089">
        <v>850000</v>
      </c>
      <c r="G48" s="1089"/>
      <c r="H48" s="1090"/>
      <c r="I48" s="123"/>
      <c r="J48" s="1008"/>
      <c r="K48" s="1008"/>
    </row>
    <row r="49" spans="1:11" s="1007" customFormat="1" ht="11.4" customHeight="1" thickBot="1" x14ac:dyDescent="0.25">
      <c r="A49" s="176">
        <v>524</v>
      </c>
      <c r="B49" s="1378" t="s">
        <v>295</v>
      </c>
      <c r="C49" s="1379"/>
      <c r="D49" s="177">
        <f t="shared" si="0"/>
        <v>1210000</v>
      </c>
      <c r="E49" s="178">
        <f>SUM(E50:E50)</f>
        <v>950000</v>
      </c>
      <c r="F49" s="178">
        <f>SUM(F50:F50)</f>
        <v>260000</v>
      </c>
      <c r="G49" s="178">
        <f>SUM(G50:G50)</f>
        <v>0</v>
      </c>
      <c r="H49" s="178">
        <f>SUM(H50:H50)</f>
        <v>0</v>
      </c>
      <c r="I49" s="123"/>
      <c r="J49" s="1008"/>
      <c r="K49" s="1008"/>
    </row>
    <row r="50" spans="1:11" s="1007" customFormat="1" ht="11.4" customHeight="1" thickBot="1" x14ac:dyDescent="0.25">
      <c r="A50" s="179">
        <v>524</v>
      </c>
      <c r="B50" s="180"/>
      <c r="C50" s="181" t="s">
        <v>295</v>
      </c>
      <c r="D50" s="182">
        <f t="shared" si="0"/>
        <v>1210000</v>
      </c>
      <c r="E50" s="1088">
        <v>950000</v>
      </c>
      <c r="F50" s="1089">
        <v>260000</v>
      </c>
      <c r="G50" s="1089"/>
      <c r="H50" s="1090"/>
      <c r="I50" s="123"/>
      <c r="J50" s="1008"/>
      <c r="K50" s="1008"/>
    </row>
    <row r="51" spans="1:11" s="1007" customFormat="1" ht="11.4" customHeight="1" thickBot="1" x14ac:dyDescent="0.25">
      <c r="A51" s="176">
        <v>525</v>
      </c>
      <c r="B51" s="1378" t="s">
        <v>296</v>
      </c>
      <c r="C51" s="1379"/>
      <c r="D51" s="177">
        <f t="shared" si="0"/>
        <v>30000</v>
      </c>
      <c r="E51" s="178">
        <f>SUM(E52:E52)</f>
        <v>18000</v>
      </c>
      <c r="F51" s="178">
        <f>SUM(F52:F52)</f>
        <v>12000</v>
      </c>
      <c r="G51" s="178">
        <f>SUM(G52:G52)</f>
        <v>0</v>
      </c>
      <c r="H51" s="178">
        <f>SUM(H52:H52)</f>
        <v>0</v>
      </c>
      <c r="I51" s="123"/>
      <c r="J51" s="1008"/>
      <c r="K51" s="1008"/>
    </row>
    <row r="52" spans="1:11" s="1007" customFormat="1" ht="11.4" customHeight="1" x14ac:dyDescent="0.2">
      <c r="A52" s="179">
        <v>525</v>
      </c>
      <c r="B52" s="180"/>
      <c r="C52" s="181" t="s">
        <v>296</v>
      </c>
      <c r="D52" s="182">
        <f t="shared" si="0"/>
        <v>30000</v>
      </c>
      <c r="E52" s="1088">
        <v>18000</v>
      </c>
      <c r="F52" s="1089">
        <v>12000</v>
      </c>
      <c r="G52" s="1089"/>
      <c r="H52" s="1090"/>
      <c r="I52" s="123"/>
      <c r="J52" s="1008"/>
      <c r="K52" s="1008"/>
    </row>
    <row r="53" spans="1:11" s="1007" customFormat="1" ht="11.4" customHeight="1" x14ac:dyDescent="0.2">
      <c r="A53" s="183">
        <v>527</v>
      </c>
      <c r="B53" s="1370" t="s">
        <v>297</v>
      </c>
      <c r="C53" s="1371"/>
      <c r="D53" s="184">
        <f t="shared" si="0"/>
        <v>148000</v>
      </c>
      <c r="E53" s="185">
        <f>SUM(E54:E57)</f>
        <v>65000</v>
      </c>
      <c r="F53" s="185">
        <f>SUM(F54:F57)</f>
        <v>83000</v>
      </c>
      <c r="G53" s="185">
        <f>SUM(G54:G57)</f>
        <v>0</v>
      </c>
      <c r="H53" s="185">
        <f>SUM(H54:H57)</f>
        <v>0</v>
      </c>
      <c r="I53" s="123"/>
      <c r="J53" s="1008"/>
      <c r="K53" s="1008"/>
    </row>
    <row r="54" spans="1:11" s="1007" customFormat="1" ht="11.4" customHeight="1" x14ac:dyDescent="0.2">
      <c r="A54" s="179">
        <v>527</v>
      </c>
      <c r="B54" s="180"/>
      <c r="C54" s="181" t="s">
        <v>298</v>
      </c>
      <c r="D54" s="182">
        <f t="shared" si="0"/>
        <v>115000</v>
      </c>
      <c r="E54" s="1088">
        <v>65000</v>
      </c>
      <c r="F54" s="1089">
        <v>50000</v>
      </c>
      <c r="G54" s="1089"/>
      <c r="H54" s="1090"/>
      <c r="I54" s="123"/>
      <c r="J54" s="1008"/>
      <c r="K54" s="1008"/>
    </row>
    <row r="55" spans="1:11" s="1007" customFormat="1" ht="11.4" customHeight="1" x14ac:dyDescent="0.2">
      <c r="A55" s="179">
        <v>527</v>
      </c>
      <c r="B55" s="180">
        <v>400</v>
      </c>
      <c r="C55" s="181" t="s">
        <v>299</v>
      </c>
      <c r="D55" s="182">
        <f t="shared" si="0"/>
        <v>10000</v>
      </c>
      <c r="E55" s="1088"/>
      <c r="F55" s="1089">
        <v>10000</v>
      </c>
      <c r="G55" s="1089"/>
      <c r="H55" s="1090"/>
      <c r="I55" s="123"/>
      <c r="J55" s="1008"/>
      <c r="K55" s="1008"/>
    </row>
    <row r="56" spans="1:11" s="1007" customFormat="1" ht="11.4" customHeight="1" x14ac:dyDescent="0.2">
      <c r="A56" s="179">
        <v>527</v>
      </c>
      <c r="B56" s="180">
        <v>500</v>
      </c>
      <c r="C56" s="181" t="s">
        <v>300</v>
      </c>
      <c r="D56" s="182">
        <f t="shared" si="0"/>
        <v>3000</v>
      </c>
      <c r="E56" s="1088"/>
      <c r="F56" s="1089">
        <v>3000</v>
      </c>
      <c r="G56" s="1089"/>
      <c r="H56" s="1090"/>
      <c r="I56" s="123"/>
      <c r="J56" s="1008"/>
      <c r="K56" s="1008"/>
    </row>
    <row r="57" spans="1:11" s="1007" customFormat="1" ht="11.4" customHeight="1" thickBot="1" x14ac:dyDescent="0.25">
      <c r="A57" s="179">
        <v>527</v>
      </c>
      <c r="B57" s="180">
        <v>600</v>
      </c>
      <c r="C57" s="181" t="s">
        <v>301</v>
      </c>
      <c r="D57" s="182">
        <f t="shared" si="0"/>
        <v>20000</v>
      </c>
      <c r="E57" s="1088"/>
      <c r="F57" s="1089">
        <v>20000</v>
      </c>
      <c r="G57" s="1089"/>
      <c r="H57" s="1090"/>
      <c r="I57" s="123"/>
      <c r="J57" s="1008"/>
      <c r="K57" s="1008"/>
    </row>
    <row r="58" spans="1:11" s="1007" customFormat="1" ht="11.4" customHeight="1" thickBot="1" x14ac:dyDescent="0.25">
      <c r="A58" s="176">
        <v>528</v>
      </c>
      <c r="B58" s="1378" t="s">
        <v>302</v>
      </c>
      <c r="C58" s="1379"/>
      <c r="D58" s="177">
        <f t="shared" si="0"/>
        <v>0</v>
      </c>
      <c r="E58" s="178">
        <f>SUM(E59:E59)</f>
        <v>0</v>
      </c>
      <c r="F58" s="178">
        <f>SUM(F59:F59)</f>
        <v>0</v>
      </c>
      <c r="G58" s="178">
        <f>SUM(G59:G59)</f>
        <v>0</v>
      </c>
      <c r="H58" s="178">
        <f>SUM(H59:H59)</f>
        <v>0</v>
      </c>
      <c r="I58" s="123"/>
      <c r="J58" s="1008"/>
      <c r="K58" s="1008"/>
    </row>
    <row r="59" spans="1:11" s="1007" customFormat="1" ht="11.4" customHeight="1" thickBot="1" x14ac:dyDescent="0.25">
      <c r="A59" s="179">
        <v>528</v>
      </c>
      <c r="B59" s="180"/>
      <c r="C59" s="181" t="s">
        <v>302</v>
      </c>
      <c r="D59" s="182">
        <f t="shared" si="0"/>
        <v>0</v>
      </c>
      <c r="E59" s="1088"/>
      <c r="F59" s="1089"/>
      <c r="G59" s="1089"/>
      <c r="H59" s="1090"/>
      <c r="I59" s="123"/>
      <c r="J59" s="1008"/>
      <c r="K59" s="1008"/>
    </row>
    <row r="60" spans="1:11" s="1007" customFormat="1" ht="11.4" customHeight="1" thickBot="1" x14ac:dyDescent="0.25">
      <c r="A60" s="130">
        <v>53</v>
      </c>
      <c r="B60" s="1372" t="s">
        <v>303</v>
      </c>
      <c r="C60" s="1373"/>
      <c r="D60" s="131">
        <f t="shared" si="0"/>
        <v>2000</v>
      </c>
      <c r="E60" s="132">
        <f t="shared" ref="E60:H61" si="2">SUM(E61:E61)</f>
        <v>0</v>
      </c>
      <c r="F60" s="132">
        <f t="shared" si="2"/>
        <v>2000</v>
      </c>
      <c r="G60" s="132">
        <f t="shared" si="2"/>
        <v>0</v>
      </c>
      <c r="H60" s="132">
        <f t="shared" si="2"/>
        <v>0</v>
      </c>
      <c r="I60" s="123"/>
      <c r="J60" s="1008"/>
      <c r="K60" s="1008"/>
    </row>
    <row r="61" spans="1:11" s="1007" customFormat="1" ht="11.4" customHeight="1" thickBot="1" x14ac:dyDescent="0.25">
      <c r="A61" s="135">
        <v>538</v>
      </c>
      <c r="B61" s="1380" t="s">
        <v>304</v>
      </c>
      <c r="C61" s="1381"/>
      <c r="D61" s="136">
        <f t="shared" si="0"/>
        <v>2000</v>
      </c>
      <c r="E61" s="152">
        <f t="shared" si="2"/>
        <v>0</v>
      </c>
      <c r="F61" s="152">
        <f t="shared" si="2"/>
        <v>2000</v>
      </c>
      <c r="G61" s="152">
        <f t="shared" si="2"/>
        <v>0</v>
      </c>
      <c r="H61" s="152">
        <f t="shared" si="2"/>
        <v>0</v>
      </c>
      <c r="I61" s="123"/>
      <c r="J61" s="1008"/>
      <c r="K61" s="1008"/>
    </row>
    <row r="62" spans="1:11" s="1007" customFormat="1" ht="11.4" customHeight="1" thickBot="1" x14ac:dyDescent="0.25">
      <c r="A62" s="186">
        <v>538</v>
      </c>
      <c r="B62" s="187"/>
      <c r="C62" s="188" t="s">
        <v>304</v>
      </c>
      <c r="D62" s="189">
        <f t="shared" si="0"/>
        <v>2000</v>
      </c>
      <c r="E62" s="1088"/>
      <c r="F62" s="1089">
        <v>2000</v>
      </c>
      <c r="G62" s="1089"/>
      <c r="H62" s="1090"/>
      <c r="I62" s="123"/>
      <c r="J62" s="1008"/>
      <c r="K62" s="1008"/>
    </row>
    <row r="63" spans="1:11" s="1007" customFormat="1" ht="11.4" customHeight="1" thickBot="1" x14ac:dyDescent="0.25">
      <c r="A63" s="155">
        <v>54</v>
      </c>
      <c r="B63" s="1374" t="s">
        <v>305</v>
      </c>
      <c r="C63" s="1375"/>
      <c r="D63" s="156">
        <f t="shared" si="0"/>
        <v>12000</v>
      </c>
      <c r="E63" s="157">
        <f>SUM(E64+E66+E68+E70)</f>
        <v>0</v>
      </c>
      <c r="F63" s="157">
        <f>SUM(F64+F66+F68+F70)</f>
        <v>12000</v>
      </c>
      <c r="G63" s="157">
        <f>SUM(G64+G66+G68+G70)</f>
        <v>0</v>
      </c>
      <c r="H63" s="157">
        <f>SUM(H64+H66+H68+H70)</f>
        <v>0</v>
      </c>
      <c r="I63" s="123"/>
      <c r="J63" s="1008"/>
      <c r="K63" s="1008"/>
    </row>
    <row r="64" spans="1:11" s="1007" customFormat="1" ht="11.4" customHeight="1" thickBot="1" x14ac:dyDescent="0.25">
      <c r="A64" s="158">
        <v>541</v>
      </c>
      <c r="B64" s="1376" t="s">
        <v>306</v>
      </c>
      <c r="C64" s="1377"/>
      <c r="D64" s="159">
        <f t="shared" si="0"/>
        <v>0</v>
      </c>
      <c r="E64" s="160">
        <f>SUM(E65:E65)</f>
        <v>0</v>
      </c>
      <c r="F64" s="160">
        <f>SUM(F65:F65)</f>
        <v>0</v>
      </c>
      <c r="G64" s="160">
        <f>SUM(G65:G65)</f>
        <v>0</v>
      </c>
      <c r="H64" s="160">
        <f>SUM(H65:H65)</f>
        <v>0</v>
      </c>
      <c r="I64" s="123"/>
      <c r="J64" s="1008"/>
      <c r="K64" s="1008"/>
    </row>
    <row r="65" spans="1:11" s="1007" customFormat="1" ht="11.4" customHeight="1" thickBot="1" x14ac:dyDescent="0.25">
      <c r="A65" s="165">
        <v>541</v>
      </c>
      <c r="B65" s="166"/>
      <c r="C65" s="167" t="s">
        <v>306</v>
      </c>
      <c r="D65" s="168">
        <f t="shared" si="0"/>
        <v>0</v>
      </c>
      <c r="E65" s="1094"/>
      <c r="F65" s="1095"/>
      <c r="G65" s="1095"/>
      <c r="H65" s="1096"/>
      <c r="I65" s="123"/>
      <c r="J65" s="1008"/>
      <c r="K65" s="1008"/>
    </row>
    <row r="66" spans="1:11" s="1007" customFormat="1" ht="11.4" customHeight="1" thickBot="1" x14ac:dyDescent="0.25">
      <c r="A66" s="158">
        <v>542</v>
      </c>
      <c r="B66" s="1376" t="s">
        <v>307</v>
      </c>
      <c r="C66" s="1377"/>
      <c r="D66" s="159">
        <f t="shared" si="0"/>
        <v>0</v>
      </c>
      <c r="E66" s="160">
        <f>SUM(E67:E67)</f>
        <v>0</v>
      </c>
      <c r="F66" s="160">
        <f>SUM(F67:F67)</f>
        <v>0</v>
      </c>
      <c r="G66" s="160">
        <f>SUM(G67:G67)</f>
        <v>0</v>
      </c>
      <c r="H66" s="160">
        <f>SUM(H67:H67)</f>
        <v>0</v>
      </c>
      <c r="I66" s="123"/>
      <c r="J66" s="1008"/>
      <c r="K66" s="1008"/>
    </row>
    <row r="67" spans="1:11" s="1007" customFormat="1" ht="11.4" customHeight="1" thickBot="1" x14ac:dyDescent="0.25">
      <c r="A67" s="165">
        <v>542</v>
      </c>
      <c r="B67" s="166"/>
      <c r="C67" s="167" t="s">
        <v>307</v>
      </c>
      <c r="D67" s="168">
        <f t="shared" si="0"/>
        <v>0</v>
      </c>
      <c r="E67" s="1088"/>
      <c r="F67" s="1089"/>
      <c r="G67" s="1089"/>
      <c r="H67" s="1090"/>
      <c r="I67" s="123"/>
      <c r="J67" s="1008"/>
      <c r="K67" s="1008"/>
    </row>
    <row r="68" spans="1:11" s="1007" customFormat="1" ht="11.4" customHeight="1" thickBot="1" x14ac:dyDescent="0.25">
      <c r="A68" s="158">
        <v>547</v>
      </c>
      <c r="B68" s="1376" t="s">
        <v>308</v>
      </c>
      <c r="C68" s="1377"/>
      <c r="D68" s="159">
        <f t="shared" si="0"/>
        <v>0</v>
      </c>
      <c r="E68" s="160">
        <f>SUM(E69:E69)</f>
        <v>0</v>
      </c>
      <c r="F68" s="160">
        <f>SUM(F69:F69)</f>
        <v>0</v>
      </c>
      <c r="G68" s="160">
        <f>SUM(G69:G69)</f>
        <v>0</v>
      </c>
      <c r="H68" s="160">
        <f>SUM(H69:H69)</f>
        <v>0</v>
      </c>
      <c r="I68" s="123"/>
      <c r="J68" s="1008"/>
      <c r="K68" s="1008"/>
    </row>
    <row r="69" spans="1:11" s="1007" customFormat="1" ht="11.4" customHeight="1" x14ac:dyDescent="0.2">
      <c r="A69" s="165">
        <v>547</v>
      </c>
      <c r="B69" s="166"/>
      <c r="C69" s="167" t="s">
        <v>308</v>
      </c>
      <c r="D69" s="168">
        <f t="shared" si="0"/>
        <v>0</v>
      </c>
      <c r="E69" s="1088"/>
      <c r="F69" s="1089"/>
      <c r="G69" s="1089"/>
      <c r="H69" s="1090"/>
      <c r="I69" s="123"/>
      <c r="J69" s="1008"/>
      <c r="K69" s="1008"/>
    </row>
    <row r="70" spans="1:11" s="1007" customFormat="1" ht="11.4" customHeight="1" x14ac:dyDescent="0.2">
      <c r="A70" s="190">
        <v>549</v>
      </c>
      <c r="B70" s="1397" t="s">
        <v>309</v>
      </c>
      <c r="C70" s="1398"/>
      <c r="D70" s="191">
        <f t="shared" si="0"/>
        <v>12000</v>
      </c>
      <c r="E70" s="192">
        <f>SUM(E71:E71)</f>
        <v>0</v>
      </c>
      <c r="F70" s="192">
        <f>SUM(F71:F71)</f>
        <v>12000</v>
      </c>
      <c r="G70" s="192">
        <f>SUM(G71:G71)</f>
        <v>0</v>
      </c>
      <c r="H70" s="192">
        <f>SUM(H71:H71)</f>
        <v>0</v>
      </c>
      <c r="I70" s="123"/>
      <c r="J70" s="1008"/>
      <c r="K70" s="1008"/>
    </row>
    <row r="71" spans="1:11" s="1007" customFormat="1" ht="11.4" customHeight="1" thickBot="1" x14ac:dyDescent="0.25">
      <c r="A71" s="165">
        <v>549</v>
      </c>
      <c r="B71" s="166">
        <v>320</v>
      </c>
      <c r="C71" s="167" t="s">
        <v>310</v>
      </c>
      <c r="D71" s="168">
        <f t="shared" si="0"/>
        <v>12000</v>
      </c>
      <c r="E71" s="1088"/>
      <c r="F71" s="1089">
        <v>12000</v>
      </c>
      <c r="G71" s="1089"/>
      <c r="H71" s="1090"/>
      <c r="I71" s="123"/>
      <c r="J71" s="1008"/>
      <c r="K71" s="1008"/>
    </row>
    <row r="72" spans="1:11" s="1007" customFormat="1" ht="11.4" customHeight="1" thickBot="1" x14ac:dyDescent="0.25">
      <c r="A72" s="173">
        <v>55</v>
      </c>
      <c r="B72" s="1368" t="s">
        <v>311</v>
      </c>
      <c r="C72" s="1369"/>
      <c r="D72" s="174">
        <f t="shared" si="0"/>
        <v>100000</v>
      </c>
      <c r="E72" s="175">
        <f>SUM(E73+E75+E77)</f>
        <v>0</v>
      </c>
      <c r="F72" s="175">
        <f>SUM(F73+F75+F77)</f>
        <v>0</v>
      </c>
      <c r="G72" s="175">
        <f>SUM(G73+G75+G77)</f>
        <v>100000</v>
      </c>
      <c r="H72" s="175">
        <f>SUM(H73+H75+H77)</f>
        <v>0</v>
      </c>
      <c r="I72" s="123"/>
      <c r="J72" s="1008"/>
      <c r="K72" s="1008"/>
    </row>
    <row r="73" spans="1:11" s="1007" customFormat="1" ht="11.4" customHeight="1" thickBot="1" x14ac:dyDescent="0.25">
      <c r="A73" s="176">
        <v>551</v>
      </c>
      <c r="B73" s="1378" t="s">
        <v>312</v>
      </c>
      <c r="C73" s="1379"/>
      <c r="D73" s="177">
        <f t="shared" ref="D73:D74" si="3">SUM(E73:H73)</f>
        <v>0</v>
      </c>
      <c r="E73" s="178">
        <f>SUM(E74:E74)</f>
        <v>0</v>
      </c>
      <c r="F73" s="178">
        <f>SUM(F74:F74)</f>
        <v>0</v>
      </c>
      <c r="G73" s="178">
        <f>SUM(G74:G74)</f>
        <v>0</v>
      </c>
      <c r="H73" s="178">
        <f>SUM(H74:H74)</f>
        <v>0</v>
      </c>
      <c r="I73" s="123"/>
      <c r="J73" s="1008"/>
      <c r="K73" s="1008"/>
    </row>
    <row r="74" spans="1:11" s="1007" customFormat="1" ht="11.4" customHeight="1" thickBot="1" x14ac:dyDescent="0.25">
      <c r="A74" s="179">
        <v>551</v>
      </c>
      <c r="B74" s="180"/>
      <c r="C74" s="181" t="s">
        <v>312</v>
      </c>
      <c r="D74" s="182">
        <f t="shared" si="3"/>
        <v>0</v>
      </c>
      <c r="E74" s="1094"/>
      <c r="F74" s="1095"/>
      <c r="G74" s="1095"/>
      <c r="H74" s="1096"/>
      <c r="I74" s="123"/>
      <c r="J74" s="1008"/>
      <c r="K74" s="1008"/>
    </row>
    <row r="75" spans="1:11" s="1007" customFormat="1" ht="11.4" customHeight="1" thickBot="1" x14ac:dyDescent="0.25">
      <c r="A75" s="176">
        <v>556</v>
      </c>
      <c r="B75" s="1378" t="s">
        <v>313</v>
      </c>
      <c r="C75" s="1379"/>
      <c r="D75" s="177">
        <f t="shared" ref="D75:D76" si="4">SUM(E75:H75)</f>
        <v>0</v>
      </c>
      <c r="E75" s="178">
        <f>SUM(E76:E76)</f>
        <v>0</v>
      </c>
      <c r="F75" s="178">
        <f>SUM(F76:F76)</f>
        <v>0</v>
      </c>
      <c r="G75" s="178">
        <f>SUM(G76:G76)</f>
        <v>0</v>
      </c>
      <c r="H75" s="178">
        <f>SUM(H76:H76)</f>
        <v>0</v>
      </c>
      <c r="I75" s="123"/>
      <c r="J75" s="1008"/>
      <c r="K75" s="1008"/>
    </row>
    <row r="76" spans="1:11" s="1007" customFormat="1" ht="11.4" customHeight="1" x14ac:dyDescent="0.2">
      <c r="A76" s="179">
        <v>556</v>
      </c>
      <c r="B76" s="180"/>
      <c r="C76" s="181" t="s">
        <v>313</v>
      </c>
      <c r="D76" s="182">
        <f t="shared" si="4"/>
        <v>0</v>
      </c>
      <c r="E76" s="1094"/>
      <c r="F76" s="1095"/>
      <c r="G76" s="1095"/>
      <c r="H76" s="1096"/>
      <c r="I76" s="123"/>
      <c r="J76" s="1008"/>
      <c r="K76" s="1008"/>
    </row>
    <row r="77" spans="1:11" s="1007" customFormat="1" ht="11.4" customHeight="1" x14ac:dyDescent="0.2">
      <c r="A77" s="183">
        <v>558</v>
      </c>
      <c r="B77" s="1370" t="s">
        <v>314</v>
      </c>
      <c r="C77" s="1371"/>
      <c r="D77" s="184">
        <f t="shared" si="0"/>
        <v>100000</v>
      </c>
      <c r="E77" s="185">
        <f>SUM(E78:E79)</f>
        <v>0</v>
      </c>
      <c r="F77" s="185">
        <f>SUM(F78:F79)</f>
        <v>0</v>
      </c>
      <c r="G77" s="185">
        <f>SUM(G78:G79)</f>
        <v>100000</v>
      </c>
      <c r="H77" s="185">
        <f>SUM(H78:H79)</f>
        <v>0</v>
      </c>
      <c r="I77" s="123"/>
      <c r="J77" s="1008"/>
      <c r="K77" s="1008"/>
    </row>
    <row r="78" spans="1:11" s="1007" customFormat="1" ht="11.4" customHeight="1" x14ac:dyDescent="0.2">
      <c r="A78" s="193">
        <v>558</v>
      </c>
      <c r="B78" s="194">
        <v>300</v>
      </c>
      <c r="C78" s="195" t="s">
        <v>315</v>
      </c>
      <c r="D78" s="196">
        <f t="shared" si="0"/>
        <v>100000</v>
      </c>
      <c r="E78" s="1088"/>
      <c r="F78" s="1089"/>
      <c r="G78" s="1089">
        <v>100000</v>
      </c>
      <c r="H78" s="1090"/>
      <c r="I78" s="123"/>
      <c r="J78" s="1008"/>
      <c r="K78" s="1008"/>
    </row>
    <row r="79" spans="1:11" s="1007" customFormat="1" ht="11.4" customHeight="1" thickBot="1" x14ac:dyDescent="0.25">
      <c r="A79" s="197">
        <v>558</v>
      </c>
      <c r="B79" s="198">
        <v>330</v>
      </c>
      <c r="C79" s="199" t="s">
        <v>316</v>
      </c>
      <c r="D79" s="200">
        <f t="shared" si="0"/>
        <v>0</v>
      </c>
      <c r="E79" s="1088"/>
      <c r="F79" s="1089"/>
      <c r="G79" s="1089"/>
      <c r="H79" s="1090"/>
      <c r="I79" s="123"/>
      <c r="J79" s="1008"/>
      <c r="K79" s="1008"/>
    </row>
    <row r="80" spans="1:11" s="1007" customFormat="1" ht="11.4" customHeight="1" thickBot="1" x14ac:dyDescent="0.25">
      <c r="A80" s="130">
        <v>56</v>
      </c>
      <c r="B80" s="1372" t="s">
        <v>317</v>
      </c>
      <c r="C80" s="1373"/>
      <c r="D80" s="131">
        <f t="shared" si="0"/>
        <v>0</v>
      </c>
      <c r="E80" s="132">
        <f t="shared" ref="E80:H81" si="5">SUM(E81:E81)</f>
        <v>0</v>
      </c>
      <c r="F80" s="132">
        <f t="shared" si="5"/>
        <v>0</v>
      </c>
      <c r="G80" s="132">
        <f t="shared" si="5"/>
        <v>0</v>
      </c>
      <c r="H80" s="132">
        <f t="shared" si="5"/>
        <v>0</v>
      </c>
      <c r="I80" s="123"/>
      <c r="J80" s="1008"/>
      <c r="K80" s="1008"/>
    </row>
    <row r="81" spans="1:11" s="1007" customFormat="1" ht="11.4" customHeight="1" thickBot="1" x14ac:dyDescent="0.25">
      <c r="A81" s="135">
        <v>569</v>
      </c>
      <c r="B81" s="1380" t="s">
        <v>318</v>
      </c>
      <c r="C81" s="1381"/>
      <c r="D81" s="136">
        <f t="shared" si="0"/>
        <v>0</v>
      </c>
      <c r="E81" s="152">
        <f t="shared" si="5"/>
        <v>0</v>
      </c>
      <c r="F81" s="152">
        <f t="shared" si="5"/>
        <v>0</v>
      </c>
      <c r="G81" s="152">
        <f t="shared" si="5"/>
        <v>0</v>
      </c>
      <c r="H81" s="152">
        <f t="shared" si="5"/>
        <v>0</v>
      </c>
      <c r="I81" s="123"/>
      <c r="J81" s="1008"/>
      <c r="K81" s="1008"/>
    </row>
    <row r="82" spans="1:11" s="1007" customFormat="1" ht="11.4" customHeight="1" thickBot="1" x14ac:dyDescent="0.25">
      <c r="A82" s="186">
        <v>569</v>
      </c>
      <c r="B82" s="187"/>
      <c r="C82" s="188" t="s">
        <v>318</v>
      </c>
      <c r="D82" s="189">
        <f t="shared" si="0"/>
        <v>0</v>
      </c>
      <c r="E82" s="1088"/>
      <c r="F82" s="1089"/>
      <c r="G82" s="1089"/>
      <c r="H82" s="1090"/>
      <c r="I82" s="123"/>
      <c r="J82" s="1008"/>
      <c r="K82" s="1008"/>
    </row>
    <row r="83" spans="1:11" s="1007" customFormat="1" ht="11.4" customHeight="1" thickBot="1" x14ac:dyDescent="0.25">
      <c r="A83" s="155">
        <v>59</v>
      </c>
      <c r="B83" s="1374" t="s">
        <v>319</v>
      </c>
      <c r="C83" s="1375"/>
      <c r="D83" s="156">
        <f t="shared" si="0"/>
        <v>0</v>
      </c>
      <c r="E83" s="157">
        <f>SUM(E84:E86)</f>
        <v>0</v>
      </c>
      <c r="F83" s="157">
        <f>SUM(F84:F86)</f>
        <v>0</v>
      </c>
      <c r="G83" s="157">
        <f>SUM(G84:G86)</f>
        <v>0</v>
      </c>
      <c r="H83" s="157">
        <f>SUM(H84:H86)</f>
        <v>0</v>
      </c>
      <c r="I83" s="123"/>
      <c r="J83" s="1008"/>
      <c r="K83" s="1008"/>
    </row>
    <row r="84" spans="1:11" s="1007" customFormat="1" ht="11.4" customHeight="1" thickBot="1" x14ac:dyDescent="0.25">
      <c r="A84" s="158">
        <v>591</v>
      </c>
      <c r="B84" s="1376" t="s">
        <v>320</v>
      </c>
      <c r="C84" s="1377"/>
      <c r="D84" s="159">
        <f t="shared" si="0"/>
        <v>0</v>
      </c>
      <c r="E84" s="160">
        <f>SUM(E85:E85)</f>
        <v>0</v>
      </c>
      <c r="F84" s="160">
        <f>SUM(F85:F85)</f>
        <v>0</v>
      </c>
      <c r="G84" s="160">
        <f>SUM(G85:G85)</f>
        <v>0</v>
      </c>
      <c r="H84" s="160">
        <f>SUM(H85:H85)</f>
        <v>0</v>
      </c>
      <c r="I84" s="123"/>
      <c r="J84" s="1008"/>
      <c r="K84" s="1008"/>
    </row>
    <row r="85" spans="1:11" s="1007" customFormat="1" ht="11.4" customHeight="1" thickBot="1" x14ac:dyDescent="0.25">
      <c r="A85" s="161">
        <v>591</v>
      </c>
      <c r="B85" s="162">
        <v>300</v>
      </c>
      <c r="C85" s="163" t="s">
        <v>320</v>
      </c>
      <c r="D85" s="164">
        <f t="shared" si="0"/>
        <v>0</v>
      </c>
      <c r="E85" s="1097"/>
      <c r="F85" s="1098"/>
      <c r="G85" s="1098"/>
      <c r="H85" s="1099"/>
      <c r="I85" s="123"/>
      <c r="J85" s="1008"/>
      <c r="K85" s="1008"/>
    </row>
    <row r="86" spans="1:11" s="1007" customFormat="1" ht="11.4" customHeight="1" thickBot="1" x14ac:dyDescent="0.25">
      <c r="A86" s="158">
        <v>595</v>
      </c>
      <c r="B86" s="1376" t="s">
        <v>321</v>
      </c>
      <c r="C86" s="1377"/>
      <c r="D86" s="159">
        <f t="shared" si="0"/>
        <v>0</v>
      </c>
      <c r="E86" s="160">
        <f>SUM(E87:E87)</f>
        <v>0</v>
      </c>
      <c r="F86" s="160">
        <f>SUM(F87:F87)</f>
        <v>0</v>
      </c>
      <c r="G86" s="160">
        <f>SUM(G87:G87)</f>
        <v>0</v>
      </c>
      <c r="H86" s="160">
        <f>SUM(H87:H87)</f>
        <v>0</v>
      </c>
      <c r="I86" s="123"/>
      <c r="J86" s="1008"/>
      <c r="K86" s="1008"/>
    </row>
    <row r="87" spans="1:11" s="1007" customFormat="1" ht="11.4" customHeight="1" thickBot="1" x14ac:dyDescent="0.25">
      <c r="A87" s="201">
        <v>595</v>
      </c>
      <c r="B87" s="202">
        <v>300</v>
      </c>
      <c r="C87" s="203" t="s">
        <v>321</v>
      </c>
      <c r="D87" s="204">
        <f t="shared" si="0"/>
        <v>0</v>
      </c>
      <c r="E87" s="1091"/>
      <c r="F87" s="1092"/>
      <c r="G87" s="1092"/>
      <c r="H87" s="1093"/>
      <c r="I87" s="123"/>
      <c r="J87" s="1008"/>
      <c r="K87" s="1008"/>
    </row>
    <row r="88" spans="1:11" s="1007" customFormat="1" ht="11.4" customHeight="1" x14ac:dyDescent="0.2">
      <c r="A88" s="205"/>
      <c r="B88" s="205"/>
      <c r="C88" s="123"/>
      <c r="D88" s="206"/>
      <c r="E88" s="1100"/>
      <c r="F88" s="1100"/>
      <c r="G88" s="1100"/>
      <c r="H88" s="1100"/>
      <c r="I88" s="123"/>
      <c r="J88" s="1008"/>
      <c r="K88" s="1008"/>
    </row>
    <row r="89" spans="1:11" s="1007" customFormat="1" ht="11.4" customHeight="1" x14ac:dyDescent="0.2">
      <c r="A89" s="205"/>
      <c r="B89" s="205"/>
      <c r="C89" s="123"/>
      <c r="D89" s="206"/>
      <c r="E89" s="1100"/>
      <c r="F89" s="1100"/>
      <c r="G89" s="1100"/>
      <c r="H89" s="1100"/>
      <c r="I89" s="123"/>
      <c r="J89" s="1008"/>
      <c r="K89" s="1008"/>
    </row>
    <row r="90" spans="1:11" s="1007" customFormat="1" ht="11.4" customHeight="1" x14ac:dyDescent="0.2">
      <c r="A90" s="205"/>
      <c r="B90" s="205"/>
      <c r="C90" s="123"/>
      <c r="D90" s="206"/>
      <c r="E90" s="1100"/>
      <c r="F90" s="1100"/>
      <c r="G90" s="1100"/>
      <c r="H90" s="1100"/>
      <c r="I90" s="123"/>
      <c r="J90" s="1008"/>
      <c r="K90" s="1008"/>
    </row>
    <row r="91" spans="1:11" s="1007" customFormat="1" ht="11.4" customHeight="1" x14ac:dyDescent="0.2">
      <c r="A91" s="207" t="s">
        <v>322</v>
      </c>
      <c r="B91" s="208"/>
      <c r="C91" s="1101" t="s">
        <v>331</v>
      </c>
      <c r="D91" s="208" t="s">
        <v>323</v>
      </c>
      <c r="E91" s="956"/>
      <c r="F91" s="954" t="s">
        <v>324</v>
      </c>
      <c r="G91" s="1102" t="s">
        <v>597</v>
      </c>
      <c r="H91" s="1103"/>
      <c r="J91" s="1008"/>
      <c r="K91" s="1008"/>
    </row>
    <row r="92" spans="1:11" ht="7.5" customHeight="1" x14ac:dyDescent="0.3">
      <c r="A92"/>
      <c r="B92"/>
      <c r="C92"/>
      <c r="D92"/>
      <c r="E92"/>
      <c r="F92"/>
      <c r="G92"/>
      <c r="H92"/>
    </row>
    <row r="93" spans="1:11" s="1007" customFormat="1" ht="11.4" customHeight="1" x14ac:dyDescent="0.2">
      <c r="A93" s="207" t="s">
        <v>325</v>
      </c>
      <c r="B93" s="208"/>
      <c r="C93" s="1101" t="s">
        <v>331</v>
      </c>
      <c r="D93" s="208" t="s">
        <v>323</v>
      </c>
      <c r="E93" s="123"/>
      <c r="F93" s="123"/>
      <c r="G93" s="123"/>
      <c r="H93" s="123"/>
      <c r="I93" s="1008"/>
      <c r="J93" s="1008" t="s">
        <v>561</v>
      </c>
      <c r="K93" s="1008"/>
    </row>
    <row r="94" spans="1:11" s="1007" customFormat="1" ht="7.5" customHeight="1" x14ac:dyDescent="0.2">
      <c r="A94" s="1103"/>
      <c r="B94" s="1104"/>
      <c r="C94" s="1104"/>
      <c r="D94" s="1104"/>
      <c r="E94" s="1104"/>
      <c r="F94" s="1104"/>
      <c r="G94" s="1104"/>
      <c r="H94" s="1104"/>
      <c r="I94" s="1008"/>
      <c r="J94" s="1008"/>
      <c r="K94" s="1008"/>
    </row>
    <row r="95" spans="1:11" s="1007" customFormat="1" ht="10.199999999999999" x14ac:dyDescent="0.2">
      <c r="A95" s="209" t="s">
        <v>326</v>
      </c>
      <c r="B95" s="1104"/>
      <c r="C95" s="1105" t="s">
        <v>534</v>
      </c>
      <c r="D95" s="1104"/>
      <c r="E95" s="1104"/>
      <c r="F95" s="1104"/>
      <c r="G95" s="1104"/>
      <c r="H95" s="1104"/>
      <c r="I95" s="1008"/>
      <c r="J95" s="1008"/>
      <c r="K95" s="1008"/>
    </row>
    <row r="96" spans="1:11" x14ac:dyDescent="0.3">
      <c r="A96" s="1104"/>
      <c r="B96" s="1104"/>
      <c r="C96" s="1104"/>
      <c r="D96" s="1104"/>
      <c r="E96" s="1104"/>
      <c r="F96" s="1104"/>
      <c r="G96" s="1104"/>
      <c r="H96" s="1104"/>
    </row>
  </sheetData>
  <protectedRanges>
    <protectedRange sqref="B72 C87:C90 B80 B83 C82 C85 C78:C79 C71" name="Oblast3_1_1"/>
    <protectedRange sqref="C5" name="Oblast2_1"/>
  </protectedRanges>
  <mergeCells count="39">
    <mergeCell ref="B2:G2"/>
    <mergeCell ref="A4:A5"/>
    <mergeCell ref="B4:B5"/>
    <mergeCell ref="C4:C5"/>
    <mergeCell ref="D4:D5"/>
    <mergeCell ref="E4:E5"/>
    <mergeCell ref="F4:H4"/>
    <mergeCell ref="B47:C47"/>
    <mergeCell ref="A6:C6"/>
    <mergeCell ref="B7:C7"/>
    <mergeCell ref="B8:C8"/>
    <mergeCell ref="B17:C17"/>
    <mergeCell ref="B22:C22"/>
    <mergeCell ref="B24:C24"/>
    <mergeCell ref="B25:C25"/>
    <mergeCell ref="B28:C28"/>
    <mergeCell ref="B30:C30"/>
    <mergeCell ref="B32:C32"/>
    <mergeCell ref="B46:C46"/>
    <mergeCell ref="B72:C72"/>
    <mergeCell ref="B49:C49"/>
    <mergeCell ref="B51:C51"/>
    <mergeCell ref="B53:C53"/>
    <mergeCell ref="B58:C58"/>
    <mergeCell ref="B60:C60"/>
    <mergeCell ref="B61:C61"/>
    <mergeCell ref="B63:C63"/>
    <mergeCell ref="B64:C64"/>
    <mergeCell ref="B66:C66"/>
    <mergeCell ref="B68:C68"/>
    <mergeCell ref="B70:C70"/>
    <mergeCell ref="B84:C84"/>
    <mergeCell ref="B86:C86"/>
    <mergeCell ref="B73:C73"/>
    <mergeCell ref="B75:C75"/>
    <mergeCell ref="B77:C77"/>
    <mergeCell ref="B80:C80"/>
    <mergeCell ref="B81:C81"/>
    <mergeCell ref="B83:C83"/>
  </mergeCells>
  <dataValidations count="2">
    <dataValidation type="list" allowBlank="1" showInputMessage="1" showErrorMessage="1" sqref="B2:G2" xr:uid="{00000000-0002-0000-1700-000000000000}">
      <formula1>Org</formula1>
    </dataValidation>
    <dataValidation type="list" allowBlank="1" showInputMessage="1" showErrorMessage="1" sqref="C93 C91" xr:uid="{00000000-0002-0000-1700-000001000000}">
      <formula1>Ředitelé</formula1>
    </dataValidation>
  </dataValidations>
  <pageMargins left="0.6692913385826772" right="0.47244094488188981" top="0.35433070866141736" bottom="0.35433070866141736" header="0.31496062992125984" footer="0.31496062992125984"/>
  <pageSetup paperSize="9" scale="102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55"/>
  <sheetViews>
    <sheetView zoomScaleNormal="100" workbookViewId="0">
      <selection activeCell="F54" sqref="F54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7" ht="17.399999999999999" x14ac:dyDescent="0.3">
      <c r="B1" s="1339" t="s">
        <v>396</v>
      </c>
      <c r="C1" s="1340"/>
      <c r="D1" s="1340"/>
      <c r="E1" s="1340"/>
      <c r="F1" s="495" t="str">
        <f>IF('příjmy-paragraf'!F2=0," ",'příjmy-paragraf'!F2)</f>
        <v>rok 2026</v>
      </c>
    </row>
    <row r="2" spans="1:7" ht="14.4" thickBot="1" x14ac:dyDescent="0.3"/>
    <row r="3" spans="1:7" ht="15.6" x14ac:dyDescent="0.3">
      <c r="A3" s="693" t="s">
        <v>368</v>
      </c>
      <c r="B3" s="694" t="s">
        <v>208</v>
      </c>
      <c r="C3" s="695"/>
      <c r="D3" s="696"/>
      <c r="E3" s="696"/>
      <c r="F3" s="696"/>
      <c r="G3" s="697"/>
    </row>
    <row r="4" spans="1:7" ht="15.6" x14ac:dyDescent="0.3">
      <c r="A4" s="698"/>
      <c r="B4" s="699" t="s">
        <v>133</v>
      </c>
      <c r="C4" s="700"/>
      <c r="D4" s="701"/>
      <c r="E4" s="702" t="s">
        <v>134</v>
      </c>
      <c r="F4" s="701"/>
      <c r="G4" s="703"/>
    </row>
    <row r="5" spans="1:7" ht="14.4" x14ac:dyDescent="0.3">
      <c r="A5" s="1341" t="s">
        <v>135</v>
      </c>
      <c r="B5" s="1343" t="s">
        <v>136</v>
      </c>
      <c r="C5" s="704" t="s">
        <v>137</v>
      </c>
      <c r="D5" s="704" t="s">
        <v>107</v>
      </c>
      <c r="E5" s="704" t="s">
        <v>138</v>
      </c>
      <c r="F5" s="704" t="s">
        <v>108</v>
      </c>
      <c r="G5" s="705" t="s">
        <v>139</v>
      </c>
    </row>
    <row r="6" spans="1:7" ht="15" thickBot="1" x14ac:dyDescent="0.35">
      <c r="A6" s="1342"/>
      <c r="B6" s="1344"/>
      <c r="C6" s="706" t="str">
        <f>IF('příjmy-paragraf'!D2=0," ",'příjmy-paragraf'!D2)</f>
        <v>rok 2025</v>
      </c>
      <c r="D6" s="706" t="str">
        <f>IF('příjmy-paragraf'!E3=0," ",'příjmy-paragraf'!E3)</f>
        <v xml:space="preserve"> k 30.09.</v>
      </c>
      <c r="E6" s="706" t="str">
        <f>IF('1014-útulek'!E6=0," ",'1014-útulek'!E6)</f>
        <v>k 31.12.2025</v>
      </c>
      <c r="F6" s="706" t="str">
        <f>IF('příjmy-paragraf'!F2=0," ",'příjmy-paragraf'!F2)</f>
        <v>rok 2026</v>
      </c>
      <c r="G6" s="707" t="str">
        <f>IF('příjmy-paragraf'!F2=0," ",'příjmy-paragraf'!F2)</f>
        <v>rok 2026</v>
      </c>
    </row>
    <row r="7" spans="1:7" ht="20.100000000000001" customHeight="1" x14ac:dyDescent="0.3">
      <c r="A7" s="708">
        <v>2111</v>
      </c>
      <c r="B7" s="709" t="s">
        <v>167</v>
      </c>
      <c r="C7" s="758">
        <v>16517000</v>
      </c>
      <c r="D7" s="758">
        <v>14449218</v>
      </c>
      <c r="E7" s="758">
        <v>18362469</v>
      </c>
      <c r="F7" s="758">
        <v>16133000</v>
      </c>
      <c r="G7" s="759">
        <v>16133000</v>
      </c>
    </row>
    <row r="8" spans="1:7" ht="20.100000000000001" customHeight="1" x14ac:dyDescent="0.3">
      <c r="A8" s="712">
        <v>2132</v>
      </c>
      <c r="B8" s="973" t="s">
        <v>168</v>
      </c>
      <c r="C8" s="760">
        <v>13730000</v>
      </c>
      <c r="D8" s="760">
        <v>8127489</v>
      </c>
      <c r="E8" s="760">
        <v>11629404</v>
      </c>
      <c r="F8" s="760">
        <v>14007000</v>
      </c>
      <c r="G8" s="761">
        <v>14007000</v>
      </c>
    </row>
    <row r="9" spans="1:7" ht="20.100000000000001" customHeight="1" x14ac:dyDescent="0.3">
      <c r="A9" s="712">
        <v>2212</v>
      </c>
      <c r="B9" s="1025" t="s">
        <v>568</v>
      </c>
      <c r="C9" s="972">
        <v>0</v>
      </c>
      <c r="D9" s="972">
        <v>8400</v>
      </c>
      <c r="E9" s="972">
        <v>8400</v>
      </c>
      <c r="F9" s="972"/>
      <c r="G9" s="761"/>
    </row>
    <row r="10" spans="1:7" ht="20.100000000000001" customHeight="1" x14ac:dyDescent="0.3">
      <c r="A10" s="712">
        <v>2322</v>
      </c>
      <c r="B10" s="973" t="s">
        <v>543</v>
      </c>
      <c r="C10" s="760">
        <v>0</v>
      </c>
      <c r="D10" s="760">
        <v>0</v>
      </c>
      <c r="E10" s="760">
        <v>0</v>
      </c>
      <c r="F10" s="760">
        <v>0</v>
      </c>
      <c r="G10" s="761">
        <v>0</v>
      </c>
    </row>
    <row r="11" spans="1:7" ht="20.100000000000001" customHeight="1" thickBot="1" x14ac:dyDescent="0.35">
      <c r="A11" s="716">
        <v>2324</v>
      </c>
      <c r="B11" s="974" t="s">
        <v>209</v>
      </c>
      <c r="C11" s="762">
        <v>800000</v>
      </c>
      <c r="D11" s="762">
        <v>1285273</v>
      </c>
      <c r="E11" s="762">
        <v>1285273</v>
      </c>
      <c r="F11" s="762">
        <v>800000</v>
      </c>
      <c r="G11" s="763">
        <v>800000</v>
      </c>
    </row>
    <row r="12" spans="1:7" ht="20.100000000000001" customHeight="1" thickBot="1" x14ac:dyDescent="0.35">
      <c r="A12" s="859"/>
      <c r="B12" s="860" t="s">
        <v>55</v>
      </c>
      <c r="C12" s="861">
        <f>SUM(C7:C11)</f>
        <v>31047000</v>
      </c>
      <c r="D12" s="861">
        <f>SUM(D7:D11)</f>
        <v>23870380</v>
      </c>
      <c r="E12" s="861">
        <f>SUM(E7:E11)</f>
        <v>31285546</v>
      </c>
      <c r="F12" s="861">
        <f>SUM(F7:F11)</f>
        <v>30940000</v>
      </c>
      <c r="G12" s="862">
        <f>SUM(G7:G11)</f>
        <v>30940000</v>
      </c>
    </row>
    <row r="13" spans="1:7" ht="14.4" x14ac:dyDescent="0.3">
      <c r="A13" s="111"/>
      <c r="B13" s="111"/>
      <c r="C13" s="112"/>
      <c r="D13" s="112"/>
      <c r="E13" s="112"/>
      <c r="F13" s="112"/>
      <c r="G13" s="112"/>
    </row>
    <row r="14" spans="1:7" ht="15" thickBot="1" x14ac:dyDescent="0.35">
      <c r="A14" s="111"/>
      <c r="B14" s="111"/>
      <c r="C14" s="111"/>
      <c r="D14" s="111"/>
      <c r="E14" s="111"/>
      <c r="F14" s="111"/>
    </row>
    <row r="15" spans="1:7" ht="15.6" x14ac:dyDescent="0.3">
      <c r="A15" s="723" t="s">
        <v>368</v>
      </c>
      <c r="B15" s="724" t="s">
        <v>208</v>
      </c>
      <c r="C15" s="725"/>
      <c r="D15" s="726"/>
      <c r="E15" s="726"/>
      <c r="F15" s="726"/>
      <c r="G15" s="727"/>
    </row>
    <row r="16" spans="1:7" ht="15.6" x14ac:dyDescent="0.3">
      <c r="A16" s="728"/>
      <c r="B16" s="729" t="s">
        <v>140</v>
      </c>
      <c r="C16" s="730"/>
      <c r="D16" s="731"/>
      <c r="E16" s="732" t="s">
        <v>134</v>
      </c>
      <c r="F16" s="731"/>
      <c r="G16" s="733"/>
    </row>
    <row r="17" spans="1:11" ht="14.4" x14ac:dyDescent="0.3">
      <c r="A17" s="1345" t="s">
        <v>135</v>
      </c>
      <c r="B17" s="1347" t="s">
        <v>136</v>
      </c>
      <c r="C17" s="734" t="s">
        <v>137</v>
      </c>
      <c r="D17" s="734" t="s">
        <v>107</v>
      </c>
      <c r="E17" s="734" t="s">
        <v>138</v>
      </c>
      <c r="F17" s="734" t="s">
        <v>108</v>
      </c>
      <c r="G17" s="736" t="s">
        <v>139</v>
      </c>
    </row>
    <row r="18" spans="1:11" ht="15" thickBot="1" x14ac:dyDescent="0.35">
      <c r="A18" s="1346"/>
      <c r="B18" s="1348"/>
      <c r="C18" s="737" t="str">
        <f>IF('příjmy-paragraf'!D2=0," ",'příjmy-paragraf'!D2)</f>
        <v>rok 2025</v>
      </c>
      <c r="D18" s="737" t="str">
        <f>IF('příjmy-paragraf'!E3=0," ",'příjmy-paragraf'!E3)</f>
        <v xml:space="preserve"> k 30.09.</v>
      </c>
      <c r="E18" s="737" t="str">
        <f>IF('1014-útulek'!E16=0," ",'1014-útulek'!E16)</f>
        <v>k 31.12.2025</v>
      </c>
      <c r="F18" s="738" t="str">
        <f>IF('příjmy-paragraf'!F2=0," ",'příjmy-paragraf'!F2)</f>
        <v>rok 2026</v>
      </c>
      <c r="G18" s="739" t="str">
        <f>IF('příjmy-paragraf'!F2=0," ",'příjmy-paragraf'!F2)</f>
        <v>rok 2026</v>
      </c>
    </row>
    <row r="19" spans="1:11" ht="20.100000000000001" customHeight="1" x14ac:dyDescent="0.3">
      <c r="A19" s="740">
        <v>5011</v>
      </c>
      <c r="B19" s="813" t="s">
        <v>18</v>
      </c>
      <c r="C19" s="742">
        <v>1680000</v>
      </c>
      <c r="D19" s="743">
        <v>1146076</v>
      </c>
      <c r="E19" s="742">
        <v>1680000</v>
      </c>
      <c r="F19" s="742">
        <v>1873000</v>
      </c>
      <c r="G19" s="814">
        <v>1873000</v>
      </c>
    </row>
    <row r="20" spans="1:11" ht="20.100000000000001" customHeight="1" x14ac:dyDescent="0.3">
      <c r="A20" s="764">
        <v>5021</v>
      </c>
      <c r="B20" s="815" t="s">
        <v>205</v>
      </c>
      <c r="C20" s="766">
        <v>65000</v>
      </c>
      <c r="D20" s="766">
        <v>57335</v>
      </c>
      <c r="E20" s="766">
        <v>65000</v>
      </c>
      <c r="F20" s="766">
        <v>65000</v>
      </c>
      <c r="G20" s="816">
        <v>65000</v>
      </c>
    </row>
    <row r="21" spans="1:11" ht="20.100000000000001" customHeight="1" x14ac:dyDescent="0.3">
      <c r="A21" s="764">
        <v>5031</v>
      </c>
      <c r="B21" s="815" t="s">
        <v>195</v>
      </c>
      <c r="C21" s="766">
        <v>417000</v>
      </c>
      <c r="D21" s="766">
        <v>284292</v>
      </c>
      <c r="E21" s="766">
        <v>417000</v>
      </c>
      <c r="F21" s="766">
        <v>465000</v>
      </c>
      <c r="G21" s="816">
        <v>465000</v>
      </c>
    </row>
    <row r="22" spans="1:11" ht="20.100000000000001" customHeight="1" x14ac:dyDescent="0.3">
      <c r="A22" s="764">
        <v>5032</v>
      </c>
      <c r="B22" s="815" t="s">
        <v>196</v>
      </c>
      <c r="C22" s="766">
        <v>151000</v>
      </c>
      <c r="D22" s="766">
        <v>103171</v>
      </c>
      <c r="E22" s="766">
        <v>151000</v>
      </c>
      <c r="F22" s="766">
        <v>169000</v>
      </c>
      <c r="G22" s="816">
        <v>169000</v>
      </c>
    </row>
    <row r="23" spans="1:11" ht="20.100000000000001" customHeight="1" x14ac:dyDescent="0.3">
      <c r="A23" s="764">
        <v>5038</v>
      </c>
      <c r="B23" s="815" t="s">
        <v>210</v>
      </c>
      <c r="C23" s="766">
        <v>7000</v>
      </c>
      <c r="D23" s="766">
        <v>4908</v>
      </c>
      <c r="E23" s="766">
        <v>7000</v>
      </c>
      <c r="F23" s="766">
        <v>7000</v>
      </c>
      <c r="G23" s="816">
        <v>7000</v>
      </c>
      <c r="H23" s="544"/>
      <c r="I23" s="640" t="s">
        <v>51</v>
      </c>
      <c r="J23" s="641" t="s">
        <v>51</v>
      </c>
      <c r="K23" s="544"/>
    </row>
    <row r="24" spans="1:11" ht="20.100000000000001" customHeight="1" x14ac:dyDescent="0.3">
      <c r="A24" s="764">
        <v>5132</v>
      </c>
      <c r="B24" s="817" t="s">
        <v>153</v>
      </c>
      <c r="C24" s="766">
        <v>1000</v>
      </c>
      <c r="D24" s="766">
        <v>0</v>
      </c>
      <c r="E24" s="766">
        <v>0</v>
      </c>
      <c r="F24" s="766">
        <v>0</v>
      </c>
      <c r="G24" s="816">
        <v>0</v>
      </c>
    </row>
    <row r="25" spans="1:11" ht="20.100000000000001" customHeight="1" x14ac:dyDescent="0.3">
      <c r="A25" s="764">
        <v>5134</v>
      </c>
      <c r="B25" s="815" t="s">
        <v>170</v>
      </c>
      <c r="C25" s="766">
        <v>1000</v>
      </c>
      <c r="D25" s="766">
        <v>1200</v>
      </c>
      <c r="E25" s="766">
        <v>1200</v>
      </c>
      <c r="F25" s="766">
        <v>2000</v>
      </c>
      <c r="G25" s="816">
        <v>2000</v>
      </c>
    </row>
    <row r="26" spans="1:11" ht="20.100000000000001" customHeight="1" x14ac:dyDescent="0.3">
      <c r="A26" s="764">
        <v>5136</v>
      </c>
      <c r="B26" s="815" t="s">
        <v>155</v>
      </c>
      <c r="C26" s="766">
        <v>1000</v>
      </c>
      <c r="D26" s="766">
        <v>0</v>
      </c>
      <c r="E26" s="766">
        <v>0</v>
      </c>
      <c r="F26" s="766">
        <v>0</v>
      </c>
      <c r="G26" s="816">
        <v>0</v>
      </c>
    </row>
    <row r="27" spans="1:11" ht="20.100000000000001" customHeight="1" x14ac:dyDescent="0.3">
      <c r="A27" s="764">
        <v>5137</v>
      </c>
      <c r="B27" s="815" t="s">
        <v>19</v>
      </c>
      <c r="C27" s="766">
        <v>60000</v>
      </c>
      <c r="D27" s="766">
        <v>45530</v>
      </c>
      <c r="E27" s="766">
        <v>50000</v>
      </c>
      <c r="F27" s="766">
        <v>30000</v>
      </c>
      <c r="G27" s="816">
        <v>30000</v>
      </c>
    </row>
    <row r="28" spans="1:11" ht="20.100000000000001" customHeight="1" x14ac:dyDescent="0.3">
      <c r="A28" s="764">
        <v>5139</v>
      </c>
      <c r="B28" s="815" t="s">
        <v>147</v>
      </c>
      <c r="C28" s="766">
        <v>1600000</v>
      </c>
      <c r="D28" s="766">
        <v>809838</v>
      </c>
      <c r="E28" s="766">
        <v>1200000</v>
      </c>
      <c r="F28" s="766">
        <v>1200000</v>
      </c>
      <c r="G28" s="816">
        <v>1200000</v>
      </c>
    </row>
    <row r="29" spans="1:11" ht="20.100000000000001" customHeight="1" x14ac:dyDescent="0.3">
      <c r="A29" s="764">
        <v>5141</v>
      </c>
      <c r="B29" s="815" t="s">
        <v>211</v>
      </c>
      <c r="C29" s="766">
        <v>1000</v>
      </c>
      <c r="D29" s="766">
        <v>149</v>
      </c>
      <c r="E29" s="766">
        <v>500</v>
      </c>
      <c r="F29" s="766">
        <v>1000</v>
      </c>
      <c r="G29" s="816">
        <v>1000</v>
      </c>
    </row>
    <row r="30" spans="1:11" ht="20.100000000000001" customHeight="1" x14ac:dyDescent="0.3">
      <c r="A30" s="764">
        <v>5151</v>
      </c>
      <c r="B30" s="815" t="s">
        <v>20</v>
      </c>
      <c r="C30" s="766">
        <v>3100000</v>
      </c>
      <c r="D30" s="766">
        <v>2207042</v>
      </c>
      <c r="E30" s="766">
        <v>3100000</v>
      </c>
      <c r="F30" s="766">
        <v>3100000</v>
      </c>
      <c r="G30" s="816">
        <v>3100000</v>
      </c>
    </row>
    <row r="31" spans="1:11" ht="20.100000000000001" customHeight="1" x14ac:dyDescent="0.3">
      <c r="A31" s="764">
        <v>5152</v>
      </c>
      <c r="B31" s="815" t="s">
        <v>43</v>
      </c>
      <c r="C31" s="766">
        <v>10600000</v>
      </c>
      <c r="D31" s="766">
        <v>6564923</v>
      </c>
      <c r="E31" s="766">
        <v>10600000</v>
      </c>
      <c r="F31" s="766">
        <v>11500000</v>
      </c>
      <c r="G31" s="816">
        <v>11500000</v>
      </c>
    </row>
    <row r="32" spans="1:11" ht="20.100000000000001" customHeight="1" x14ac:dyDescent="0.3">
      <c r="A32" s="764">
        <v>5154</v>
      </c>
      <c r="B32" s="815" t="s">
        <v>157</v>
      </c>
      <c r="C32" s="766">
        <v>900000</v>
      </c>
      <c r="D32" s="766">
        <v>587356</v>
      </c>
      <c r="E32" s="766">
        <v>820000</v>
      </c>
      <c r="F32" s="766">
        <v>900000</v>
      </c>
      <c r="G32" s="816">
        <v>900000</v>
      </c>
    </row>
    <row r="33" spans="1:8" ht="20.100000000000001" customHeight="1" x14ac:dyDescent="0.3">
      <c r="A33" s="764">
        <v>5156</v>
      </c>
      <c r="B33" s="815" t="s">
        <v>171</v>
      </c>
      <c r="C33" s="766">
        <v>20000</v>
      </c>
      <c r="D33" s="766">
        <v>11144</v>
      </c>
      <c r="E33" s="766">
        <v>17000</v>
      </c>
      <c r="F33" s="766">
        <v>17000</v>
      </c>
      <c r="G33" s="816">
        <v>17000</v>
      </c>
    </row>
    <row r="34" spans="1:8" ht="20.100000000000001" customHeight="1" x14ac:dyDescent="0.3">
      <c r="A34" s="764">
        <v>5162</v>
      </c>
      <c r="B34" s="815" t="s">
        <v>199</v>
      </c>
      <c r="C34" s="766">
        <v>6000</v>
      </c>
      <c r="D34" s="766">
        <v>4450</v>
      </c>
      <c r="E34" s="766">
        <v>6000</v>
      </c>
      <c r="F34" s="766">
        <v>6000</v>
      </c>
      <c r="G34" s="816">
        <v>6000</v>
      </c>
    </row>
    <row r="35" spans="1:8" ht="20.100000000000001" customHeight="1" x14ac:dyDescent="0.3">
      <c r="A35" s="764">
        <v>5163</v>
      </c>
      <c r="B35" s="815" t="s">
        <v>188</v>
      </c>
      <c r="C35" s="766">
        <v>12000</v>
      </c>
      <c r="D35" s="766">
        <v>0</v>
      </c>
      <c r="E35" s="766">
        <v>0</v>
      </c>
      <c r="F35" s="766">
        <v>0</v>
      </c>
      <c r="G35" s="816">
        <v>0</v>
      </c>
    </row>
    <row r="36" spans="1:8" ht="20.100000000000001" customHeight="1" x14ac:dyDescent="0.3">
      <c r="A36" s="764">
        <v>5164</v>
      </c>
      <c r="B36" s="815" t="s">
        <v>23</v>
      </c>
      <c r="C36" s="766">
        <v>32000</v>
      </c>
      <c r="D36" s="766">
        <v>30749</v>
      </c>
      <c r="E36" s="766">
        <v>30749</v>
      </c>
      <c r="F36" s="766">
        <v>32000</v>
      </c>
      <c r="G36" s="816">
        <v>32000</v>
      </c>
    </row>
    <row r="37" spans="1:8" ht="20.100000000000001" customHeight="1" x14ac:dyDescent="0.3">
      <c r="A37" s="764">
        <v>5166</v>
      </c>
      <c r="B37" s="815" t="s">
        <v>212</v>
      </c>
      <c r="C37" s="766">
        <v>150000</v>
      </c>
      <c r="D37" s="766">
        <v>96800</v>
      </c>
      <c r="E37" s="766">
        <v>140000</v>
      </c>
      <c r="F37" s="767">
        <v>150000</v>
      </c>
      <c r="G37" s="816">
        <v>150000</v>
      </c>
      <c r="H37" s="504"/>
    </row>
    <row r="38" spans="1:8" ht="20.100000000000001" customHeight="1" x14ac:dyDescent="0.3">
      <c r="A38" s="764">
        <v>5167</v>
      </c>
      <c r="B38" s="815" t="s">
        <v>213</v>
      </c>
      <c r="C38" s="766">
        <v>5000</v>
      </c>
      <c r="D38" s="766">
        <v>5319</v>
      </c>
      <c r="E38" s="766">
        <v>8300</v>
      </c>
      <c r="F38" s="766">
        <v>6000</v>
      </c>
      <c r="G38" s="816">
        <v>6000</v>
      </c>
    </row>
    <row r="39" spans="1:8" ht="20.100000000000001" customHeight="1" x14ac:dyDescent="0.3">
      <c r="A39" s="764">
        <v>5168</v>
      </c>
      <c r="B39" s="815" t="s">
        <v>214</v>
      </c>
      <c r="C39" s="766">
        <v>10000</v>
      </c>
      <c r="D39" s="766">
        <v>43720</v>
      </c>
      <c r="E39" s="766">
        <v>45000</v>
      </c>
      <c r="F39" s="766">
        <v>25000</v>
      </c>
      <c r="G39" s="816">
        <v>25000</v>
      </c>
    </row>
    <row r="40" spans="1:8" ht="20.100000000000001" customHeight="1" x14ac:dyDescent="0.3">
      <c r="A40" s="764">
        <v>5169</v>
      </c>
      <c r="B40" s="815" t="s">
        <v>141</v>
      </c>
      <c r="C40" s="766">
        <v>500000</v>
      </c>
      <c r="D40" s="766">
        <v>358306</v>
      </c>
      <c r="E40" s="766">
        <v>500000</v>
      </c>
      <c r="F40" s="766">
        <v>500000</v>
      </c>
      <c r="G40" s="816">
        <v>500000</v>
      </c>
    </row>
    <row r="41" spans="1:8" ht="20.100000000000001" customHeight="1" x14ac:dyDescent="0.3">
      <c r="A41" s="764">
        <v>5171</v>
      </c>
      <c r="B41" s="815" t="s">
        <v>160</v>
      </c>
      <c r="C41" s="766">
        <v>9200000</v>
      </c>
      <c r="D41" s="766">
        <v>2526781</v>
      </c>
      <c r="E41" s="766">
        <v>5000000</v>
      </c>
      <c r="F41" s="766">
        <v>3281000</v>
      </c>
      <c r="G41" s="816">
        <v>3281000</v>
      </c>
    </row>
    <row r="42" spans="1:8" ht="20.100000000000001" customHeight="1" x14ac:dyDescent="0.3">
      <c r="A42" s="764">
        <v>5173</v>
      </c>
      <c r="B42" s="815" t="s">
        <v>22</v>
      </c>
      <c r="C42" s="766">
        <v>1000</v>
      </c>
      <c r="D42" s="766">
        <v>0</v>
      </c>
      <c r="E42" s="766">
        <v>0</v>
      </c>
      <c r="F42" s="766">
        <v>0</v>
      </c>
      <c r="G42" s="816">
        <v>0</v>
      </c>
    </row>
    <row r="43" spans="1:8" ht="20.100000000000001" customHeight="1" x14ac:dyDescent="0.3">
      <c r="A43" s="764">
        <v>5175</v>
      </c>
      <c r="B43" s="815" t="s">
        <v>25</v>
      </c>
      <c r="C43" s="766">
        <v>1000</v>
      </c>
      <c r="D43" s="766">
        <v>0</v>
      </c>
      <c r="E43" s="766">
        <v>0</v>
      </c>
      <c r="F43" s="766">
        <v>0</v>
      </c>
      <c r="G43" s="816">
        <v>0</v>
      </c>
    </row>
    <row r="44" spans="1:8" ht="20.100000000000001" customHeight="1" x14ac:dyDescent="0.3">
      <c r="A44" s="764">
        <v>5179</v>
      </c>
      <c r="B44" s="815" t="s">
        <v>36</v>
      </c>
      <c r="C44" s="766">
        <v>6000</v>
      </c>
      <c r="D44" s="766">
        <v>5160</v>
      </c>
      <c r="E44" s="766">
        <v>6000</v>
      </c>
      <c r="F44" s="766">
        <v>6000</v>
      </c>
      <c r="G44" s="816">
        <v>6000</v>
      </c>
    </row>
    <row r="45" spans="1:8" ht="20.100000000000001" customHeight="1" x14ac:dyDescent="0.3">
      <c r="A45" s="764">
        <v>5181</v>
      </c>
      <c r="B45" s="815" t="s">
        <v>215</v>
      </c>
      <c r="C45" s="766">
        <v>0</v>
      </c>
      <c r="D45" s="766">
        <v>5000</v>
      </c>
      <c r="E45" s="766">
        <v>5000</v>
      </c>
      <c r="F45" s="766">
        <v>0</v>
      </c>
      <c r="G45" s="816">
        <v>0</v>
      </c>
    </row>
    <row r="46" spans="1:8" ht="20.100000000000001" customHeight="1" x14ac:dyDescent="0.3">
      <c r="A46" s="764">
        <v>5191</v>
      </c>
      <c r="B46" s="1026" t="s">
        <v>569</v>
      </c>
      <c r="C46" s="766">
        <v>20000</v>
      </c>
      <c r="D46" s="766">
        <v>0</v>
      </c>
      <c r="E46" s="766">
        <v>0</v>
      </c>
      <c r="F46" s="766">
        <v>0</v>
      </c>
      <c r="G46" s="816">
        <v>0</v>
      </c>
    </row>
    <row r="47" spans="1:8" ht="20.100000000000001" customHeight="1" x14ac:dyDescent="0.3">
      <c r="A47" s="764">
        <v>5192</v>
      </c>
      <c r="B47" s="1026" t="s">
        <v>454</v>
      </c>
      <c r="C47" s="766">
        <v>0</v>
      </c>
      <c r="D47" s="766">
        <v>6653</v>
      </c>
      <c r="E47" s="766">
        <v>6653</v>
      </c>
      <c r="F47" s="766">
        <v>5000</v>
      </c>
      <c r="G47" s="816">
        <v>5000</v>
      </c>
    </row>
    <row r="48" spans="1:8" ht="20.100000000000001" customHeight="1" x14ac:dyDescent="0.3">
      <c r="A48" s="764">
        <v>5424</v>
      </c>
      <c r="B48" s="815" t="s">
        <v>217</v>
      </c>
      <c r="C48" s="766">
        <v>0</v>
      </c>
      <c r="D48" s="766">
        <v>0</v>
      </c>
      <c r="E48" s="766">
        <v>0</v>
      </c>
      <c r="F48" s="766">
        <v>0</v>
      </c>
      <c r="G48" s="816">
        <v>0</v>
      </c>
    </row>
    <row r="49" spans="1:7" ht="20.100000000000001" customHeight="1" x14ac:dyDescent="0.3">
      <c r="A49" s="764">
        <v>5909</v>
      </c>
      <c r="B49" s="815" t="s">
        <v>218</v>
      </c>
      <c r="C49" s="766">
        <v>1500000</v>
      </c>
      <c r="D49" s="766">
        <v>2485702</v>
      </c>
      <c r="E49" s="766">
        <v>2485702</v>
      </c>
      <c r="F49" s="766">
        <v>1600000</v>
      </c>
      <c r="G49" s="816">
        <v>1600000</v>
      </c>
    </row>
    <row r="50" spans="1:7" ht="20.100000000000001" customHeight="1" thickBot="1" x14ac:dyDescent="0.35">
      <c r="A50" s="746">
        <v>6121</v>
      </c>
      <c r="B50" s="756" t="s">
        <v>37</v>
      </c>
      <c r="C50" s="748">
        <v>2500000</v>
      </c>
      <c r="D50" s="748">
        <v>3284286</v>
      </c>
      <c r="E50" s="748">
        <v>6200000</v>
      </c>
      <c r="F50" s="748">
        <v>6000000</v>
      </c>
      <c r="G50" s="818">
        <v>6000000</v>
      </c>
    </row>
    <row r="51" spans="1:7" ht="20.100000000000001" customHeight="1" thickBot="1" x14ac:dyDescent="0.35">
      <c r="A51" s="877"/>
      <c r="B51" s="864" t="s">
        <v>55</v>
      </c>
      <c r="C51" s="875">
        <f>SUM(C19:C50)</f>
        <v>32547000</v>
      </c>
      <c r="D51" s="875">
        <f>SUM(D19:D50)</f>
        <v>20675890</v>
      </c>
      <c r="E51" s="875">
        <f>SUM(E19:E50)</f>
        <v>32542104</v>
      </c>
      <c r="F51" s="875">
        <f>SUM(F19:F50)</f>
        <v>30940000</v>
      </c>
      <c r="G51" s="880">
        <f>SUM(G19:G50)</f>
        <v>30940000</v>
      </c>
    </row>
    <row r="52" spans="1:7" ht="14.4" x14ac:dyDescent="0.3">
      <c r="A52" s="111"/>
      <c r="B52" s="111"/>
      <c r="C52" s="114"/>
      <c r="D52" s="114"/>
      <c r="E52" s="114"/>
      <c r="F52" s="114"/>
      <c r="G52" s="111"/>
    </row>
    <row r="53" spans="1:7" ht="14.4" x14ac:dyDescent="0.3">
      <c r="A53" s="111"/>
      <c r="B53" s="111"/>
      <c r="C53" s="114"/>
      <c r="D53" s="114"/>
      <c r="E53" s="114"/>
      <c r="F53" s="114"/>
      <c r="G53" s="111"/>
    </row>
    <row r="54" spans="1:7" ht="14.4" x14ac:dyDescent="0.3">
      <c r="A54" s="111"/>
      <c r="B54" s="115" t="s">
        <v>143</v>
      </c>
      <c r="C54" s="975">
        <v>45950</v>
      </c>
      <c r="E54" s="115" t="s">
        <v>144</v>
      </c>
      <c r="F54" s="1187" t="s">
        <v>643</v>
      </c>
      <c r="G54" s="111"/>
    </row>
    <row r="55" spans="1:7" ht="14.4" x14ac:dyDescent="0.3">
      <c r="A55" s="111"/>
      <c r="B55" s="111"/>
      <c r="C55" s="111"/>
      <c r="D55" s="111"/>
      <c r="E55" s="111"/>
      <c r="F55" s="111"/>
      <c r="G55" s="111"/>
    </row>
  </sheetData>
  <mergeCells count="5">
    <mergeCell ref="B1:E1"/>
    <mergeCell ref="A5:A6"/>
    <mergeCell ref="B5:B6"/>
    <mergeCell ref="A17:A18"/>
    <mergeCell ref="B17:B18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"/>
  <sheetViews>
    <sheetView workbookViewId="0"/>
  </sheetViews>
  <sheetFormatPr defaultRowHeight="13.2" x14ac:dyDescent="0.25"/>
  <sheetData/>
  <pageMargins left="0.7" right="0.7" top="0.78740157499999996" bottom="0.78740157499999996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33"/>
  <sheetViews>
    <sheetView zoomScaleNormal="100" workbookViewId="0">
      <selection activeCell="F33" sqref="F33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7" ht="17.399999999999999" x14ac:dyDescent="0.3">
      <c r="B1" s="1339" t="s">
        <v>397</v>
      </c>
      <c r="C1" s="1340"/>
      <c r="D1" s="1340"/>
      <c r="E1" s="1340"/>
      <c r="F1" s="495" t="str">
        <f>IF('příjmy-paragraf'!F2=0," ",'příjmy-paragraf'!F2)</f>
        <v>rok 2026</v>
      </c>
    </row>
    <row r="2" spans="1:7" ht="14.4" thickBot="1" x14ac:dyDescent="0.3"/>
    <row r="3" spans="1:7" ht="15.6" x14ac:dyDescent="0.3">
      <c r="A3" s="693" t="s">
        <v>367</v>
      </c>
      <c r="B3" s="694" t="s">
        <v>166</v>
      </c>
      <c r="C3" s="695"/>
      <c r="D3" s="696"/>
      <c r="E3" s="696"/>
      <c r="F3" s="696"/>
      <c r="G3" s="697"/>
    </row>
    <row r="4" spans="1:7" ht="15.6" x14ac:dyDescent="0.3">
      <c r="A4" s="698"/>
      <c r="B4" s="699" t="s">
        <v>133</v>
      </c>
      <c r="C4" s="700"/>
      <c r="D4" s="701"/>
      <c r="E4" s="702" t="s">
        <v>134</v>
      </c>
      <c r="F4" s="701"/>
      <c r="G4" s="703"/>
    </row>
    <row r="5" spans="1:7" ht="14.4" x14ac:dyDescent="0.3">
      <c r="A5" s="1341" t="s">
        <v>135</v>
      </c>
      <c r="B5" s="1343" t="s">
        <v>136</v>
      </c>
      <c r="C5" s="704" t="s">
        <v>137</v>
      </c>
      <c r="D5" s="704" t="s">
        <v>107</v>
      </c>
      <c r="E5" s="704" t="s">
        <v>138</v>
      </c>
      <c r="F5" s="704" t="s">
        <v>108</v>
      </c>
      <c r="G5" s="705" t="s">
        <v>139</v>
      </c>
    </row>
    <row r="6" spans="1:7" ht="15" thickBot="1" x14ac:dyDescent="0.35">
      <c r="A6" s="1342"/>
      <c r="B6" s="1344"/>
      <c r="C6" s="706" t="str">
        <f>IF('příjmy-paragraf'!D2=0," ",'příjmy-paragraf'!D2)</f>
        <v>rok 2025</v>
      </c>
      <c r="D6" s="706" t="str">
        <f>IF('příjmy-paragraf'!E3=0," ",'příjmy-paragraf'!E3)</f>
        <v xml:space="preserve"> k 30.09.</v>
      </c>
      <c r="E6" s="706" t="str">
        <f>IF('1014-útulek'!E6=0," ",'1014-útulek'!E6)</f>
        <v>k 31.12.2025</v>
      </c>
      <c r="F6" s="706" t="str">
        <f>IF('příjmy-paragraf'!F2=0," ",'příjmy-paragraf'!F2)</f>
        <v>rok 2026</v>
      </c>
      <c r="G6" s="707" t="str">
        <f>IF('příjmy-paragraf'!F2=0," ",'příjmy-paragraf'!F2)</f>
        <v>rok 2026</v>
      </c>
    </row>
    <row r="7" spans="1:7" ht="20.100000000000001" customHeight="1" x14ac:dyDescent="0.3">
      <c r="A7" s="708">
        <v>2111</v>
      </c>
      <c r="B7" s="757" t="s">
        <v>167</v>
      </c>
      <c r="C7" s="758">
        <v>1200000</v>
      </c>
      <c r="D7" s="758">
        <v>1107011</v>
      </c>
      <c r="E7" s="758">
        <v>1200000</v>
      </c>
      <c r="F7" s="758">
        <v>1220000</v>
      </c>
      <c r="G7" s="759">
        <v>1220000</v>
      </c>
    </row>
    <row r="8" spans="1:7" ht="20.100000000000001" customHeight="1" x14ac:dyDescent="0.3">
      <c r="A8" s="712">
        <v>2132</v>
      </c>
      <c r="B8" s="821" t="s">
        <v>168</v>
      </c>
      <c r="C8" s="760">
        <v>550000</v>
      </c>
      <c r="D8" s="760">
        <v>408344</v>
      </c>
      <c r="E8" s="760">
        <v>550000</v>
      </c>
      <c r="F8" s="760">
        <v>560000</v>
      </c>
      <c r="G8" s="761">
        <v>560000</v>
      </c>
    </row>
    <row r="9" spans="1:7" ht="20.100000000000001" customHeight="1" thickBot="1" x14ac:dyDescent="0.35">
      <c r="A9" s="716">
        <v>2324</v>
      </c>
      <c r="B9" s="822" t="s">
        <v>169</v>
      </c>
      <c r="C9" s="762">
        <v>0</v>
      </c>
      <c r="D9" s="762">
        <v>31384</v>
      </c>
      <c r="E9" s="762">
        <v>31384</v>
      </c>
      <c r="F9" s="762">
        <v>0</v>
      </c>
      <c r="G9" s="763">
        <v>0</v>
      </c>
    </row>
    <row r="10" spans="1:7" ht="20.100000000000001" customHeight="1" thickBot="1" x14ac:dyDescent="0.35">
      <c r="A10" s="859"/>
      <c r="B10" s="860" t="s">
        <v>55</v>
      </c>
      <c r="C10" s="861">
        <f>SUM(C7:C9)</f>
        <v>1750000</v>
      </c>
      <c r="D10" s="861">
        <f>SUM(D7:D9)</f>
        <v>1546739</v>
      </c>
      <c r="E10" s="861">
        <f>SUM(E7:E9)</f>
        <v>1781384</v>
      </c>
      <c r="F10" s="861">
        <f>SUM(F7:F9)</f>
        <v>1780000</v>
      </c>
      <c r="G10" s="862">
        <f>SUM(G7:G9)</f>
        <v>1780000</v>
      </c>
    </row>
    <row r="11" spans="1:7" ht="14.4" x14ac:dyDescent="0.3">
      <c r="A11" s="111"/>
      <c r="B11" s="111"/>
      <c r="C11" s="112"/>
      <c r="D11" s="112"/>
      <c r="E11" s="112"/>
      <c r="F11" s="112"/>
      <c r="G11" s="112"/>
    </row>
    <row r="12" spans="1:7" ht="15" thickBot="1" x14ac:dyDescent="0.35">
      <c r="A12" s="111"/>
      <c r="B12" s="111"/>
      <c r="C12" s="111"/>
      <c r="D12" s="111"/>
      <c r="E12" s="111"/>
      <c r="F12" s="111"/>
    </row>
    <row r="13" spans="1:7" ht="15.6" x14ac:dyDescent="0.3">
      <c r="A13" s="723" t="s">
        <v>367</v>
      </c>
      <c r="B13" s="724" t="s">
        <v>166</v>
      </c>
      <c r="C13" s="725"/>
      <c r="D13" s="726"/>
      <c r="E13" s="726"/>
      <c r="F13" s="726"/>
      <c r="G13" s="727"/>
    </row>
    <row r="14" spans="1:7" ht="15.6" x14ac:dyDescent="0.3">
      <c r="A14" s="728"/>
      <c r="B14" s="729" t="s">
        <v>140</v>
      </c>
      <c r="C14" s="730"/>
      <c r="D14" s="731"/>
      <c r="E14" s="732" t="s">
        <v>134</v>
      </c>
      <c r="F14" s="731"/>
      <c r="G14" s="733"/>
    </row>
    <row r="15" spans="1:7" ht="14.4" x14ac:dyDescent="0.3">
      <c r="A15" s="1345" t="s">
        <v>135</v>
      </c>
      <c r="B15" s="1347" t="s">
        <v>136</v>
      </c>
      <c r="C15" s="734" t="s">
        <v>137</v>
      </c>
      <c r="D15" s="734" t="s">
        <v>107</v>
      </c>
      <c r="E15" s="734" t="s">
        <v>138</v>
      </c>
      <c r="F15" s="734" t="s">
        <v>108</v>
      </c>
      <c r="G15" s="736" t="s">
        <v>139</v>
      </c>
    </row>
    <row r="16" spans="1:7" ht="15" thickBot="1" x14ac:dyDescent="0.35">
      <c r="A16" s="1346"/>
      <c r="B16" s="1348"/>
      <c r="C16" s="737" t="str">
        <f>IF('příjmy-paragraf'!D2=0," ",'příjmy-paragraf'!D2)</f>
        <v>rok 2025</v>
      </c>
      <c r="D16" s="737" t="str">
        <f>IF('příjmy-paragraf'!E3=0," ",'příjmy-paragraf'!E3)</f>
        <v xml:space="preserve"> k 30.09.</v>
      </c>
      <c r="E16" s="737" t="str">
        <f>IF('1014-útulek'!E16=0," ",'1014-útulek'!E16)</f>
        <v>k 31.12.2025</v>
      </c>
      <c r="F16" s="738" t="str">
        <f>IF('příjmy-paragraf'!F2=0," ",'příjmy-paragraf'!F2)</f>
        <v>rok 2026</v>
      </c>
      <c r="G16" s="739" t="str">
        <f>IF('příjmy-paragraf'!F2=0," ",'příjmy-paragraf'!F2)</f>
        <v>rok 2026</v>
      </c>
    </row>
    <row r="17" spans="1:7" ht="20.100000000000001" customHeight="1" x14ac:dyDescent="0.3">
      <c r="A17" s="740">
        <v>5133</v>
      </c>
      <c r="B17" s="755" t="s">
        <v>154</v>
      </c>
      <c r="C17" s="742">
        <v>0</v>
      </c>
      <c r="D17" s="743">
        <v>0</v>
      </c>
      <c r="E17" s="742">
        <v>0</v>
      </c>
      <c r="F17" s="742">
        <v>0</v>
      </c>
      <c r="G17" s="745">
        <v>0</v>
      </c>
    </row>
    <row r="18" spans="1:7" ht="20.100000000000001" customHeight="1" x14ac:dyDescent="0.3">
      <c r="A18" s="764">
        <v>5134</v>
      </c>
      <c r="B18" s="769" t="s">
        <v>170</v>
      </c>
      <c r="C18" s="766">
        <v>15000</v>
      </c>
      <c r="D18" s="766">
        <v>0</v>
      </c>
      <c r="E18" s="766">
        <v>0</v>
      </c>
      <c r="F18" s="766">
        <v>15000</v>
      </c>
      <c r="G18" s="768">
        <v>15000</v>
      </c>
    </row>
    <row r="19" spans="1:7" ht="20.100000000000001" customHeight="1" x14ac:dyDescent="0.3">
      <c r="A19" s="764">
        <v>5137</v>
      </c>
      <c r="B19" s="769" t="s">
        <v>19</v>
      </c>
      <c r="C19" s="766">
        <v>35000</v>
      </c>
      <c r="D19" s="766">
        <v>0</v>
      </c>
      <c r="E19" s="766">
        <v>0</v>
      </c>
      <c r="F19" s="766">
        <v>35000</v>
      </c>
      <c r="G19" s="768">
        <v>35000</v>
      </c>
    </row>
    <row r="20" spans="1:7" ht="20.100000000000001" customHeight="1" x14ac:dyDescent="0.3">
      <c r="A20" s="764">
        <v>5139</v>
      </c>
      <c r="B20" s="769" t="s">
        <v>147</v>
      </c>
      <c r="C20" s="766">
        <v>100000</v>
      </c>
      <c r="D20" s="766">
        <v>29935</v>
      </c>
      <c r="E20" s="766">
        <v>50000</v>
      </c>
      <c r="F20" s="766">
        <v>100000</v>
      </c>
      <c r="G20" s="768">
        <v>100000</v>
      </c>
    </row>
    <row r="21" spans="1:7" ht="20.100000000000001" customHeight="1" x14ac:dyDescent="0.3">
      <c r="A21" s="764">
        <v>5151</v>
      </c>
      <c r="B21" s="769" t="s">
        <v>20</v>
      </c>
      <c r="C21" s="766">
        <v>300000</v>
      </c>
      <c r="D21" s="766">
        <v>122615</v>
      </c>
      <c r="E21" s="766">
        <v>200000</v>
      </c>
      <c r="F21" s="766">
        <v>300000</v>
      </c>
      <c r="G21" s="768">
        <v>300000</v>
      </c>
    </row>
    <row r="22" spans="1:7" ht="20.100000000000001" customHeight="1" x14ac:dyDescent="0.3">
      <c r="A22" s="764">
        <v>5152</v>
      </c>
      <c r="B22" s="769" t="s">
        <v>43</v>
      </c>
      <c r="C22" s="766">
        <v>600000</v>
      </c>
      <c r="D22" s="766">
        <v>661206</v>
      </c>
      <c r="E22" s="766">
        <v>700000</v>
      </c>
      <c r="F22" s="766">
        <v>700000</v>
      </c>
      <c r="G22" s="768">
        <v>700000</v>
      </c>
    </row>
    <row r="23" spans="1:7" ht="20.100000000000001" customHeight="1" x14ac:dyDescent="0.3">
      <c r="A23" s="764">
        <v>5153</v>
      </c>
      <c r="B23" s="769" t="s">
        <v>21</v>
      </c>
      <c r="C23" s="766">
        <v>55000</v>
      </c>
      <c r="D23" s="766">
        <v>10407</v>
      </c>
      <c r="E23" s="766">
        <v>20000</v>
      </c>
      <c r="F23" s="766">
        <v>50000</v>
      </c>
      <c r="G23" s="768">
        <v>50000</v>
      </c>
    </row>
    <row r="24" spans="1:7" ht="20.100000000000001" customHeight="1" x14ac:dyDescent="0.3">
      <c r="A24" s="764">
        <v>5154</v>
      </c>
      <c r="B24" s="769" t="s">
        <v>157</v>
      </c>
      <c r="C24" s="766">
        <v>600000</v>
      </c>
      <c r="D24" s="766">
        <v>204442</v>
      </c>
      <c r="E24" s="766">
        <v>300000</v>
      </c>
      <c r="F24" s="766">
        <v>500000</v>
      </c>
      <c r="G24" s="768">
        <v>500000</v>
      </c>
    </row>
    <row r="25" spans="1:7" ht="20.100000000000001" customHeight="1" x14ac:dyDescent="0.3">
      <c r="A25" s="764">
        <v>5156</v>
      </c>
      <c r="B25" s="769" t="s">
        <v>171</v>
      </c>
      <c r="C25" s="766">
        <v>15000</v>
      </c>
      <c r="D25" s="766">
        <v>0</v>
      </c>
      <c r="E25" s="766">
        <v>0</v>
      </c>
      <c r="F25" s="766">
        <v>15000</v>
      </c>
      <c r="G25" s="768">
        <v>15000</v>
      </c>
    </row>
    <row r="26" spans="1:7" ht="20.100000000000001" customHeight="1" x14ac:dyDescent="0.3">
      <c r="A26" s="764">
        <v>5169</v>
      </c>
      <c r="B26" s="769" t="s">
        <v>141</v>
      </c>
      <c r="C26" s="766">
        <v>300000</v>
      </c>
      <c r="D26" s="766">
        <v>114760</v>
      </c>
      <c r="E26" s="766">
        <v>200000</v>
      </c>
      <c r="F26" s="766">
        <v>300000</v>
      </c>
      <c r="G26" s="768">
        <v>300000</v>
      </c>
    </row>
    <row r="27" spans="1:7" ht="20.100000000000001" customHeight="1" x14ac:dyDescent="0.3">
      <c r="A27" s="771">
        <v>5171</v>
      </c>
      <c r="B27" s="819" t="s">
        <v>160</v>
      </c>
      <c r="C27" s="773">
        <v>400000</v>
      </c>
      <c r="D27" s="773">
        <v>365139</v>
      </c>
      <c r="E27" s="773">
        <v>400000</v>
      </c>
      <c r="F27" s="773">
        <v>400000</v>
      </c>
      <c r="G27" s="774">
        <v>400000</v>
      </c>
    </row>
    <row r="28" spans="1:7" ht="20.100000000000001" customHeight="1" thickBot="1" x14ac:dyDescent="0.35">
      <c r="A28" s="746">
        <v>5909</v>
      </c>
      <c r="B28" s="820" t="s">
        <v>218</v>
      </c>
      <c r="C28" s="748">
        <v>0</v>
      </c>
      <c r="D28" s="748">
        <v>106239</v>
      </c>
      <c r="E28" s="748">
        <v>106239</v>
      </c>
      <c r="F28" s="748">
        <v>0</v>
      </c>
      <c r="G28" s="750">
        <v>0</v>
      </c>
    </row>
    <row r="29" spans="1:7" ht="20.100000000000001" customHeight="1" thickBot="1" x14ac:dyDescent="0.35">
      <c r="A29" s="877"/>
      <c r="B29" s="864" t="s">
        <v>55</v>
      </c>
      <c r="C29" s="875">
        <f>SUM(C17:C28)</f>
        <v>2420000</v>
      </c>
      <c r="D29" s="875">
        <f>SUM(D17:D28)</f>
        <v>1614743</v>
      </c>
      <c r="E29" s="875">
        <f>SUM(E17:E28)</f>
        <v>1976239</v>
      </c>
      <c r="F29" s="875">
        <f>SUM(F17:F28)</f>
        <v>2415000</v>
      </c>
      <c r="G29" s="880">
        <f>SUM(G17:G28)</f>
        <v>2415000</v>
      </c>
    </row>
    <row r="30" spans="1:7" ht="14.4" x14ac:dyDescent="0.3">
      <c r="A30" s="111"/>
      <c r="B30" s="111"/>
      <c r="C30" s="114"/>
      <c r="D30" s="114"/>
      <c r="E30" s="114"/>
      <c r="F30" s="114"/>
      <c r="G30" s="111"/>
    </row>
    <row r="31" spans="1:7" ht="14.4" x14ac:dyDescent="0.3">
      <c r="A31" s="111"/>
      <c r="B31" s="111"/>
      <c r="C31" s="114"/>
      <c r="D31" s="114"/>
      <c r="E31" s="114"/>
      <c r="F31" s="114"/>
      <c r="G31" s="111"/>
    </row>
    <row r="32" spans="1:7" ht="14.4" x14ac:dyDescent="0.3">
      <c r="A32" s="111"/>
      <c r="B32" s="115" t="s">
        <v>143</v>
      </c>
      <c r="C32" s="960">
        <v>45940</v>
      </c>
      <c r="E32" s="115" t="s">
        <v>144</v>
      </c>
      <c r="F32" s="1183" t="s">
        <v>639</v>
      </c>
      <c r="G32" s="111"/>
    </row>
    <row r="33" spans="1:7" ht="14.4" x14ac:dyDescent="0.3">
      <c r="A33" s="111"/>
      <c r="B33" s="111"/>
      <c r="C33" s="111"/>
      <c r="D33" s="111"/>
      <c r="E33" s="111"/>
      <c r="F33" s="111"/>
      <c r="G33" s="111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29"/>
  <sheetViews>
    <sheetView zoomScaleNormal="100" workbookViewId="0">
      <selection activeCell="G20" sqref="G20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7" ht="17.399999999999999" x14ac:dyDescent="0.3">
      <c r="B1" s="1339" t="s">
        <v>398</v>
      </c>
      <c r="C1" s="1340"/>
      <c r="D1" s="1340"/>
      <c r="E1" s="1340"/>
      <c r="F1" s="495" t="str">
        <f>IF('příjmy-paragraf'!F2=0," ",'příjmy-paragraf'!F2)</f>
        <v>rok 2026</v>
      </c>
    </row>
    <row r="2" spans="1:7" ht="14.4" thickBot="1" x14ac:dyDescent="0.3"/>
    <row r="3" spans="1:7" ht="15.6" x14ac:dyDescent="0.3">
      <c r="A3" s="693" t="s">
        <v>372</v>
      </c>
      <c r="B3" s="694" t="s">
        <v>172</v>
      </c>
      <c r="C3" s="695"/>
      <c r="D3" s="696"/>
      <c r="E3" s="696"/>
      <c r="F3" s="696"/>
      <c r="G3" s="697"/>
    </row>
    <row r="4" spans="1:7" ht="15.6" x14ac:dyDescent="0.3">
      <c r="A4" s="698"/>
      <c r="B4" s="699" t="s">
        <v>133</v>
      </c>
      <c r="C4" s="700"/>
      <c r="D4" s="701"/>
      <c r="E4" s="702" t="s">
        <v>134</v>
      </c>
      <c r="F4" s="701"/>
      <c r="G4" s="703"/>
    </row>
    <row r="5" spans="1:7" ht="14.4" x14ac:dyDescent="0.3">
      <c r="A5" s="1341" t="s">
        <v>135</v>
      </c>
      <c r="B5" s="1343" t="s">
        <v>136</v>
      </c>
      <c r="C5" s="704" t="s">
        <v>137</v>
      </c>
      <c r="D5" s="704" t="s">
        <v>107</v>
      </c>
      <c r="E5" s="704" t="s">
        <v>138</v>
      </c>
      <c r="F5" s="704" t="s">
        <v>108</v>
      </c>
      <c r="G5" s="705" t="s">
        <v>139</v>
      </c>
    </row>
    <row r="6" spans="1:7" ht="15" thickBot="1" x14ac:dyDescent="0.35">
      <c r="A6" s="1342"/>
      <c r="B6" s="1344"/>
      <c r="C6" s="706" t="str">
        <f>IF('příjmy-paragraf'!D2=0," ",'příjmy-paragraf'!D2)</f>
        <v>rok 2025</v>
      </c>
      <c r="D6" s="706" t="str">
        <f>IF('příjmy-paragraf'!E3=0," ",'příjmy-paragraf'!E3)</f>
        <v xml:space="preserve"> k 30.09.</v>
      </c>
      <c r="E6" s="706" t="str">
        <f>IF('1014-útulek'!E6=0," ",'1014-útulek'!E6)</f>
        <v>k 31.12.2025</v>
      </c>
      <c r="F6" s="706" t="str">
        <f>IF('příjmy-paragraf'!F2=0," ",'příjmy-paragraf'!F2)</f>
        <v>rok 2026</v>
      </c>
      <c r="G6" s="707" t="str">
        <f>IF('příjmy-paragraf'!F2=0," ",'příjmy-paragraf'!F2)</f>
        <v>rok 2026</v>
      </c>
    </row>
    <row r="7" spans="1:7" ht="20.100000000000001" customHeight="1" x14ac:dyDescent="0.3">
      <c r="A7" s="708">
        <v>2111</v>
      </c>
      <c r="B7" s="709" t="s">
        <v>173</v>
      </c>
      <c r="C7" s="758">
        <v>10000</v>
      </c>
      <c r="D7" s="758">
        <v>4482</v>
      </c>
      <c r="E7" s="758">
        <v>6000</v>
      </c>
      <c r="F7" s="758">
        <v>10000</v>
      </c>
      <c r="G7" s="759">
        <v>10000</v>
      </c>
    </row>
    <row r="8" spans="1:7" ht="20.100000000000001" customHeight="1" x14ac:dyDescent="0.3">
      <c r="A8" s="712">
        <v>2322</v>
      </c>
      <c r="B8" s="968" t="s">
        <v>543</v>
      </c>
      <c r="C8" s="972">
        <v>0</v>
      </c>
      <c r="D8" s="972">
        <v>16911</v>
      </c>
      <c r="E8" s="972">
        <v>16911</v>
      </c>
      <c r="F8" s="972">
        <v>0</v>
      </c>
      <c r="G8" s="761">
        <v>0</v>
      </c>
    </row>
    <row r="9" spans="1:7" ht="20.100000000000001" customHeight="1" thickBot="1" x14ac:dyDescent="0.35">
      <c r="A9" s="712">
        <v>2324</v>
      </c>
      <c r="B9" s="973" t="s">
        <v>544</v>
      </c>
      <c r="C9" s="760">
        <v>250000</v>
      </c>
      <c r="D9" s="760">
        <v>246781</v>
      </c>
      <c r="E9" s="760">
        <v>246781</v>
      </c>
      <c r="F9" s="760">
        <v>0</v>
      </c>
      <c r="G9" s="761">
        <v>0</v>
      </c>
    </row>
    <row r="10" spans="1:7" ht="20.100000000000001" customHeight="1" thickBot="1" x14ac:dyDescent="0.35">
      <c r="A10" s="859"/>
      <c r="B10" s="860" t="s">
        <v>55</v>
      </c>
      <c r="C10" s="861">
        <f>SUM(C7:C9)</f>
        <v>260000</v>
      </c>
      <c r="D10" s="861">
        <f>SUM(D7:D9)</f>
        <v>268174</v>
      </c>
      <c r="E10" s="861">
        <f>SUM(E7:E9)</f>
        <v>269692</v>
      </c>
      <c r="F10" s="861">
        <f>SUM(F7:F9)</f>
        <v>10000</v>
      </c>
      <c r="G10" s="862">
        <f>SUM(G7:G9)</f>
        <v>10000</v>
      </c>
    </row>
    <row r="11" spans="1:7" ht="14.4" x14ac:dyDescent="0.3">
      <c r="A11" s="111"/>
      <c r="B11" s="111"/>
      <c r="C11" s="112"/>
      <c r="D11" s="112"/>
      <c r="E11" s="112"/>
      <c r="F11" s="112"/>
      <c r="G11" s="112"/>
    </row>
    <row r="12" spans="1:7" ht="15" thickBot="1" x14ac:dyDescent="0.35">
      <c r="A12" s="111"/>
      <c r="B12" s="111"/>
      <c r="C12" s="111"/>
      <c r="D12" s="111"/>
      <c r="E12" s="111"/>
      <c r="F12" s="111"/>
    </row>
    <row r="13" spans="1:7" ht="15.6" x14ac:dyDescent="0.3">
      <c r="A13" s="723" t="s">
        <v>372</v>
      </c>
      <c r="B13" s="724" t="s">
        <v>172</v>
      </c>
      <c r="C13" s="725"/>
      <c r="D13" s="726"/>
      <c r="E13" s="726"/>
      <c r="F13" s="726"/>
      <c r="G13" s="727"/>
    </row>
    <row r="14" spans="1:7" ht="15.6" x14ac:dyDescent="0.3">
      <c r="A14" s="728"/>
      <c r="B14" s="729" t="s">
        <v>140</v>
      </c>
      <c r="C14" s="730"/>
      <c r="D14" s="731"/>
      <c r="E14" s="732" t="s">
        <v>134</v>
      </c>
      <c r="F14" s="731"/>
      <c r="G14" s="733"/>
    </row>
    <row r="15" spans="1:7" ht="14.4" x14ac:dyDescent="0.3">
      <c r="A15" s="1345" t="s">
        <v>135</v>
      </c>
      <c r="B15" s="1347" t="s">
        <v>136</v>
      </c>
      <c r="C15" s="734" t="s">
        <v>137</v>
      </c>
      <c r="D15" s="734" t="s">
        <v>107</v>
      </c>
      <c r="E15" s="734" t="s">
        <v>138</v>
      </c>
      <c r="F15" s="734" t="s">
        <v>108</v>
      </c>
      <c r="G15" s="736" t="s">
        <v>139</v>
      </c>
    </row>
    <row r="16" spans="1:7" ht="15" thickBot="1" x14ac:dyDescent="0.35">
      <c r="A16" s="1346"/>
      <c r="B16" s="1348"/>
      <c r="C16" s="737" t="str">
        <f>IF('příjmy-paragraf'!D2=0," ",'příjmy-paragraf'!D2)</f>
        <v>rok 2025</v>
      </c>
      <c r="D16" s="737" t="str">
        <f>IF('příjmy-paragraf'!E3=0," ",'příjmy-paragraf'!E3)</f>
        <v xml:space="preserve"> k 30.09.</v>
      </c>
      <c r="E16" s="737" t="str">
        <f>IF('1014-útulek'!E16=0," ",'1014-útulek'!E16)</f>
        <v>k 31.12.2025</v>
      </c>
      <c r="F16" s="738" t="str">
        <f>IF('příjmy-paragraf'!F2=0," ",'příjmy-paragraf'!F2)</f>
        <v>rok 2026</v>
      </c>
      <c r="G16" s="739" t="str">
        <f>IF('příjmy-paragraf'!F2=0," ",'příjmy-paragraf'!F2)</f>
        <v>rok 2026</v>
      </c>
    </row>
    <row r="17" spans="1:7" ht="20.100000000000001" customHeight="1" x14ac:dyDescent="0.3">
      <c r="A17" s="740">
        <v>5139</v>
      </c>
      <c r="B17" s="755" t="s">
        <v>147</v>
      </c>
      <c r="C17" s="742">
        <v>70000</v>
      </c>
      <c r="D17" s="743">
        <v>26274</v>
      </c>
      <c r="E17" s="742">
        <v>30000</v>
      </c>
      <c r="F17" s="742">
        <v>70000</v>
      </c>
      <c r="G17" s="745">
        <v>70000</v>
      </c>
    </row>
    <row r="18" spans="1:7" ht="20.100000000000001" customHeight="1" x14ac:dyDescent="0.3">
      <c r="A18" s="764">
        <v>5154</v>
      </c>
      <c r="B18" s="769" t="s">
        <v>157</v>
      </c>
      <c r="C18" s="766">
        <v>400000</v>
      </c>
      <c r="D18" s="766">
        <v>237867</v>
      </c>
      <c r="E18" s="766">
        <v>300000</v>
      </c>
      <c r="F18" s="766">
        <v>300000</v>
      </c>
      <c r="G18" s="768">
        <v>300000</v>
      </c>
    </row>
    <row r="19" spans="1:7" ht="20.100000000000001" customHeight="1" x14ac:dyDescent="0.3">
      <c r="A19" s="764">
        <v>5156</v>
      </c>
      <c r="B19" s="769" t="s">
        <v>171</v>
      </c>
      <c r="C19" s="766">
        <v>0</v>
      </c>
      <c r="D19" s="766">
        <v>1815</v>
      </c>
      <c r="E19" s="766">
        <v>2000</v>
      </c>
      <c r="F19" s="766">
        <v>2000</v>
      </c>
      <c r="G19" s="768">
        <v>2000</v>
      </c>
    </row>
    <row r="20" spans="1:7" ht="20.100000000000001" customHeight="1" x14ac:dyDescent="0.3">
      <c r="A20" s="764">
        <v>5163</v>
      </c>
      <c r="B20" s="823" t="s">
        <v>452</v>
      </c>
      <c r="C20" s="766">
        <v>0</v>
      </c>
      <c r="D20" s="766">
        <v>0</v>
      </c>
      <c r="E20" s="766">
        <v>0</v>
      </c>
      <c r="F20" s="766">
        <v>0</v>
      </c>
      <c r="G20" s="768">
        <v>0</v>
      </c>
    </row>
    <row r="21" spans="1:7" ht="20.100000000000001" customHeight="1" x14ac:dyDescent="0.3">
      <c r="A21" s="764">
        <v>5164</v>
      </c>
      <c r="B21" s="769" t="s">
        <v>23</v>
      </c>
      <c r="C21" s="766">
        <v>40000</v>
      </c>
      <c r="D21" s="766">
        <v>39924</v>
      </c>
      <c r="E21" s="766">
        <v>39924</v>
      </c>
      <c r="F21" s="766">
        <v>77000</v>
      </c>
      <c r="G21" s="768">
        <v>77000</v>
      </c>
    </row>
    <row r="22" spans="1:7" ht="20.100000000000001" customHeight="1" x14ac:dyDescent="0.3">
      <c r="A22" s="764">
        <v>5167</v>
      </c>
      <c r="B22" s="769" t="s">
        <v>174</v>
      </c>
      <c r="C22" s="766">
        <v>14000</v>
      </c>
      <c r="D22" s="766">
        <v>13380</v>
      </c>
      <c r="E22" s="766">
        <v>13380</v>
      </c>
      <c r="F22" s="766">
        <v>14000</v>
      </c>
      <c r="G22" s="768">
        <v>14000</v>
      </c>
    </row>
    <row r="23" spans="1:7" ht="20.100000000000001" customHeight="1" x14ac:dyDescent="0.3">
      <c r="A23" s="764">
        <v>5169</v>
      </c>
      <c r="B23" s="769" t="s">
        <v>141</v>
      </c>
      <c r="C23" s="766">
        <v>70000</v>
      </c>
      <c r="D23" s="766">
        <v>38039</v>
      </c>
      <c r="E23" s="766">
        <v>50000</v>
      </c>
      <c r="F23" s="766">
        <v>70000</v>
      </c>
      <c r="G23" s="768">
        <v>70000</v>
      </c>
    </row>
    <row r="24" spans="1:7" ht="20.100000000000001" customHeight="1" thickBot="1" x14ac:dyDescent="0.35">
      <c r="A24" s="771">
        <v>5171</v>
      </c>
      <c r="B24" s="777" t="s">
        <v>160</v>
      </c>
      <c r="C24" s="773">
        <v>300000</v>
      </c>
      <c r="D24" s="773">
        <v>43930</v>
      </c>
      <c r="E24" s="773">
        <v>50000</v>
      </c>
      <c r="F24" s="773">
        <v>300000</v>
      </c>
      <c r="G24" s="774">
        <v>300000</v>
      </c>
    </row>
    <row r="25" spans="1:7" ht="20.100000000000001" customHeight="1" thickBot="1" x14ac:dyDescent="0.35">
      <c r="A25" s="877"/>
      <c r="B25" s="864"/>
      <c r="C25" s="875">
        <f>C17+C18+C19+C20+C21+C22+C23+C24</f>
        <v>894000</v>
      </c>
      <c r="D25" s="875">
        <f>SUM(D17:D24)</f>
        <v>401229</v>
      </c>
      <c r="E25" s="875">
        <f>SUM(E17:E24)</f>
        <v>485304</v>
      </c>
      <c r="F25" s="875">
        <f>SUM(F17:F24)</f>
        <v>833000</v>
      </c>
      <c r="G25" s="880">
        <f>SUM(G17:G24)</f>
        <v>833000</v>
      </c>
    </row>
    <row r="26" spans="1:7" ht="14.4" x14ac:dyDescent="0.3">
      <c r="A26" s="111"/>
      <c r="B26" s="111"/>
      <c r="C26" s="114"/>
      <c r="D26" s="114"/>
      <c r="E26" s="114"/>
      <c r="F26" s="114"/>
      <c r="G26" s="111"/>
    </row>
    <row r="27" spans="1:7" ht="14.4" x14ac:dyDescent="0.3">
      <c r="A27" s="111"/>
      <c r="B27" s="111"/>
      <c r="C27" s="114"/>
      <c r="D27" s="114"/>
      <c r="E27" s="114"/>
      <c r="F27" s="114"/>
      <c r="G27" s="111"/>
    </row>
    <row r="28" spans="1:7" ht="14.4" x14ac:dyDescent="0.3">
      <c r="A28" s="111"/>
      <c r="B28" s="115" t="s">
        <v>143</v>
      </c>
      <c r="C28" s="500">
        <v>45951</v>
      </c>
      <c r="E28" s="115" t="s">
        <v>144</v>
      </c>
      <c r="F28" s="111" t="s">
        <v>145</v>
      </c>
      <c r="G28" s="111"/>
    </row>
    <row r="29" spans="1:7" ht="14.4" x14ac:dyDescent="0.3">
      <c r="A29" s="111"/>
      <c r="B29" s="111"/>
      <c r="C29" s="111"/>
      <c r="D29" s="111"/>
      <c r="E29" s="111"/>
      <c r="F29" s="111"/>
      <c r="G29" s="111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29"/>
  <sheetViews>
    <sheetView zoomScaleNormal="100" workbookViewId="0">
      <selection activeCell="B8" sqref="B8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7" ht="17.399999999999999" x14ac:dyDescent="0.3">
      <c r="B1" s="1339" t="s">
        <v>399</v>
      </c>
      <c r="C1" s="1340"/>
      <c r="D1" s="1340"/>
      <c r="E1" s="1340"/>
      <c r="F1" s="495" t="str">
        <f>IF('příjmy-paragraf'!F2=0," ",'příjmy-paragraf'!F2)</f>
        <v>rok 2026</v>
      </c>
    </row>
    <row r="2" spans="1:7" ht="14.4" thickBot="1" x14ac:dyDescent="0.3"/>
    <row r="3" spans="1:7" ht="15.6" x14ac:dyDescent="0.3">
      <c r="A3" s="693" t="s">
        <v>373</v>
      </c>
      <c r="B3" s="694" t="s">
        <v>175</v>
      </c>
      <c r="C3" s="695"/>
      <c r="D3" s="696"/>
      <c r="E3" s="696"/>
      <c r="F3" s="696"/>
      <c r="G3" s="697"/>
    </row>
    <row r="4" spans="1:7" ht="15.6" x14ac:dyDescent="0.3">
      <c r="A4" s="698"/>
      <c r="B4" s="699" t="s">
        <v>133</v>
      </c>
      <c r="C4" s="700"/>
      <c r="D4" s="701"/>
      <c r="E4" s="702" t="s">
        <v>134</v>
      </c>
      <c r="F4" s="701"/>
      <c r="G4" s="703"/>
    </row>
    <row r="5" spans="1:7" ht="14.4" x14ac:dyDescent="0.3">
      <c r="A5" s="1341" t="s">
        <v>135</v>
      </c>
      <c r="B5" s="1343" t="s">
        <v>136</v>
      </c>
      <c r="C5" s="704" t="s">
        <v>137</v>
      </c>
      <c r="D5" s="704" t="s">
        <v>107</v>
      </c>
      <c r="E5" s="704" t="s">
        <v>138</v>
      </c>
      <c r="F5" s="704" t="s">
        <v>108</v>
      </c>
      <c r="G5" s="705" t="s">
        <v>139</v>
      </c>
    </row>
    <row r="6" spans="1:7" ht="15" thickBot="1" x14ac:dyDescent="0.35">
      <c r="A6" s="1342"/>
      <c r="B6" s="1344"/>
      <c r="C6" s="706" t="str">
        <f>IF('příjmy-paragraf'!D2=0," ",'příjmy-paragraf'!D2)</f>
        <v>rok 2025</v>
      </c>
      <c r="D6" s="706" t="str">
        <f>IF('příjmy-paragraf'!E3=0," ",'příjmy-paragraf'!E3)</f>
        <v xml:space="preserve"> k 30.09.</v>
      </c>
      <c r="E6" s="706" t="str">
        <f>IF('1014-útulek'!E6=0," ",'1014-útulek'!E6)</f>
        <v>k 31.12.2025</v>
      </c>
      <c r="F6" s="706" t="str">
        <f>IF('příjmy-paragraf'!F2=0," ",'příjmy-paragraf'!F2)</f>
        <v>rok 2026</v>
      </c>
      <c r="G6" s="707" t="str">
        <f>IF('příjmy-paragraf'!F2=0," ",'příjmy-paragraf'!F2)</f>
        <v>rok 2026</v>
      </c>
    </row>
    <row r="7" spans="1:7" ht="20.100000000000001" customHeight="1" x14ac:dyDescent="0.3">
      <c r="A7" s="708">
        <v>2111</v>
      </c>
      <c r="B7" s="757" t="s">
        <v>176</v>
      </c>
      <c r="C7" s="758">
        <v>50000</v>
      </c>
      <c r="D7" s="758">
        <v>31841</v>
      </c>
      <c r="E7" s="758">
        <v>35000</v>
      </c>
      <c r="F7" s="758">
        <v>50000</v>
      </c>
      <c r="G7" s="759">
        <v>50000</v>
      </c>
    </row>
    <row r="8" spans="1:7" ht="20.100000000000001" customHeight="1" thickBot="1" x14ac:dyDescent="0.35">
      <c r="A8" s="716">
        <v>2324</v>
      </c>
      <c r="B8" s="822" t="s">
        <v>177</v>
      </c>
      <c r="C8" s="762">
        <v>0</v>
      </c>
      <c r="D8" s="762">
        <v>0</v>
      </c>
      <c r="E8" s="762">
        <v>0</v>
      </c>
      <c r="F8" s="762">
        <v>0</v>
      </c>
      <c r="G8" s="763">
        <v>0</v>
      </c>
    </row>
    <row r="9" spans="1:7" ht="20.100000000000001" customHeight="1" thickBot="1" x14ac:dyDescent="0.35">
      <c r="A9" s="859"/>
      <c r="B9" s="860" t="s">
        <v>55</v>
      </c>
      <c r="C9" s="861">
        <f>SUM(C7:C8)</f>
        <v>50000</v>
      </c>
      <c r="D9" s="861">
        <f>SUM(D7:D8)</f>
        <v>31841</v>
      </c>
      <c r="E9" s="861">
        <f>SUM(E7:E8)</f>
        <v>35000</v>
      </c>
      <c r="F9" s="861">
        <f>SUM(F7:F8)</f>
        <v>50000</v>
      </c>
      <c r="G9" s="862">
        <f>SUM(G7:G8)</f>
        <v>50000</v>
      </c>
    </row>
    <row r="10" spans="1:7" ht="14.4" x14ac:dyDescent="0.3">
      <c r="A10" s="111"/>
      <c r="B10" s="111"/>
      <c r="C10" s="112"/>
      <c r="D10" s="112"/>
      <c r="E10" s="112"/>
      <c r="F10" s="112"/>
      <c r="G10" s="112"/>
    </row>
    <row r="11" spans="1:7" ht="15" thickBot="1" x14ac:dyDescent="0.35">
      <c r="A11" s="111"/>
      <c r="B11" s="111"/>
      <c r="C11" s="111"/>
      <c r="D11" s="111"/>
      <c r="E11" s="111"/>
      <c r="F11" s="111"/>
    </row>
    <row r="12" spans="1:7" ht="15.6" x14ac:dyDescent="0.3">
      <c r="A12" s="723" t="s">
        <v>373</v>
      </c>
      <c r="B12" s="724" t="s">
        <v>175</v>
      </c>
      <c r="C12" s="725"/>
      <c r="D12" s="726"/>
      <c r="E12" s="726"/>
      <c r="F12" s="726"/>
      <c r="G12" s="727"/>
    </row>
    <row r="13" spans="1:7" ht="15.6" x14ac:dyDescent="0.3">
      <c r="A13" s="728"/>
      <c r="B13" s="729" t="s">
        <v>140</v>
      </c>
      <c r="C13" s="730"/>
      <c r="D13" s="731"/>
      <c r="E13" s="732" t="s">
        <v>134</v>
      </c>
      <c r="F13" s="731"/>
      <c r="G13" s="733"/>
    </row>
    <row r="14" spans="1:7" ht="14.4" x14ac:dyDescent="0.3">
      <c r="A14" s="1345" t="s">
        <v>135</v>
      </c>
      <c r="B14" s="1347" t="s">
        <v>136</v>
      </c>
      <c r="C14" s="734" t="s">
        <v>137</v>
      </c>
      <c r="D14" s="734" t="s">
        <v>107</v>
      </c>
      <c r="E14" s="734" t="s">
        <v>138</v>
      </c>
      <c r="F14" s="734" t="s">
        <v>108</v>
      </c>
      <c r="G14" s="736" t="s">
        <v>139</v>
      </c>
    </row>
    <row r="15" spans="1:7" ht="15" thickBot="1" x14ac:dyDescent="0.35">
      <c r="A15" s="1346"/>
      <c r="B15" s="1348"/>
      <c r="C15" s="737" t="str">
        <f>IF('příjmy-paragraf'!D2=0," ",'příjmy-paragraf'!D2)</f>
        <v>rok 2025</v>
      </c>
      <c r="D15" s="737" t="str">
        <f>IF('příjmy-paragraf'!E3=0," ",'příjmy-paragraf'!E3)</f>
        <v xml:space="preserve"> k 30.09.</v>
      </c>
      <c r="E15" s="737" t="str">
        <f>IF('1014-útulek'!E16=0," ",'1014-útulek'!E16)</f>
        <v>k 31.12.2025</v>
      </c>
      <c r="F15" s="737" t="str">
        <f>IF('příjmy-paragraf'!F2=0," ",'příjmy-paragraf'!F2)</f>
        <v>rok 2026</v>
      </c>
      <c r="G15" s="739" t="str">
        <f>IF('příjmy-paragraf'!F2=0," ",'příjmy-paragraf'!F2)</f>
        <v>rok 2026</v>
      </c>
    </row>
    <row r="16" spans="1:7" ht="20.100000000000001" customHeight="1" x14ac:dyDescent="0.3">
      <c r="A16" s="740">
        <v>5132</v>
      </c>
      <c r="B16" s="755" t="s">
        <v>153</v>
      </c>
      <c r="C16" s="742">
        <v>1000</v>
      </c>
      <c r="D16" s="743">
        <v>0</v>
      </c>
      <c r="E16" s="742">
        <v>0</v>
      </c>
      <c r="F16" s="742">
        <v>1000</v>
      </c>
      <c r="G16" s="745">
        <v>1000</v>
      </c>
    </row>
    <row r="17" spans="1:7" ht="20.100000000000001" customHeight="1" x14ac:dyDescent="0.3">
      <c r="A17" s="764">
        <v>5134</v>
      </c>
      <c r="B17" s="769" t="s">
        <v>170</v>
      </c>
      <c r="C17" s="766">
        <v>4000</v>
      </c>
      <c r="D17" s="766">
        <v>0</v>
      </c>
      <c r="E17" s="766">
        <v>0</v>
      </c>
      <c r="F17" s="766">
        <v>4000</v>
      </c>
      <c r="G17" s="768">
        <v>4000</v>
      </c>
    </row>
    <row r="18" spans="1:7" ht="20.100000000000001" customHeight="1" x14ac:dyDescent="0.3">
      <c r="A18" s="764">
        <v>5139</v>
      </c>
      <c r="B18" s="769" t="s">
        <v>163</v>
      </c>
      <c r="C18" s="766">
        <v>20000</v>
      </c>
      <c r="D18" s="766">
        <v>7116</v>
      </c>
      <c r="E18" s="766">
        <v>10000</v>
      </c>
      <c r="F18" s="766">
        <v>20000</v>
      </c>
      <c r="G18" s="768">
        <v>20000</v>
      </c>
    </row>
    <row r="19" spans="1:7" ht="20.100000000000001" customHeight="1" x14ac:dyDescent="0.3">
      <c r="A19" s="764">
        <v>5154</v>
      </c>
      <c r="B19" s="769" t="s">
        <v>157</v>
      </c>
      <c r="C19" s="766">
        <v>15000</v>
      </c>
      <c r="D19" s="766">
        <v>6072</v>
      </c>
      <c r="E19" s="766">
        <v>7000</v>
      </c>
      <c r="F19" s="766">
        <v>15000</v>
      </c>
      <c r="G19" s="768">
        <v>15000</v>
      </c>
    </row>
    <row r="20" spans="1:7" ht="20.100000000000001" customHeight="1" x14ac:dyDescent="0.3">
      <c r="A20" s="764">
        <v>5156</v>
      </c>
      <c r="B20" s="769" t="s">
        <v>171</v>
      </c>
      <c r="C20" s="766">
        <v>20000</v>
      </c>
      <c r="D20" s="766">
        <v>0</v>
      </c>
      <c r="E20" s="766">
        <v>0</v>
      </c>
      <c r="F20" s="766">
        <v>20000</v>
      </c>
      <c r="G20" s="768">
        <v>20000</v>
      </c>
    </row>
    <row r="21" spans="1:7" ht="20.100000000000001" customHeight="1" x14ac:dyDescent="0.3">
      <c r="A21" s="764">
        <v>5169</v>
      </c>
      <c r="B21" s="769" t="s">
        <v>141</v>
      </c>
      <c r="C21" s="766">
        <v>30000</v>
      </c>
      <c r="D21" s="766">
        <v>3997</v>
      </c>
      <c r="E21" s="766">
        <v>10000</v>
      </c>
      <c r="F21" s="766">
        <v>30000</v>
      </c>
      <c r="G21" s="768">
        <v>30000</v>
      </c>
    </row>
    <row r="22" spans="1:7" ht="20.100000000000001" customHeight="1" x14ac:dyDescent="0.3">
      <c r="A22" s="771">
        <v>5171</v>
      </c>
      <c r="B22" s="777" t="s">
        <v>160</v>
      </c>
      <c r="C22" s="773">
        <v>30000</v>
      </c>
      <c r="D22" s="773">
        <v>21549</v>
      </c>
      <c r="E22" s="773">
        <v>30000</v>
      </c>
      <c r="F22" s="773">
        <v>30000</v>
      </c>
      <c r="G22" s="774">
        <v>30000</v>
      </c>
    </row>
    <row r="23" spans="1:7" ht="20.100000000000001" customHeight="1" x14ac:dyDescent="0.3">
      <c r="A23" s="771">
        <v>5811</v>
      </c>
      <c r="B23" s="976" t="s">
        <v>545</v>
      </c>
      <c r="C23" s="773">
        <v>0</v>
      </c>
      <c r="D23" s="773">
        <v>0</v>
      </c>
      <c r="E23" s="773"/>
      <c r="F23" s="773"/>
      <c r="G23" s="774"/>
    </row>
    <row r="24" spans="1:7" ht="20.100000000000001" customHeight="1" thickBot="1" x14ac:dyDescent="0.35">
      <c r="A24" s="746">
        <v>6121</v>
      </c>
      <c r="B24" s="756" t="s">
        <v>178</v>
      </c>
      <c r="C24" s="748">
        <v>0</v>
      </c>
      <c r="D24" s="748">
        <v>0</v>
      </c>
      <c r="E24" s="748">
        <v>0</v>
      </c>
      <c r="F24" s="748">
        <v>0</v>
      </c>
      <c r="G24" s="750">
        <v>0</v>
      </c>
    </row>
    <row r="25" spans="1:7" ht="20.100000000000001" customHeight="1" thickBot="1" x14ac:dyDescent="0.35">
      <c r="A25" s="877"/>
      <c r="B25" s="864" t="s">
        <v>55</v>
      </c>
      <c r="C25" s="875">
        <f>SUM(C16:C24)</f>
        <v>120000</v>
      </c>
      <c r="D25" s="875">
        <f>SUM(D16:D24)</f>
        <v>38734</v>
      </c>
      <c r="E25" s="875">
        <f>SUM(E16:E24)</f>
        <v>57000</v>
      </c>
      <c r="F25" s="875">
        <f>SUM(F16:F24)</f>
        <v>120000</v>
      </c>
      <c r="G25" s="880">
        <f>SUM(G16:G24)</f>
        <v>120000</v>
      </c>
    </row>
    <row r="26" spans="1:7" ht="14.4" x14ac:dyDescent="0.3">
      <c r="A26" s="111"/>
      <c r="B26" s="111"/>
      <c r="C26" s="114"/>
      <c r="D26" s="114"/>
      <c r="E26" s="114"/>
      <c r="F26" s="114"/>
      <c r="G26" s="111"/>
    </row>
    <row r="27" spans="1:7" ht="14.4" x14ac:dyDescent="0.3">
      <c r="A27" s="111"/>
      <c r="B27" s="111"/>
      <c r="C27" s="114"/>
      <c r="D27" s="114"/>
      <c r="E27" s="114"/>
      <c r="F27" s="114"/>
      <c r="G27" s="111"/>
    </row>
    <row r="28" spans="1:7" ht="14.4" x14ac:dyDescent="0.3">
      <c r="A28" s="111"/>
      <c r="B28" s="115" t="s">
        <v>143</v>
      </c>
      <c r="C28" s="959">
        <v>45940</v>
      </c>
      <c r="E28" s="115" t="s">
        <v>144</v>
      </c>
      <c r="F28" s="1183" t="s">
        <v>639</v>
      </c>
      <c r="G28" s="111"/>
    </row>
    <row r="29" spans="1:7" ht="14.4" x14ac:dyDescent="0.3">
      <c r="A29" s="111"/>
      <c r="B29" s="111"/>
      <c r="C29" s="111"/>
      <c r="D29" s="111"/>
      <c r="E29" s="111"/>
      <c r="F29" s="111"/>
      <c r="G29" s="111"/>
    </row>
  </sheetData>
  <mergeCells count="5">
    <mergeCell ref="B1:E1"/>
    <mergeCell ref="A5:A6"/>
    <mergeCell ref="B5:B6"/>
    <mergeCell ref="A14:A15"/>
    <mergeCell ref="B14:B15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1:O65"/>
  <sheetViews>
    <sheetView view="pageBreakPreview" zoomScale="70" zoomScaleNormal="80" zoomScaleSheetLayoutView="70" zoomScalePageLayoutView="110" workbookViewId="0">
      <selection activeCell="F21" sqref="F21:F25"/>
    </sheetView>
  </sheetViews>
  <sheetFormatPr defaultRowHeight="13.2" x14ac:dyDescent="0.25"/>
  <cols>
    <col min="1" max="1" width="8.44140625" customWidth="1"/>
    <col min="2" max="2" width="39.44140625" customWidth="1"/>
    <col min="3" max="3" width="25.44140625" customWidth="1"/>
    <col min="4" max="5" width="15" customWidth="1"/>
    <col min="6" max="6" width="15.6640625" customWidth="1"/>
    <col min="7" max="7" width="14.5546875" customWidth="1"/>
    <col min="8" max="8" width="12.109375" customWidth="1"/>
    <col min="14" max="14" width="13.44140625" customWidth="1"/>
    <col min="16" max="16" width="13.109375" customWidth="1"/>
  </cols>
  <sheetData>
    <row r="1" spans="1:15" ht="16.8" thickTop="1" thickBot="1" x14ac:dyDescent="0.3">
      <c r="A1" s="1263" t="s">
        <v>564</v>
      </c>
      <c r="B1" s="1264"/>
      <c r="C1" s="1264"/>
      <c r="D1" s="1264"/>
      <c r="E1" s="1264"/>
      <c r="F1" s="1264"/>
      <c r="G1" s="1265"/>
      <c r="H1" s="610"/>
    </row>
    <row r="2" spans="1:15" ht="14.4" thickTop="1" x14ac:dyDescent="0.25">
      <c r="A2" s="429" t="s">
        <v>35</v>
      </c>
      <c r="B2" s="430" t="s">
        <v>124</v>
      </c>
      <c r="C2" s="431"/>
      <c r="D2" s="1315" t="s">
        <v>539</v>
      </c>
      <c r="E2" s="1316"/>
      <c r="F2" s="432" t="s">
        <v>565</v>
      </c>
      <c r="G2" s="432" t="s">
        <v>565</v>
      </c>
      <c r="H2" s="433"/>
    </row>
    <row r="3" spans="1:15" ht="13.8" thickBot="1" x14ac:dyDescent="0.3">
      <c r="A3" s="434" t="s">
        <v>64</v>
      </c>
      <c r="B3" s="435" t="s">
        <v>65</v>
      </c>
      <c r="C3" s="435" t="s">
        <v>96</v>
      </c>
      <c r="D3" s="435" t="s">
        <v>106</v>
      </c>
      <c r="E3" s="436" t="s">
        <v>227</v>
      </c>
      <c r="F3" s="437" t="s">
        <v>108</v>
      </c>
      <c r="G3" s="438" t="s">
        <v>110</v>
      </c>
      <c r="H3" s="437" t="s">
        <v>76</v>
      </c>
    </row>
    <row r="4" spans="1:15" ht="13.8" thickTop="1" x14ac:dyDescent="0.25">
      <c r="A4" s="316" t="s">
        <v>130</v>
      </c>
      <c r="B4" s="317" t="s">
        <v>118</v>
      </c>
      <c r="C4" s="318"/>
      <c r="D4" s="319">
        <v>18000000</v>
      </c>
      <c r="E4" s="320">
        <v>13027820</v>
      </c>
      <c r="F4" s="321">
        <v>21039000</v>
      </c>
      <c r="G4" s="352"/>
      <c r="H4" s="322"/>
      <c r="I4" s="73"/>
      <c r="J4" s="73"/>
      <c r="K4" s="73"/>
      <c r="L4" s="73"/>
      <c r="M4" s="73"/>
      <c r="N4" s="73"/>
      <c r="O4" s="73"/>
    </row>
    <row r="5" spans="1:15" x14ac:dyDescent="0.25">
      <c r="A5" s="323" t="s">
        <v>131</v>
      </c>
      <c r="B5" s="324" t="s">
        <v>119</v>
      </c>
      <c r="C5" s="325"/>
      <c r="D5" s="326">
        <v>27434000</v>
      </c>
      <c r="E5" s="327">
        <v>23206552</v>
      </c>
      <c r="F5" s="328">
        <v>27940000</v>
      </c>
      <c r="G5" s="337"/>
      <c r="H5" s="329"/>
      <c r="I5" s="73"/>
      <c r="J5" s="73"/>
      <c r="K5" s="73"/>
      <c r="L5" s="73"/>
      <c r="M5" s="73"/>
      <c r="N5" s="73"/>
      <c r="O5" s="73"/>
    </row>
    <row r="6" spans="1:15" x14ac:dyDescent="0.25">
      <c r="A6" s="330" t="s">
        <v>132</v>
      </c>
      <c r="B6" s="331" t="s">
        <v>120</v>
      </c>
      <c r="C6" s="332"/>
      <c r="D6" s="333">
        <v>38000000</v>
      </c>
      <c r="E6" s="334">
        <v>27159282</v>
      </c>
      <c r="F6" s="335">
        <v>43434000</v>
      </c>
      <c r="G6" s="353"/>
      <c r="H6" s="336"/>
      <c r="I6" s="73"/>
      <c r="J6" s="73"/>
      <c r="K6" s="73"/>
      <c r="L6" s="73"/>
      <c r="M6" s="73"/>
      <c r="N6" s="73"/>
      <c r="O6" s="73"/>
    </row>
    <row r="7" spans="1:15" x14ac:dyDescent="0.25">
      <c r="A7" s="323">
        <v>1511</v>
      </c>
      <c r="B7" s="324" t="s">
        <v>97</v>
      </c>
      <c r="C7" s="325"/>
      <c r="D7" s="326">
        <v>2340594</v>
      </c>
      <c r="E7" s="327">
        <v>2696740</v>
      </c>
      <c r="F7" s="328">
        <v>2500000</v>
      </c>
      <c r="G7" s="337"/>
      <c r="H7" s="1068"/>
      <c r="I7" s="73"/>
      <c r="J7" s="73"/>
      <c r="K7" s="73"/>
      <c r="L7" s="73"/>
      <c r="M7" s="73"/>
      <c r="N7" s="73"/>
      <c r="O7" s="73"/>
    </row>
    <row r="8" spans="1:15" ht="13.8" x14ac:dyDescent="0.25">
      <c r="A8" s="606"/>
      <c r="B8" s="611" t="s">
        <v>111</v>
      </c>
      <c r="C8" s="611"/>
      <c r="D8" s="612">
        <f>SUM(D4:D7)</f>
        <v>85774594</v>
      </c>
      <c r="E8" s="613">
        <f>SUM(E4:E7)</f>
        <v>66090394</v>
      </c>
      <c r="F8" s="1069"/>
      <c r="G8" s="603">
        <f>SUM(F4:F7)</f>
        <v>94913000</v>
      </c>
      <c r="H8" s="615"/>
      <c r="I8" s="73"/>
      <c r="J8" s="73"/>
      <c r="K8" s="73"/>
      <c r="L8" s="73"/>
      <c r="M8" s="73"/>
      <c r="N8" s="73"/>
      <c r="O8" s="73"/>
    </row>
    <row r="9" spans="1:15" x14ac:dyDescent="0.25">
      <c r="A9" s="1248" t="s">
        <v>125</v>
      </c>
      <c r="B9" s="1269" t="s">
        <v>117</v>
      </c>
      <c r="C9" s="415" t="s">
        <v>352</v>
      </c>
      <c r="D9" s="416">
        <v>70000</v>
      </c>
      <c r="E9" s="417">
        <v>61268</v>
      </c>
      <c r="F9" s="1272">
        <f>SUM(G9:G13)</f>
        <v>2271000</v>
      </c>
      <c r="G9" s="418">
        <v>70000</v>
      </c>
      <c r="H9" s="342"/>
      <c r="I9" s="73"/>
      <c r="J9" s="73"/>
      <c r="K9" s="73"/>
      <c r="L9" s="73"/>
      <c r="M9" s="73"/>
      <c r="N9" s="73"/>
      <c r="O9" s="73"/>
    </row>
    <row r="10" spans="1:15" x14ac:dyDescent="0.25">
      <c r="A10" s="1295"/>
      <c r="B10" s="1322"/>
      <c r="C10" s="419" t="s">
        <v>236</v>
      </c>
      <c r="D10" s="420">
        <v>20000</v>
      </c>
      <c r="E10" s="421">
        <v>77898</v>
      </c>
      <c r="F10" s="1272"/>
      <c r="G10" s="422">
        <v>50000</v>
      </c>
      <c r="H10" s="423"/>
      <c r="I10" s="73"/>
      <c r="J10" s="73"/>
      <c r="K10" s="73"/>
      <c r="L10" s="73"/>
      <c r="M10" s="73"/>
      <c r="N10" s="73"/>
      <c r="O10" s="73"/>
    </row>
    <row r="11" spans="1:15" x14ac:dyDescent="0.25">
      <c r="A11" s="1295"/>
      <c r="B11" s="1322"/>
      <c r="C11" s="419" t="s">
        <v>379</v>
      </c>
      <c r="D11" s="420">
        <v>150000</v>
      </c>
      <c r="E11" s="421">
        <v>170170</v>
      </c>
      <c r="F11" s="1272"/>
      <c r="G11" s="422">
        <v>200000</v>
      </c>
      <c r="H11" s="423"/>
      <c r="I11" s="73"/>
      <c r="J11" s="73"/>
      <c r="K11" s="73"/>
      <c r="L11" s="73"/>
      <c r="M11" s="73"/>
      <c r="N11" s="73"/>
      <c r="O11" s="73"/>
    </row>
    <row r="12" spans="1:15" x14ac:dyDescent="0.25">
      <c r="A12" s="1295"/>
      <c r="B12" s="1322"/>
      <c r="C12" s="419" t="s">
        <v>237</v>
      </c>
      <c r="D12" s="420">
        <v>1000</v>
      </c>
      <c r="E12" s="421">
        <v>1690</v>
      </c>
      <c r="F12" s="1272"/>
      <c r="G12" s="422">
        <v>1000</v>
      </c>
      <c r="H12" s="423"/>
      <c r="I12" s="73"/>
      <c r="J12" s="73"/>
      <c r="K12" s="73"/>
      <c r="L12" s="73"/>
      <c r="M12" s="73"/>
      <c r="N12" s="73"/>
      <c r="O12" s="73"/>
    </row>
    <row r="13" spans="1:15" x14ac:dyDescent="0.25">
      <c r="A13" s="1321"/>
      <c r="B13" s="1323"/>
      <c r="C13" s="424" t="s">
        <v>238</v>
      </c>
      <c r="D13" s="350">
        <v>1900000</v>
      </c>
      <c r="E13" s="350">
        <v>1757347</v>
      </c>
      <c r="F13" s="1272"/>
      <c r="G13" s="425">
        <f>IF('3722-odpady'!G8=0," ",'3722-odpady'!G8)</f>
        <v>1950000</v>
      </c>
      <c r="H13" s="351"/>
      <c r="I13" s="73"/>
      <c r="J13" s="73"/>
      <c r="K13" s="73"/>
      <c r="L13" s="73"/>
      <c r="M13" s="73"/>
      <c r="N13" s="73"/>
      <c r="O13" s="73"/>
    </row>
    <row r="14" spans="1:15" x14ac:dyDescent="0.25">
      <c r="A14" s="323">
        <v>1361</v>
      </c>
      <c r="B14" s="324" t="s">
        <v>116</v>
      </c>
      <c r="C14" s="325"/>
      <c r="D14" s="326">
        <v>150000</v>
      </c>
      <c r="E14" s="327">
        <v>114530</v>
      </c>
      <c r="F14" s="328">
        <v>150000</v>
      </c>
      <c r="G14" s="337"/>
      <c r="H14" s="329"/>
      <c r="I14" s="73"/>
      <c r="J14" s="73"/>
      <c r="K14" s="73"/>
      <c r="L14" s="73"/>
      <c r="M14" s="73"/>
      <c r="N14" s="73"/>
      <c r="O14" s="73"/>
    </row>
    <row r="15" spans="1:15" x14ac:dyDescent="0.25">
      <c r="A15" s="330">
        <v>1386</v>
      </c>
      <c r="B15" s="331" t="s">
        <v>586</v>
      </c>
      <c r="C15" s="332"/>
      <c r="D15" s="333">
        <v>1000000</v>
      </c>
      <c r="E15" s="334">
        <v>554547</v>
      </c>
      <c r="F15" s="335">
        <v>700000</v>
      </c>
      <c r="G15" s="353"/>
      <c r="H15" s="336"/>
      <c r="I15" s="73"/>
      <c r="J15" s="73"/>
      <c r="K15" s="73"/>
      <c r="L15" s="73"/>
      <c r="M15" s="73"/>
      <c r="N15" s="73"/>
      <c r="O15" s="73"/>
    </row>
    <row r="16" spans="1:15" x14ac:dyDescent="0.25">
      <c r="A16" s="323">
        <v>1387</v>
      </c>
      <c r="B16" s="324" t="s">
        <v>633</v>
      </c>
      <c r="C16" s="325"/>
      <c r="D16" s="326">
        <v>1100000</v>
      </c>
      <c r="E16" s="327">
        <v>837872</v>
      </c>
      <c r="F16" s="328">
        <v>1000000</v>
      </c>
      <c r="G16" s="337"/>
      <c r="H16" s="329"/>
      <c r="I16" s="73"/>
      <c r="J16" s="73"/>
      <c r="K16" s="73"/>
      <c r="L16" s="73"/>
      <c r="M16" s="73"/>
      <c r="N16" s="73"/>
      <c r="O16" s="73"/>
    </row>
    <row r="17" spans="1:15" ht="13.8" x14ac:dyDescent="0.25">
      <c r="A17" s="606"/>
      <c r="B17" s="611" t="s">
        <v>112</v>
      </c>
      <c r="C17" s="611"/>
      <c r="D17" s="612">
        <f>SUM(D9:D16)</f>
        <v>4391000</v>
      </c>
      <c r="E17" s="616">
        <f>SUM(E9:E16)</f>
        <v>3575322</v>
      </c>
      <c r="F17" s="1069"/>
      <c r="G17" s="603">
        <f>SUM(F9:F16)</f>
        <v>4121000</v>
      </c>
      <c r="H17" s="615"/>
      <c r="I17" s="73"/>
      <c r="J17" s="73"/>
      <c r="K17" s="73"/>
      <c r="L17" s="73"/>
      <c r="M17" s="73"/>
      <c r="N17" s="73"/>
      <c r="O17" s="73"/>
    </row>
    <row r="18" spans="1:15" x14ac:dyDescent="0.25">
      <c r="A18" s="330">
        <v>2412</v>
      </c>
      <c r="B18" s="331" t="s">
        <v>587</v>
      </c>
      <c r="C18" s="332"/>
      <c r="D18" s="333">
        <v>820000</v>
      </c>
      <c r="E18" s="334">
        <v>765141</v>
      </c>
      <c r="F18" s="335">
        <v>0</v>
      </c>
      <c r="G18" s="353"/>
      <c r="H18" s="336"/>
      <c r="I18" s="73"/>
      <c r="J18" s="73"/>
      <c r="K18" s="73"/>
      <c r="L18" s="73"/>
      <c r="M18" s="73"/>
      <c r="N18" s="73"/>
      <c r="O18" s="73"/>
    </row>
    <row r="19" spans="1:15" ht="13.8" x14ac:dyDescent="0.25">
      <c r="A19" s="606"/>
      <c r="B19" s="611" t="s">
        <v>421</v>
      </c>
      <c r="C19" s="611"/>
      <c r="D19" s="617">
        <f>SUM(D18)</f>
        <v>820000</v>
      </c>
      <c r="E19" s="618">
        <f>SUM(E18)</f>
        <v>765141</v>
      </c>
      <c r="F19" s="1069"/>
      <c r="G19" s="603">
        <f>SUM(F18)</f>
        <v>0</v>
      </c>
      <c r="H19" s="615"/>
      <c r="I19" s="73"/>
      <c r="J19" s="73"/>
      <c r="K19" s="73"/>
      <c r="L19" s="73"/>
      <c r="M19" s="73"/>
      <c r="N19" s="73"/>
      <c r="O19" s="73"/>
    </row>
    <row r="20" spans="1:15" x14ac:dyDescent="0.25">
      <c r="A20" s="330">
        <v>4112</v>
      </c>
      <c r="B20" s="331" t="s">
        <v>126</v>
      </c>
      <c r="C20" s="331" t="s">
        <v>239</v>
      </c>
      <c r="D20" s="333">
        <v>2226600</v>
      </c>
      <c r="E20" s="1072">
        <v>1669950</v>
      </c>
      <c r="F20" s="335">
        <v>2231000</v>
      </c>
      <c r="G20" s="341"/>
      <c r="H20" s="336"/>
      <c r="I20" s="73"/>
      <c r="J20" s="73"/>
      <c r="K20" s="73"/>
      <c r="L20" s="73"/>
      <c r="M20" s="73"/>
      <c r="N20" s="73"/>
      <c r="O20" s="73"/>
    </row>
    <row r="21" spans="1:15" x14ac:dyDescent="0.25">
      <c r="A21" s="1297">
        <v>4116</v>
      </c>
      <c r="B21" s="1325" t="s">
        <v>127</v>
      </c>
      <c r="C21" s="338" t="s">
        <v>641</v>
      </c>
      <c r="D21" s="344">
        <v>300000</v>
      </c>
      <c r="E21" s="426">
        <v>300000</v>
      </c>
      <c r="F21" s="1320">
        <f>SUM(G21:G25)</f>
        <v>2200000</v>
      </c>
      <c r="G21" s="354">
        <v>800000</v>
      </c>
      <c r="H21" s="339"/>
      <c r="I21" s="73"/>
      <c r="J21" s="73"/>
      <c r="K21" s="73"/>
      <c r="L21" s="73"/>
      <c r="M21" s="73"/>
      <c r="N21" s="73"/>
      <c r="O21" s="73"/>
    </row>
    <row r="22" spans="1:15" x14ac:dyDescent="0.25">
      <c r="A22" s="1273"/>
      <c r="B22" s="1308"/>
      <c r="C22" s="340" t="s">
        <v>62</v>
      </c>
      <c r="D22" s="346">
        <v>582000</v>
      </c>
      <c r="E22" s="347">
        <v>582000</v>
      </c>
      <c r="F22" s="1320"/>
      <c r="G22" s="1078">
        <v>500000</v>
      </c>
      <c r="H22" s="348"/>
      <c r="I22" s="73"/>
      <c r="J22" s="73"/>
      <c r="K22" s="73"/>
      <c r="L22" s="73"/>
      <c r="M22" s="73"/>
      <c r="N22" s="73"/>
      <c r="O22" s="73"/>
    </row>
    <row r="23" spans="1:15" x14ac:dyDescent="0.25">
      <c r="A23" s="1273"/>
      <c r="B23" s="1308"/>
      <c r="C23" s="340" t="s">
        <v>642</v>
      </c>
      <c r="D23" s="346">
        <v>402430</v>
      </c>
      <c r="E23" s="347">
        <v>402430</v>
      </c>
      <c r="F23" s="1320"/>
      <c r="G23" s="1078">
        <v>400000</v>
      </c>
      <c r="H23" s="348"/>
      <c r="I23" s="73"/>
      <c r="J23" s="73"/>
      <c r="K23" s="73"/>
      <c r="L23" s="73"/>
      <c r="M23" s="73"/>
      <c r="N23" s="73"/>
      <c r="O23" s="73"/>
    </row>
    <row r="24" spans="1:15" x14ac:dyDescent="0.25">
      <c r="A24" s="1273"/>
      <c r="B24" s="1308"/>
      <c r="C24" s="577"/>
      <c r="D24" s="346">
        <v>0</v>
      </c>
      <c r="E24" s="347">
        <v>0</v>
      </c>
      <c r="F24" s="1320"/>
      <c r="G24" s="1078"/>
      <c r="H24" s="456"/>
      <c r="I24" s="73"/>
      <c r="J24" s="73"/>
      <c r="K24" s="73"/>
      <c r="L24" s="73"/>
      <c r="M24" s="73"/>
      <c r="N24" s="73"/>
      <c r="O24" s="73"/>
    </row>
    <row r="25" spans="1:15" x14ac:dyDescent="0.25">
      <c r="A25" s="1324"/>
      <c r="B25" s="1326"/>
      <c r="C25" s="427" t="s">
        <v>240</v>
      </c>
      <c r="D25" s="345">
        <v>467000</v>
      </c>
      <c r="E25" s="428">
        <v>440000</v>
      </c>
      <c r="F25" s="1320"/>
      <c r="G25" s="1079">
        <v>500000</v>
      </c>
      <c r="H25" s="692"/>
      <c r="I25" s="656"/>
      <c r="J25" s="73"/>
      <c r="K25" s="73"/>
      <c r="L25" s="73"/>
      <c r="M25" s="73"/>
      <c r="N25" s="73"/>
      <c r="O25" s="73"/>
    </row>
    <row r="26" spans="1:15" x14ac:dyDescent="0.25">
      <c r="A26" s="330">
        <v>4122</v>
      </c>
      <c r="B26" s="331" t="s">
        <v>128</v>
      </c>
      <c r="C26" s="331" t="s">
        <v>636</v>
      </c>
      <c r="D26" s="333">
        <v>1868000</v>
      </c>
      <c r="E26" s="334">
        <v>1868000</v>
      </c>
      <c r="F26" s="335">
        <v>1900000</v>
      </c>
      <c r="G26" s="341"/>
      <c r="H26" s="336"/>
      <c r="I26" s="73"/>
      <c r="J26" s="73"/>
      <c r="K26" s="73"/>
      <c r="L26" s="73"/>
      <c r="M26" s="73"/>
      <c r="N26" s="73"/>
      <c r="O26" s="73"/>
    </row>
    <row r="27" spans="1:15" x14ac:dyDescent="0.25">
      <c r="A27" s="323">
        <v>4213</v>
      </c>
      <c r="B27" s="324" t="s">
        <v>417</v>
      </c>
      <c r="C27" s="519"/>
      <c r="D27" s="326">
        <v>0</v>
      </c>
      <c r="E27" s="327">
        <v>0</v>
      </c>
      <c r="F27" s="328">
        <v>0</v>
      </c>
      <c r="G27" s="1068"/>
      <c r="H27" s="329"/>
      <c r="I27" s="73"/>
      <c r="J27" s="73"/>
      <c r="K27" s="73"/>
      <c r="L27" s="73"/>
      <c r="M27" s="73"/>
      <c r="N27" s="73"/>
      <c r="O27" s="73"/>
    </row>
    <row r="28" spans="1:15" x14ac:dyDescent="0.25">
      <c r="A28" s="1248">
        <v>4216</v>
      </c>
      <c r="B28" s="1317" t="s">
        <v>387</v>
      </c>
      <c r="C28" s="415" t="s">
        <v>555</v>
      </c>
      <c r="D28" s="416">
        <v>0</v>
      </c>
      <c r="E28" s="417">
        <v>0</v>
      </c>
      <c r="F28" s="1312">
        <f>SUM(G28:G29)</f>
        <v>8690000</v>
      </c>
      <c r="G28" s="418">
        <v>5690000</v>
      </c>
      <c r="H28" s="342"/>
      <c r="I28" s="73"/>
      <c r="J28" s="73"/>
      <c r="K28" s="73"/>
      <c r="L28" s="73"/>
      <c r="M28" s="73"/>
      <c r="N28" s="73"/>
      <c r="O28" s="73"/>
    </row>
    <row r="29" spans="1:15" x14ac:dyDescent="0.25">
      <c r="A29" s="1249"/>
      <c r="B29" s="1318"/>
      <c r="C29" s="343" t="s">
        <v>540</v>
      </c>
      <c r="D29" s="527">
        <v>0</v>
      </c>
      <c r="E29" s="528">
        <v>0</v>
      </c>
      <c r="F29" s="1319"/>
      <c r="G29" s="1080">
        <v>3000000</v>
      </c>
      <c r="H29" s="691"/>
      <c r="I29" s="73"/>
      <c r="J29" s="73"/>
      <c r="K29" s="73"/>
      <c r="L29" s="73"/>
      <c r="M29" s="73"/>
      <c r="N29" s="73"/>
      <c r="O29" s="73"/>
    </row>
    <row r="30" spans="1:15" x14ac:dyDescent="0.25">
      <c r="A30" s="1297">
        <v>4222</v>
      </c>
      <c r="B30" s="1302" t="s">
        <v>388</v>
      </c>
      <c r="C30" s="519"/>
      <c r="D30" s="571">
        <v>0</v>
      </c>
      <c r="E30" s="572">
        <v>0</v>
      </c>
      <c r="F30" s="1299">
        <f>SUM(G30:G32)</f>
        <v>0</v>
      </c>
      <c r="G30" s="1142">
        <v>0</v>
      </c>
      <c r="H30" s="456"/>
      <c r="I30" s="73"/>
      <c r="J30" s="73"/>
      <c r="K30" s="73"/>
      <c r="L30" s="73"/>
      <c r="M30" s="73"/>
      <c r="N30" s="73"/>
      <c r="O30" s="73"/>
    </row>
    <row r="31" spans="1:15" x14ac:dyDescent="0.25">
      <c r="A31" s="1305"/>
      <c r="B31" s="1303"/>
      <c r="C31" s="340"/>
      <c r="D31" s="346">
        <v>0</v>
      </c>
      <c r="E31" s="347">
        <v>0</v>
      </c>
      <c r="F31" s="1300"/>
      <c r="G31" s="1078">
        <v>0</v>
      </c>
      <c r="H31" s="348"/>
      <c r="I31" s="73"/>
      <c r="J31" s="73"/>
      <c r="K31" s="73"/>
      <c r="L31" s="73"/>
      <c r="M31" s="73"/>
      <c r="N31" s="73"/>
      <c r="O31" s="73"/>
    </row>
    <row r="32" spans="1:15" x14ac:dyDescent="0.25">
      <c r="A32" s="1306"/>
      <c r="B32" s="1304"/>
      <c r="C32" s="427"/>
      <c r="D32" s="345">
        <v>0</v>
      </c>
      <c r="E32" s="428">
        <v>0</v>
      </c>
      <c r="F32" s="1301"/>
      <c r="G32" s="1079">
        <v>0</v>
      </c>
      <c r="H32" s="349"/>
      <c r="I32" s="73"/>
      <c r="J32" s="73"/>
      <c r="K32" s="73"/>
      <c r="L32" s="73"/>
      <c r="M32" s="73"/>
      <c r="N32" s="73"/>
      <c r="O32" s="73"/>
    </row>
    <row r="33" spans="1:15" ht="13.8" x14ac:dyDescent="0.25">
      <c r="A33" s="606"/>
      <c r="B33" s="611" t="s">
        <v>113</v>
      </c>
      <c r="C33" s="611"/>
      <c r="D33" s="612">
        <f>SUM(D20:D32)</f>
        <v>5846030</v>
      </c>
      <c r="E33" s="616">
        <f>SUM(E20:E32)</f>
        <v>5262380</v>
      </c>
      <c r="F33" s="614"/>
      <c r="G33" s="603">
        <f>SUM(F20:F32)</f>
        <v>15021000</v>
      </c>
      <c r="H33" s="615"/>
      <c r="I33" s="73"/>
      <c r="J33" s="73"/>
      <c r="K33" s="73"/>
      <c r="L33" s="73"/>
      <c r="M33" s="73"/>
      <c r="N33" s="73"/>
      <c r="O33" s="73"/>
    </row>
    <row r="34" spans="1:15" x14ac:dyDescent="0.25">
      <c r="A34" s="330">
        <v>1031</v>
      </c>
      <c r="B34" s="331" t="s">
        <v>66</v>
      </c>
      <c r="C34" s="331" t="s">
        <v>3</v>
      </c>
      <c r="D34" s="333">
        <f>IF('1031-les'!C10=0," ",'1031-les'!C10)</f>
        <v>500000</v>
      </c>
      <c r="E34" s="333">
        <f>IF('1031-les'!D10=0," ",'1031-les'!D10)</f>
        <v>312245</v>
      </c>
      <c r="F34" s="335">
        <f>IF('1031-les'!G10=0," ",'1031-les'!G10)</f>
        <v>500000</v>
      </c>
      <c r="G34" s="353"/>
      <c r="H34" s="336"/>
      <c r="I34" s="73"/>
      <c r="J34" s="73"/>
      <c r="K34" s="73"/>
      <c r="L34" s="73"/>
      <c r="M34" s="73"/>
      <c r="N34" s="73"/>
      <c r="O34" s="73"/>
    </row>
    <row r="35" spans="1:15" x14ac:dyDescent="0.25">
      <c r="A35" s="323">
        <v>2321</v>
      </c>
      <c r="B35" s="324" t="s">
        <v>69</v>
      </c>
      <c r="C35" s="324" t="s">
        <v>114</v>
      </c>
      <c r="D35" s="326">
        <v>363000</v>
      </c>
      <c r="E35" s="327">
        <v>364600</v>
      </c>
      <c r="F35" s="328">
        <v>535000</v>
      </c>
      <c r="G35" s="337"/>
      <c r="H35" s="329"/>
      <c r="I35" s="73"/>
      <c r="J35" s="73"/>
      <c r="K35" s="73"/>
      <c r="L35" s="73"/>
      <c r="M35" s="73"/>
      <c r="N35" s="73"/>
      <c r="O35" s="73"/>
    </row>
    <row r="36" spans="1:15" x14ac:dyDescent="0.25">
      <c r="A36" s="330">
        <v>3314</v>
      </c>
      <c r="B36" s="331" t="s">
        <v>73</v>
      </c>
      <c r="C36" s="661" t="s">
        <v>5</v>
      </c>
      <c r="D36" s="663">
        <f>IF('3314-knihovna'!C7=0," ",'3314-knihovna'!C7)</f>
        <v>10000</v>
      </c>
      <c r="E36" s="662">
        <f>IF('3314-knihovna'!D7=0," ",'3314-knihovna'!D7)</f>
        <v>8740</v>
      </c>
      <c r="F36" s="335">
        <f>IF('3314-knihovna'!G10=0," ",'3314-knihovna'!G10)</f>
        <v>10000</v>
      </c>
      <c r="G36" s="353"/>
      <c r="H36" s="336"/>
      <c r="I36" s="73"/>
      <c r="J36" s="73"/>
      <c r="K36" s="73"/>
      <c r="L36" s="73"/>
      <c r="M36" s="73"/>
      <c r="N36" s="73"/>
      <c r="O36" s="73"/>
    </row>
    <row r="37" spans="1:15" x14ac:dyDescent="0.25">
      <c r="A37" s="323">
        <v>3315</v>
      </c>
      <c r="B37" s="324" t="s">
        <v>129</v>
      </c>
      <c r="C37" s="324" t="s">
        <v>7</v>
      </c>
      <c r="D37" s="326" t="str">
        <f>IF('3315-muzeum'!C10=0," ",'3315-muzeum'!C10)</f>
        <v xml:space="preserve"> </v>
      </c>
      <c r="E37" s="326" t="str">
        <f>IF('3315-muzeum'!D10=0," ",'3315-muzeum'!D10)</f>
        <v xml:space="preserve"> </v>
      </c>
      <c r="F37" s="328">
        <v>0</v>
      </c>
      <c r="G37" s="337"/>
      <c r="H37" s="329"/>
      <c r="I37" s="73"/>
      <c r="J37" s="73"/>
      <c r="K37" s="73"/>
      <c r="L37" s="73"/>
      <c r="M37" s="73"/>
      <c r="N37" s="73"/>
      <c r="O37" s="73"/>
    </row>
    <row r="38" spans="1:15" x14ac:dyDescent="0.25">
      <c r="A38" s="330">
        <v>3349</v>
      </c>
      <c r="B38" s="331" t="s">
        <v>115</v>
      </c>
      <c r="C38" s="331" t="s">
        <v>6</v>
      </c>
      <c r="D38" s="333">
        <v>10000</v>
      </c>
      <c r="E38" s="334">
        <v>5610</v>
      </c>
      <c r="F38" s="335">
        <v>10000</v>
      </c>
      <c r="G38" s="353"/>
      <c r="H38" s="336"/>
      <c r="I38" s="73"/>
      <c r="J38" s="73"/>
      <c r="K38" s="73"/>
      <c r="L38" s="73"/>
      <c r="M38" s="73"/>
      <c r="N38" s="73"/>
      <c r="O38" s="73"/>
    </row>
    <row r="39" spans="1:15" x14ac:dyDescent="0.25">
      <c r="A39" s="323">
        <v>3399</v>
      </c>
      <c r="B39" s="325" t="s">
        <v>98</v>
      </c>
      <c r="C39" s="324"/>
      <c r="D39" s="326">
        <v>30000</v>
      </c>
      <c r="E39" s="326">
        <v>26700</v>
      </c>
      <c r="F39" s="328">
        <f>IF('3399-Kultura-SPOZ'!G10=0," ",'3399-Kultura-SPOZ'!G10)</f>
        <v>100000</v>
      </c>
      <c r="G39" s="337"/>
      <c r="H39" s="329"/>
      <c r="I39" s="73"/>
      <c r="J39" s="73"/>
      <c r="K39" s="73"/>
      <c r="L39" s="73"/>
      <c r="M39" s="73"/>
      <c r="N39" s="73"/>
      <c r="O39" s="73"/>
    </row>
    <row r="40" spans="1:15" x14ac:dyDescent="0.25">
      <c r="A40" s="330">
        <v>3612</v>
      </c>
      <c r="B40" s="332" t="s">
        <v>80</v>
      </c>
      <c r="C40" s="331" t="s">
        <v>1</v>
      </c>
      <c r="D40" s="333">
        <f>IF('3612-BS'!C12=0," ",'3612-BS'!C12)</f>
        <v>31047000</v>
      </c>
      <c r="E40" s="333">
        <f>IF('3612-BS'!D12=0," ",'3612-BS'!D12)</f>
        <v>23870380</v>
      </c>
      <c r="F40" s="335">
        <f>IF('3612-BS'!G12=0," ",'3612-BS'!G12)</f>
        <v>30940000</v>
      </c>
      <c r="G40" s="353"/>
      <c r="H40" s="341"/>
      <c r="I40" s="76"/>
      <c r="J40" s="73"/>
      <c r="K40" s="73"/>
      <c r="L40" s="73"/>
      <c r="M40" s="73"/>
      <c r="N40" s="73"/>
      <c r="O40" s="73"/>
    </row>
    <row r="41" spans="1:15" x14ac:dyDescent="0.25">
      <c r="A41" s="323">
        <v>3613</v>
      </c>
      <c r="B41" s="325" t="s">
        <v>81</v>
      </c>
      <c r="C41" s="324" t="s">
        <v>0</v>
      </c>
      <c r="D41" s="326">
        <f>IF('3613-budovy'!C10=0," ",'3613-budovy'!C10)</f>
        <v>1750000</v>
      </c>
      <c r="E41" s="326">
        <f>IF('3613-budovy'!D10=0," ",'3613-budovy'!D10)</f>
        <v>1546739</v>
      </c>
      <c r="F41" s="328">
        <f>IF('3613-budovy'!G10=0," ",'3613-budovy'!G10)</f>
        <v>1780000</v>
      </c>
      <c r="G41" s="337"/>
      <c r="H41" s="329"/>
      <c r="I41" s="73"/>
      <c r="J41" s="73"/>
      <c r="K41" s="73"/>
      <c r="L41" s="73"/>
      <c r="M41" s="73"/>
      <c r="N41" s="73"/>
      <c r="O41" s="73"/>
    </row>
    <row r="42" spans="1:15" x14ac:dyDescent="0.25">
      <c r="A42" s="330">
        <v>3631</v>
      </c>
      <c r="B42" s="332" t="s">
        <v>99</v>
      </c>
      <c r="C42" s="331" t="s">
        <v>42</v>
      </c>
      <c r="D42" s="333">
        <f>IF('3631-osvětlení'!C10=0," ",'3631-osvětlení'!C10)</f>
        <v>260000</v>
      </c>
      <c r="E42" s="333">
        <f>IF('3631-osvětlení'!D10=0," ",'3631-osvětlení'!D10)</f>
        <v>268174</v>
      </c>
      <c r="F42" s="335">
        <f>IF('3631-osvětlení'!G10=0," ",'3631-osvětlení'!G10)</f>
        <v>10000</v>
      </c>
      <c r="G42" s="353"/>
      <c r="H42" s="336"/>
      <c r="I42" s="73"/>
      <c r="J42" s="73"/>
      <c r="K42" s="73"/>
      <c r="L42" s="73"/>
      <c r="M42" s="73"/>
      <c r="N42" s="73"/>
      <c r="O42" s="73"/>
    </row>
    <row r="43" spans="1:15" x14ac:dyDescent="0.25">
      <c r="A43" s="323">
        <v>3632</v>
      </c>
      <c r="B43" s="325" t="s">
        <v>49</v>
      </c>
      <c r="C43" s="324" t="s">
        <v>49</v>
      </c>
      <c r="D43" s="326">
        <f>IF('3632-pohřebnictví'!C9=0," ",'3632-pohřebnictví'!C9)</f>
        <v>50000</v>
      </c>
      <c r="E43" s="326">
        <f>IF('3632-pohřebnictví'!D9=0," ",'3632-pohřebnictví'!D9)</f>
        <v>31841</v>
      </c>
      <c r="F43" s="328">
        <f>IF('3632-pohřebnictví'!G9=0," ",'3632-pohřebnictví'!G9)</f>
        <v>50000</v>
      </c>
      <c r="G43" s="337"/>
      <c r="H43" s="329"/>
      <c r="I43" s="73"/>
      <c r="J43" s="73"/>
      <c r="K43" s="73"/>
      <c r="L43" s="73"/>
      <c r="M43" s="73"/>
      <c r="N43" s="73"/>
      <c r="O43" s="73"/>
    </row>
    <row r="44" spans="1:15" x14ac:dyDescent="0.25">
      <c r="A44" s="1248">
        <v>3639</v>
      </c>
      <c r="B44" s="1309" t="s">
        <v>415</v>
      </c>
      <c r="C44" s="586" t="s">
        <v>2</v>
      </c>
      <c r="D44" s="416">
        <f>IF('město-různé'!C8=0," ",'město-různé'!C8)</f>
        <v>250000</v>
      </c>
      <c r="E44" s="416">
        <f>IF('město-různé'!D8=0," ",'město-různé'!D8)</f>
        <v>204410</v>
      </c>
      <c r="F44" s="1312">
        <f>SUM(G44:G47)</f>
        <v>825000</v>
      </c>
      <c r="G44" s="418">
        <f>IF('město-různé'!G8=0," ",'město-různé'!G8)</f>
        <v>235000</v>
      </c>
      <c r="H44" s="342"/>
      <c r="I44" s="73"/>
      <c r="J44" s="73"/>
      <c r="K44" s="73"/>
      <c r="L44" s="73"/>
      <c r="M44" s="73"/>
      <c r="N44" s="73"/>
      <c r="O44" s="73"/>
    </row>
    <row r="45" spans="1:15" x14ac:dyDescent="0.25">
      <c r="A45" s="1311"/>
      <c r="B45" s="1310"/>
      <c r="C45" s="419" t="s">
        <v>10</v>
      </c>
      <c r="D45" s="420">
        <f>IF('město-různé'!C9=0," ",'město-různé'!C9)</f>
        <v>3000000</v>
      </c>
      <c r="E45" s="421">
        <f>IF('město-různé'!D9=0," ",'město-různé'!D9)</f>
        <v>3050155</v>
      </c>
      <c r="F45" s="1313"/>
      <c r="G45" s="422">
        <f>IF('město-různé'!G9=0," ",'město-různé'!G9)</f>
        <v>590000</v>
      </c>
      <c r="H45" s="423"/>
      <c r="I45" s="73"/>
      <c r="J45" s="73"/>
      <c r="K45" s="73"/>
      <c r="L45" s="73"/>
      <c r="M45" s="73"/>
      <c r="N45" s="73"/>
      <c r="O45" s="73"/>
    </row>
    <row r="46" spans="1:15" x14ac:dyDescent="0.25">
      <c r="A46" s="1311"/>
      <c r="B46" s="1310"/>
      <c r="C46" s="419" t="s">
        <v>361</v>
      </c>
      <c r="D46" s="420" t="str">
        <f>IF('město-různé'!C10=0," ",'město-různé'!C10)</f>
        <v xml:space="preserve"> </v>
      </c>
      <c r="E46" s="421" t="str">
        <f>IF('město-různé'!D10=0," ",'město-různé'!D10)</f>
        <v xml:space="preserve"> </v>
      </c>
      <c r="F46" s="1313"/>
      <c r="G46" s="422">
        <f>IF('město-různé'!G10=0," ",'město-různé'!G10)</f>
        <v>1.0000000000000001E-18</v>
      </c>
      <c r="H46" s="423"/>
      <c r="I46" s="73"/>
      <c r="J46" s="73"/>
      <c r="K46" s="73"/>
      <c r="L46" s="73"/>
      <c r="M46" s="73"/>
      <c r="N46" s="73"/>
      <c r="O46" s="73"/>
    </row>
    <row r="47" spans="1:15" x14ac:dyDescent="0.25">
      <c r="A47" s="1249"/>
      <c r="B47" s="1251"/>
      <c r="C47" s="424" t="s">
        <v>416</v>
      </c>
      <c r="D47" s="350">
        <v>13270000</v>
      </c>
      <c r="E47" s="587">
        <v>8900000</v>
      </c>
      <c r="F47" s="1314"/>
      <c r="G47" s="422" t="str">
        <f>IF('město-různé'!G11=0," ",'město-různé'!G11)</f>
        <v xml:space="preserve"> </v>
      </c>
      <c r="H47" s="351"/>
      <c r="I47" s="73"/>
      <c r="J47" s="73"/>
      <c r="K47" s="73"/>
      <c r="L47" s="73"/>
      <c r="M47" s="73"/>
      <c r="N47" s="73"/>
      <c r="O47" s="73"/>
    </row>
    <row r="48" spans="1:15" x14ac:dyDescent="0.25">
      <c r="A48" s="323">
        <v>3713</v>
      </c>
      <c r="B48" s="325" t="s">
        <v>100</v>
      </c>
      <c r="C48" s="324" t="s">
        <v>38</v>
      </c>
      <c r="D48" s="326">
        <v>1956000</v>
      </c>
      <c r="E48" s="327">
        <v>1465609</v>
      </c>
      <c r="F48" s="328">
        <v>0</v>
      </c>
      <c r="G48" s="337"/>
      <c r="H48" s="329"/>
      <c r="I48" s="73"/>
      <c r="J48" s="73"/>
      <c r="K48" s="73"/>
      <c r="L48" s="73"/>
      <c r="M48" s="73"/>
      <c r="N48" s="73"/>
      <c r="O48" s="73"/>
    </row>
    <row r="49" spans="1:15" x14ac:dyDescent="0.25">
      <c r="A49" s="330">
        <v>3722</v>
      </c>
      <c r="B49" s="331" t="s">
        <v>413</v>
      </c>
      <c r="C49" s="331" t="s">
        <v>414</v>
      </c>
      <c r="D49" s="333">
        <v>0</v>
      </c>
      <c r="E49" s="520">
        <v>0</v>
      </c>
      <c r="F49" s="335">
        <f>IF('3722-odpady'!G19=0," ",'3722-odpady'!G19)</f>
        <v>37000</v>
      </c>
      <c r="G49" s="353"/>
      <c r="H49" s="336"/>
      <c r="I49" s="73"/>
      <c r="J49" s="73"/>
      <c r="K49" s="73"/>
      <c r="L49" s="73"/>
      <c r="M49" s="73"/>
      <c r="N49" s="73"/>
      <c r="O49" s="73"/>
    </row>
    <row r="50" spans="1:15" x14ac:dyDescent="0.25">
      <c r="A50" s="323">
        <v>3723</v>
      </c>
      <c r="B50" s="325" t="s">
        <v>101</v>
      </c>
      <c r="C50" s="324" t="s">
        <v>412</v>
      </c>
      <c r="D50" s="326">
        <f>IF('3722-odpady'!C12=0," ",'3722-odpady'!C12)</f>
        <v>57000</v>
      </c>
      <c r="E50" s="326">
        <f>IF('3722-odpady'!D12=0," ",'3722-odpady'!D12)</f>
        <v>41605</v>
      </c>
      <c r="F50" s="328">
        <f>IF('3722-odpady'!G12=0," ",'3722-odpady'!G12)</f>
        <v>55000</v>
      </c>
      <c r="G50" s="337"/>
      <c r="H50" s="329"/>
      <c r="I50" s="73"/>
      <c r="J50" s="73"/>
      <c r="K50" s="73"/>
      <c r="L50" s="73"/>
      <c r="M50" s="73"/>
      <c r="N50" s="73"/>
      <c r="O50" s="73"/>
    </row>
    <row r="51" spans="1:15" x14ac:dyDescent="0.25">
      <c r="A51" s="330">
        <v>3725</v>
      </c>
      <c r="B51" s="331" t="s">
        <v>123</v>
      </c>
      <c r="C51" s="331" t="s">
        <v>39</v>
      </c>
      <c r="D51" s="333">
        <f>IF('3722-odpady'!C16=0," ",'3722-odpady'!C16)</f>
        <v>965000</v>
      </c>
      <c r="E51" s="333">
        <f>IF('3722-odpady'!D16=0," ",'3722-odpady'!D16)</f>
        <v>550644</v>
      </c>
      <c r="F51" s="335">
        <f>IF('3722-odpady'!G16=0," ",'3722-odpady'!G16)</f>
        <v>928000</v>
      </c>
      <c r="G51" s="353"/>
      <c r="H51" s="336"/>
      <c r="I51" s="73"/>
      <c r="J51" s="73"/>
      <c r="K51" s="73"/>
      <c r="L51" s="73"/>
      <c r="M51" s="73"/>
      <c r="N51" s="73"/>
      <c r="O51" s="73"/>
    </row>
    <row r="52" spans="1:15" x14ac:dyDescent="0.25">
      <c r="A52" s="323">
        <v>3745</v>
      </c>
      <c r="B52" s="325" t="s">
        <v>102</v>
      </c>
      <c r="C52" s="324" t="s">
        <v>241</v>
      </c>
      <c r="D52" s="326">
        <f>IF('3745-zeleň'!C9=0," ",'3745-zeleň'!C9)</f>
        <v>145000</v>
      </c>
      <c r="E52" s="326">
        <f>IF('3745-zeleň'!D9=0," ",'3745-zeleň'!D9)</f>
        <v>150491</v>
      </c>
      <c r="F52" s="328">
        <f>IF('3745-zeleň'!G9=0," ",'3745-zeleň'!G9)</f>
        <v>60000</v>
      </c>
      <c r="G52" s="337"/>
      <c r="H52" s="337"/>
      <c r="I52" s="73"/>
      <c r="J52" s="73"/>
      <c r="K52" s="73"/>
      <c r="L52" s="73"/>
      <c r="M52" s="73"/>
      <c r="N52" s="73"/>
      <c r="O52" s="73"/>
    </row>
    <row r="53" spans="1:15" x14ac:dyDescent="0.25">
      <c r="A53" s="330">
        <v>4351</v>
      </c>
      <c r="B53" s="332" t="s">
        <v>103</v>
      </c>
      <c r="C53" s="331" t="s">
        <v>637</v>
      </c>
      <c r="D53" s="333">
        <f>IF('4351-DPS'!C9=0," ",'4351-DPS'!C9)</f>
        <v>340000</v>
      </c>
      <c r="E53" s="333">
        <f>IF('4351-DPS'!D9=0," ",'4351-DPS'!D9)</f>
        <v>379953</v>
      </c>
      <c r="F53" s="335">
        <f>IF('4351-DPS'!G9=0," ",'4351-DPS'!G9)</f>
        <v>400000</v>
      </c>
      <c r="G53" s="353"/>
      <c r="H53" s="336"/>
      <c r="I53" s="73"/>
      <c r="J53" s="73"/>
      <c r="K53" s="73"/>
      <c r="L53" s="73"/>
      <c r="M53" s="73"/>
      <c r="N53" s="73"/>
      <c r="O53" s="73"/>
    </row>
    <row r="54" spans="1:15" x14ac:dyDescent="0.25">
      <c r="A54" s="1297">
        <v>6171</v>
      </c>
      <c r="B54" s="1302" t="s">
        <v>104</v>
      </c>
      <c r="C54" s="338" t="s">
        <v>4</v>
      </c>
      <c r="D54" s="344">
        <f>IF('6171-MěÚ'!C7=0," ",'6171-MěÚ'!C7)</f>
        <v>500000</v>
      </c>
      <c r="E54" s="344">
        <f>IF('6171-MěÚ'!D7=0," ",'6171-MěÚ'!D7)</f>
        <v>369012</v>
      </c>
      <c r="F54" s="1254">
        <f>SUM(G54:G55)</f>
        <v>605000</v>
      </c>
      <c r="G54" s="354">
        <f>IF('6171-MěÚ'!G7=0," ",'6171-MěÚ'!G7)</f>
        <v>585000</v>
      </c>
      <c r="H54" s="339"/>
      <c r="I54" s="73"/>
      <c r="J54" s="73"/>
      <c r="K54" s="73"/>
      <c r="L54" s="73"/>
      <c r="M54" s="73"/>
      <c r="N54" s="73"/>
      <c r="O54" s="73"/>
    </row>
    <row r="55" spans="1:15" x14ac:dyDescent="0.25">
      <c r="A55" s="1273"/>
      <c r="B55" s="1308"/>
      <c r="C55" s="1016" t="s">
        <v>362</v>
      </c>
      <c r="D55" s="346">
        <f>IF('6171-MěÚ'!C8=0," ",'6171-MěÚ'!C8)</f>
        <v>50000</v>
      </c>
      <c r="E55" s="347">
        <f>IF('6171-MěÚ'!D8=0," ",'6171-MěÚ'!D8)</f>
        <v>15613</v>
      </c>
      <c r="F55" s="1307"/>
      <c r="G55" s="1015">
        <f>IF('6171-MěÚ'!G8=0," ",'6171-MěÚ'!G8)</f>
        <v>20000</v>
      </c>
      <c r="H55" s="348"/>
      <c r="I55" s="73"/>
      <c r="J55" s="73"/>
      <c r="K55" s="73"/>
      <c r="L55" s="73"/>
      <c r="M55" s="73"/>
      <c r="N55" s="73"/>
      <c r="O55" s="73"/>
    </row>
    <row r="56" spans="1:15" x14ac:dyDescent="0.25">
      <c r="A56" s="330">
        <v>6330</v>
      </c>
      <c r="B56" s="332" t="s">
        <v>105</v>
      </c>
      <c r="C56" s="331" t="s">
        <v>50</v>
      </c>
      <c r="D56" s="333">
        <v>590000</v>
      </c>
      <c r="E56" s="334">
        <v>700000</v>
      </c>
      <c r="F56" s="335">
        <f>IF('6171-MěÚ'!G47=0," ",'6171-MěÚ'!G47)</f>
        <v>800000</v>
      </c>
      <c r="G56" s="353"/>
      <c r="H56" s="336"/>
      <c r="I56" s="73"/>
      <c r="J56" s="73"/>
      <c r="K56" s="73"/>
      <c r="L56" s="73"/>
      <c r="M56" s="73"/>
      <c r="N56" s="73"/>
      <c r="O56" s="73"/>
    </row>
    <row r="57" spans="1:15" ht="13.8" thickBot="1" x14ac:dyDescent="0.3">
      <c r="A57" s="604"/>
      <c r="B57" s="666" t="s">
        <v>463</v>
      </c>
      <c r="C57" s="619"/>
      <c r="D57" s="620">
        <f>SUM(D34:D56)</f>
        <v>55143000</v>
      </c>
      <c r="E57" s="616">
        <f>SUM(E34:E56)</f>
        <v>42262521</v>
      </c>
      <c r="F57" s="621"/>
      <c r="G57" s="622">
        <f>SUM(F34:F56)</f>
        <v>37645000</v>
      </c>
      <c r="H57" s="623"/>
      <c r="I57" s="73"/>
      <c r="J57" s="73"/>
      <c r="K57" s="73"/>
      <c r="L57" s="73"/>
      <c r="M57" s="73"/>
      <c r="N57" s="73"/>
      <c r="O57" s="73"/>
    </row>
    <row r="58" spans="1:15" ht="15" thickTop="1" thickBot="1" x14ac:dyDescent="0.3">
      <c r="A58" s="93" t="s">
        <v>24</v>
      </c>
      <c r="B58" s="94"/>
      <c r="C58" s="94"/>
      <c r="D58" s="490">
        <f>SUM(D8+D17+D19+D33+D57)</f>
        <v>151974624</v>
      </c>
      <c r="E58" s="490">
        <f>SUM(E8+E17+E19+E33+E57)</f>
        <v>117955758</v>
      </c>
      <c r="F58" s="95">
        <f>SUM(F4:F57)</f>
        <v>151700000</v>
      </c>
      <c r="G58" s="97">
        <f>SUM(G57+G33+G19+G17+G8)</f>
        <v>151700000</v>
      </c>
      <c r="H58" s="96"/>
      <c r="I58" s="73"/>
      <c r="J58" s="73"/>
      <c r="K58" s="73"/>
      <c r="L58" s="73"/>
      <c r="M58" s="73"/>
      <c r="N58" s="73"/>
      <c r="O58" s="73"/>
    </row>
    <row r="59" spans="1:15" ht="15" thickTop="1" thickBot="1" x14ac:dyDescent="0.3">
      <c r="D59" s="73"/>
      <c r="E59" s="73"/>
      <c r="F59" s="73"/>
      <c r="G59" s="75"/>
      <c r="H59" s="73"/>
      <c r="I59" s="73"/>
      <c r="J59" s="73"/>
      <c r="K59" s="73"/>
      <c r="L59" s="73"/>
      <c r="M59" s="73"/>
      <c r="N59" s="73"/>
      <c r="O59" s="73"/>
    </row>
    <row r="60" spans="1:15" ht="13.8" x14ac:dyDescent="0.25">
      <c r="A60" s="624"/>
      <c r="B60" s="625" t="s">
        <v>437</v>
      </c>
      <c r="C60" s="626"/>
      <c r="D60" s="627"/>
      <c r="E60" s="627"/>
      <c r="F60" s="628"/>
    </row>
    <row r="61" spans="1:15" x14ac:dyDescent="0.25">
      <c r="A61" s="547"/>
      <c r="B61" s="548" t="s">
        <v>438</v>
      </c>
      <c r="C61" s="548"/>
      <c r="D61" s="549"/>
      <c r="E61" s="549"/>
      <c r="F61" s="550">
        <f>G8+G17</f>
        <v>99034000</v>
      </c>
    </row>
    <row r="62" spans="1:15" x14ac:dyDescent="0.25">
      <c r="A62" s="547"/>
      <c r="B62" s="548" t="s">
        <v>439</v>
      </c>
      <c r="C62" s="548"/>
      <c r="D62" s="549"/>
      <c r="E62" s="549"/>
      <c r="F62" s="550">
        <f>F58-(F61+F63+F64)</f>
        <v>37055000</v>
      </c>
      <c r="G62" s="73"/>
    </row>
    <row r="63" spans="1:15" x14ac:dyDescent="0.25">
      <c r="A63" s="547"/>
      <c r="B63" s="548" t="s">
        <v>440</v>
      </c>
      <c r="C63" s="548"/>
      <c r="D63" s="549"/>
      <c r="E63" s="549"/>
      <c r="F63" s="550">
        <f>SUM(G45+G46)</f>
        <v>590000</v>
      </c>
    </row>
    <row r="64" spans="1:15" ht="13.8" thickBot="1" x14ac:dyDescent="0.3">
      <c r="A64" s="547"/>
      <c r="B64" s="548" t="s">
        <v>441</v>
      </c>
      <c r="C64" s="548"/>
      <c r="D64" s="549"/>
      <c r="E64" s="549"/>
      <c r="F64" s="550">
        <f>G33</f>
        <v>15021000</v>
      </c>
    </row>
    <row r="65" spans="1:6" ht="13.8" x14ac:dyDescent="0.25">
      <c r="A65" s="629"/>
      <c r="B65" s="667" t="s">
        <v>463</v>
      </c>
      <c r="C65" s="630"/>
      <c r="D65" s="631"/>
      <c r="E65" s="631"/>
      <c r="F65" s="632">
        <f>SUM(F61:F64)</f>
        <v>151700000</v>
      </c>
    </row>
  </sheetData>
  <mergeCells count="20">
    <mergeCell ref="D2:E2"/>
    <mergeCell ref="B28:B29"/>
    <mergeCell ref="A28:A29"/>
    <mergeCell ref="F28:F29"/>
    <mergeCell ref="A1:G1"/>
    <mergeCell ref="F9:F13"/>
    <mergeCell ref="F21:F25"/>
    <mergeCell ref="A9:A13"/>
    <mergeCell ref="B9:B13"/>
    <mergeCell ref="A21:A25"/>
    <mergeCell ref="B21:B25"/>
    <mergeCell ref="F30:F32"/>
    <mergeCell ref="B30:B32"/>
    <mergeCell ref="A30:A32"/>
    <mergeCell ref="F54:F55"/>
    <mergeCell ref="A54:A55"/>
    <mergeCell ref="B54:B55"/>
    <mergeCell ref="B44:B47"/>
    <mergeCell ref="A44:A47"/>
    <mergeCell ref="F44:F47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7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G47"/>
  <sheetViews>
    <sheetView topLeftCell="A13" zoomScaleNormal="100" workbookViewId="0">
      <selection activeCell="A3" sqref="A3"/>
    </sheetView>
  </sheetViews>
  <sheetFormatPr defaultColWidth="9.109375" defaultRowHeight="13.8" x14ac:dyDescent="0.25"/>
  <cols>
    <col min="1" max="1" width="8.44140625" style="101" customWidth="1"/>
    <col min="2" max="2" width="41.886718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7" ht="17.399999999999999" x14ac:dyDescent="0.3">
      <c r="B1" s="1339" t="s">
        <v>536</v>
      </c>
      <c r="C1" s="1340"/>
      <c r="D1" s="1340"/>
      <c r="E1" s="1340"/>
      <c r="F1" s="495" t="str">
        <f>IF('příjmy-paragraf'!F2=0," ",'příjmy-paragraf'!F2)</f>
        <v>rok 2026</v>
      </c>
    </row>
    <row r="2" spans="1:7" ht="14.4" thickBot="1" x14ac:dyDescent="0.3"/>
    <row r="3" spans="1:7" ht="15.6" x14ac:dyDescent="0.3">
      <c r="A3" s="693"/>
      <c r="B3" s="825" t="s">
        <v>179</v>
      </c>
      <c r="C3" s="695"/>
      <c r="D3" s="696"/>
      <c r="E3" s="696"/>
      <c r="F3" s="696"/>
      <c r="G3" s="697"/>
    </row>
    <row r="4" spans="1:7" ht="15.6" x14ac:dyDescent="0.3">
      <c r="A4" s="698"/>
      <c r="B4" s="699" t="s">
        <v>133</v>
      </c>
      <c r="C4" s="700"/>
      <c r="D4" s="701"/>
      <c r="E4" s="702" t="s">
        <v>134</v>
      </c>
      <c r="F4" s="701"/>
      <c r="G4" s="703"/>
    </row>
    <row r="5" spans="1:7" ht="14.4" x14ac:dyDescent="0.3">
      <c r="A5" s="1403" t="s">
        <v>135</v>
      </c>
      <c r="B5" s="1343" t="s">
        <v>136</v>
      </c>
      <c r="C5" s="704" t="s">
        <v>137</v>
      </c>
      <c r="D5" s="704" t="s">
        <v>107</v>
      </c>
      <c r="E5" s="704" t="s">
        <v>138</v>
      </c>
      <c r="F5" s="704" t="s">
        <v>108</v>
      </c>
      <c r="G5" s="705" t="s">
        <v>139</v>
      </c>
    </row>
    <row r="6" spans="1:7" ht="15" thickBot="1" x14ac:dyDescent="0.35">
      <c r="A6" s="1404"/>
      <c r="B6" s="1344"/>
      <c r="C6" s="706" t="str">
        <f>IF('příjmy-paragraf'!D2=0," ",'příjmy-paragraf'!D2)</f>
        <v>rok 2025</v>
      </c>
      <c r="D6" s="706" t="str">
        <f>IF('příjmy-paragraf'!E3=0," ",'příjmy-paragraf'!E3)</f>
        <v xml:space="preserve"> k 30.09.</v>
      </c>
      <c r="E6" s="706" t="str">
        <f>IF('1014-útulek'!E6=0," ",'1014-útulek'!E6)</f>
        <v>k 31.12.2025</v>
      </c>
      <c r="F6" s="706" t="str">
        <f>IF('příjmy-paragraf'!F2=0," ",'příjmy-paragraf'!F2)</f>
        <v>rok 2026</v>
      </c>
      <c r="G6" s="707" t="str">
        <f>IF('příjmy-paragraf'!F2=0," ",'příjmy-paragraf'!F2)</f>
        <v>rok 2026</v>
      </c>
    </row>
    <row r="7" spans="1:7" ht="20.100000000000001" customHeight="1" x14ac:dyDescent="0.3">
      <c r="A7" s="826">
        <v>1345</v>
      </c>
      <c r="B7" s="827" t="s">
        <v>353</v>
      </c>
      <c r="C7" s="828">
        <v>1900000</v>
      </c>
      <c r="D7" s="828">
        <v>1802766</v>
      </c>
      <c r="E7" s="828">
        <v>1900000</v>
      </c>
      <c r="F7" s="828">
        <v>1950000</v>
      </c>
      <c r="G7" s="829">
        <v>1950000</v>
      </c>
    </row>
    <row r="8" spans="1:7" ht="20.100000000000001" customHeight="1" thickBot="1" x14ac:dyDescent="0.35">
      <c r="A8" s="830"/>
      <c r="B8" s="1033" t="s">
        <v>55</v>
      </c>
      <c r="C8" s="831">
        <f>SUM(C7)</f>
        <v>1900000</v>
      </c>
      <c r="D8" s="831">
        <f>SUM(D7)</f>
        <v>1802766</v>
      </c>
      <c r="E8" s="831">
        <f>SUM(E7)</f>
        <v>1900000</v>
      </c>
      <c r="F8" s="831">
        <f>SUM(F7)</f>
        <v>1950000</v>
      </c>
      <c r="G8" s="832">
        <f>SUM(G7)</f>
        <v>1950000</v>
      </c>
    </row>
    <row r="9" spans="1:7" ht="20.100000000000001" customHeight="1" x14ac:dyDescent="0.3">
      <c r="A9" s="311">
        <v>2111</v>
      </c>
      <c r="B9" s="312" t="s">
        <v>182</v>
      </c>
      <c r="C9" s="305">
        <v>7000</v>
      </c>
      <c r="D9" s="305">
        <v>6050</v>
      </c>
      <c r="E9" s="305">
        <v>6050</v>
      </c>
      <c r="F9" s="305">
        <v>0</v>
      </c>
      <c r="G9" s="479">
        <v>0</v>
      </c>
    </row>
    <row r="10" spans="1:7" ht="20.100000000000001" customHeight="1" x14ac:dyDescent="0.3">
      <c r="A10" s="303">
        <v>2111</v>
      </c>
      <c r="B10" s="304" t="s">
        <v>183</v>
      </c>
      <c r="C10" s="306">
        <v>40000</v>
      </c>
      <c r="D10" s="306">
        <v>28199</v>
      </c>
      <c r="E10" s="306">
        <v>46000</v>
      </c>
      <c r="F10" s="306">
        <v>46000</v>
      </c>
      <c r="G10" s="480">
        <v>46000</v>
      </c>
    </row>
    <row r="11" spans="1:7" ht="20.100000000000001" customHeight="1" x14ac:dyDescent="0.3">
      <c r="A11" s="303">
        <v>2111</v>
      </c>
      <c r="B11" s="304" t="s">
        <v>184</v>
      </c>
      <c r="C11" s="306">
        <v>10000</v>
      </c>
      <c r="D11" s="306">
        <v>7356</v>
      </c>
      <c r="E11" s="306">
        <v>8100</v>
      </c>
      <c r="F11" s="306">
        <v>9000</v>
      </c>
      <c r="G11" s="480">
        <v>9000</v>
      </c>
    </row>
    <row r="12" spans="1:7" ht="20.100000000000001" customHeight="1" thickBot="1" x14ac:dyDescent="0.35">
      <c r="A12" s="643" t="s">
        <v>646</v>
      </c>
      <c r="B12" s="1034" t="s">
        <v>55</v>
      </c>
      <c r="C12" s="315">
        <f>SUM(C9:C11)</f>
        <v>57000</v>
      </c>
      <c r="D12" s="315">
        <f>SUM(D9:D11)</f>
        <v>41605</v>
      </c>
      <c r="E12" s="315">
        <f>SUM(E9:E11)</f>
        <v>60150</v>
      </c>
      <c r="F12" s="315">
        <f>SUM(F9:F11)</f>
        <v>55000</v>
      </c>
      <c r="G12" s="481">
        <f>SUM(G9:G11)</f>
        <v>55000</v>
      </c>
    </row>
    <row r="13" spans="1:7" ht="20.100000000000001" customHeight="1" x14ac:dyDescent="0.3">
      <c r="A13" s="313">
        <v>2324</v>
      </c>
      <c r="B13" s="314" t="s">
        <v>180</v>
      </c>
      <c r="C13" s="309">
        <v>760000</v>
      </c>
      <c r="D13" s="977">
        <v>376885</v>
      </c>
      <c r="E13" s="309">
        <v>750000</v>
      </c>
      <c r="F13" s="309">
        <v>750000</v>
      </c>
      <c r="G13" s="482">
        <v>750000</v>
      </c>
    </row>
    <row r="14" spans="1:7" ht="20.100000000000001" customHeight="1" x14ac:dyDescent="0.3">
      <c r="A14" s="313">
        <v>2111</v>
      </c>
      <c r="B14" s="314" t="s">
        <v>405</v>
      </c>
      <c r="C14" s="309">
        <v>117000</v>
      </c>
      <c r="D14" s="309">
        <v>117852</v>
      </c>
      <c r="E14" s="309">
        <v>117852</v>
      </c>
      <c r="F14" s="309">
        <v>118000</v>
      </c>
      <c r="G14" s="482">
        <v>118000</v>
      </c>
    </row>
    <row r="15" spans="1:7" ht="20.100000000000001" customHeight="1" x14ac:dyDescent="0.3">
      <c r="A15" s="307">
        <v>2324</v>
      </c>
      <c r="B15" s="308" t="s">
        <v>181</v>
      </c>
      <c r="C15" s="309">
        <v>88000</v>
      </c>
      <c r="D15" s="309">
        <v>55907</v>
      </c>
      <c r="E15" s="309">
        <v>60000</v>
      </c>
      <c r="F15" s="309">
        <v>60000</v>
      </c>
      <c r="G15" s="482">
        <v>60000</v>
      </c>
    </row>
    <row r="16" spans="1:7" ht="20.100000000000001" customHeight="1" x14ac:dyDescent="0.3">
      <c r="A16" s="642" t="s">
        <v>647</v>
      </c>
      <c r="B16" s="1035" t="s">
        <v>55</v>
      </c>
      <c r="C16" s="310">
        <f>SUM(C13:C15)</f>
        <v>965000</v>
      </c>
      <c r="D16" s="310">
        <f>SUM(D13:D15)</f>
        <v>550644</v>
      </c>
      <c r="E16" s="310">
        <f>SUM(E13:E15)</f>
        <v>927852</v>
      </c>
      <c r="F16" s="310">
        <f>SUM(F13:F15)</f>
        <v>928000</v>
      </c>
      <c r="G16" s="483">
        <f>SUM(G13:G15)</f>
        <v>928000</v>
      </c>
    </row>
    <row r="17" spans="1:7" ht="20.100000000000001" customHeight="1" x14ac:dyDescent="0.3">
      <c r="A17" s="1040">
        <v>2112</v>
      </c>
      <c r="B17" s="1036" t="s">
        <v>574</v>
      </c>
      <c r="C17" s="1037">
        <v>0</v>
      </c>
      <c r="D17" s="1037">
        <v>1575</v>
      </c>
      <c r="E17" s="1037">
        <v>1575</v>
      </c>
      <c r="F17" s="1038">
        <v>1000</v>
      </c>
      <c r="G17" s="1039">
        <v>1000</v>
      </c>
    </row>
    <row r="18" spans="1:7" ht="20.100000000000001" customHeight="1" x14ac:dyDescent="0.3">
      <c r="A18" s="521">
        <v>2324</v>
      </c>
      <c r="B18" s="522" t="s">
        <v>575</v>
      </c>
      <c r="C18" s="523">
        <v>0</v>
      </c>
      <c r="D18" s="523">
        <v>35156</v>
      </c>
      <c r="E18" s="523">
        <v>35156</v>
      </c>
      <c r="F18" s="523">
        <v>36000</v>
      </c>
      <c r="G18" s="524">
        <v>36000</v>
      </c>
    </row>
    <row r="19" spans="1:7" ht="20.100000000000001" customHeight="1" thickBot="1" x14ac:dyDescent="0.35">
      <c r="A19" s="1031" t="s">
        <v>354</v>
      </c>
      <c r="B19" s="1032" t="s">
        <v>55</v>
      </c>
      <c r="C19" s="525">
        <f>SUM(C18)</f>
        <v>0</v>
      </c>
      <c r="D19" s="525">
        <f>D17+D18</f>
        <v>36731</v>
      </c>
      <c r="E19" s="525">
        <f>E17+E18</f>
        <v>36731</v>
      </c>
      <c r="F19" s="525">
        <f>F17+F18</f>
        <v>37000</v>
      </c>
      <c r="G19" s="526">
        <f>G17+G18</f>
        <v>37000</v>
      </c>
    </row>
    <row r="20" spans="1:7" ht="20.100000000000001" customHeight="1" thickBot="1" x14ac:dyDescent="0.35">
      <c r="A20" s="859"/>
      <c r="B20" s="860" t="s">
        <v>55</v>
      </c>
      <c r="C20" s="883">
        <f>SUM(C8+C12+C16+C19)</f>
        <v>2922000</v>
      </c>
      <c r="D20" s="861">
        <f>SUM(D16+D12+D8+D19)</f>
        <v>2431746</v>
      </c>
      <c r="E20" s="861">
        <f>SUM(E8+E12+E16+E19)</f>
        <v>2924733</v>
      </c>
      <c r="F20" s="861">
        <f>SUM(F8+F12+F16+F19)</f>
        <v>2970000</v>
      </c>
      <c r="G20" s="862">
        <f>SUM(G8+G12+G16+G19)</f>
        <v>2970000</v>
      </c>
    </row>
    <row r="21" spans="1:7" ht="14.4" x14ac:dyDescent="0.3">
      <c r="A21" s="111"/>
      <c r="B21" s="111"/>
      <c r="C21" s="112"/>
      <c r="D21" s="112"/>
      <c r="E21" s="112"/>
      <c r="F21" s="112"/>
      <c r="G21" s="112"/>
    </row>
    <row r="22" spans="1:7" ht="15" thickBot="1" x14ac:dyDescent="0.35">
      <c r="A22" s="111"/>
      <c r="B22" s="111"/>
      <c r="C22" s="111"/>
      <c r="D22" s="111"/>
      <c r="E22" s="111"/>
      <c r="F22" s="111"/>
    </row>
    <row r="23" spans="1:7" ht="15.6" x14ac:dyDescent="0.3">
      <c r="A23" s="723" t="s">
        <v>354</v>
      </c>
      <c r="B23" s="824" t="s">
        <v>179</v>
      </c>
      <c r="C23" s="725"/>
      <c r="D23" s="726"/>
      <c r="E23" s="726"/>
      <c r="F23" s="726"/>
      <c r="G23" s="727"/>
    </row>
    <row r="24" spans="1:7" ht="15.6" x14ac:dyDescent="0.3">
      <c r="A24" s="728"/>
      <c r="B24" s="729" t="s">
        <v>140</v>
      </c>
      <c r="C24" s="730"/>
      <c r="D24" s="731"/>
      <c r="E24" s="732" t="s">
        <v>134</v>
      </c>
      <c r="F24" s="731"/>
      <c r="G24" s="733"/>
    </row>
    <row r="25" spans="1:7" ht="14.4" x14ac:dyDescent="0.3">
      <c r="A25" s="1345" t="s">
        <v>135</v>
      </c>
      <c r="B25" s="1347" t="s">
        <v>136</v>
      </c>
      <c r="C25" s="734" t="s">
        <v>137</v>
      </c>
      <c r="D25" s="734" t="s">
        <v>107</v>
      </c>
      <c r="E25" s="734" t="s">
        <v>138</v>
      </c>
      <c r="F25" s="734" t="s">
        <v>108</v>
      </c>
      <c r="G25" s="736" t="s">
        <v>139</v>
      </c>
    </row>
    <row r="26" spans="1:7" ht="15" thickBot="1" x14ac:dyDescent="0.35">
      <c r="A26" s="1346"/>
      <c r="B26" s="1348"/>
      <c r="C26" s="737" t="str">
        <f>IF('příjmy-paragraf'!D2=0," ",'příjmy-paragraf'!D2)</f>
        <v>rok 2025</v>
      </c>
      <c r="D26" s="737" t="str">
        <f>IF('příjmy-paragraf'!E3=0," ",'příjmy-paragraf'!E3)</f>
        <v xml:space="preserve"> k 30.09.</v>
      </c>
      <c r="E26" s="737" t="str">
        <f>IF('1014-útulek'!E16=0," ",'1014-útulek'!E16)</f>
        <v>k 31.12.2025</v>
      </c>
      <c r="F26" s="737" t="str">
        <f>IF('příjmy-paragraf'!F2=0," ",'příjmy-paragraf'!F2)</f>
        <v>rok 2026</v>
      </c>
      <c r="G26" s="739" t="str">
        <f>IF('příjmy-paragraf'!F2=0," ",'příjmy-paragraf'!F2)</f>
        <v>rok 2026</v>
      </c>
    </row>
    <row r="27" spans="1:7" ht="20.100000000000001" customHeight="1" x14ac:dyDescent="0.3">
      <c r="A27" s="764">
        <v>5134</v>
      </c>
      <c r="B27" s="769" t="s">
        <v>170</v>
      </c>
      <c r="C27" s="766">
        <v>0</v>
      </c>
      <c r="D27" s="766">
        <v>0</v>
      </c>
      <c r="E27" s="766">
        <v>0</v>
      </c>
      <c r="F27" s="766">
        <v>0</v>
      </c>
      <c r="G27" s="768">
        <v>0</v>
      </c>
    </row>
    <row r="28" spans="1:7" ht="20.100000000000001" customHeight="1" x14ac:dyDescent="0.3">
      <c r="A28" s="764">
        <v>5137</v>
      </c>
      <c r="B28" s="769" t="s">
        <v>19</v>
      </c>
      <c r="C28" s="766">
        <v>0</v>
      </c>
      <c r="D28" s="766">
        <v>0</v>
      </c>
      <c r="E28" s="766">
        <v>0</v>
      </c>
      <c r="F28" s="766">
        <v>0</v>
      </c>
      <c r="G28" s="768">
        <v>0</v>
      </c>
    </row>
    <row r="29" spans="1:7" ht="20.100000000000001" customHeight="1" x14ac:dyDescent="0.3">
      <c r="A29" s="764">
        <v>5139</v>
      </c>
      <c r="B29" s="769" t="s">
        <v>163</v>
      </c>
      <c r="C29" s="766">
        <v>1000</v>
      </c>
      <c r="D29" s="766">
        <v>0</v>
      </c>
      <c r="E29" s="766">
        <v>1000</v>
      </c>
      <c r="F29" s="766">
        <v>1000</v>
      </c>
      <c r="G29" s="768">
        <v>1000</v>
      </c>
    </row>
    <row r="30" spans="1:7" ht="20.100000000000001" customHeight="1" x14ac:dyDescent="0.3">
      <c r="A30" s="764">
        <v>5151</v>
      </c>
      <c r="B30" s="769" t="s">
        <v>20</v>
      </c>
      <c r="C30" s="766">
        <v>2000</v>
      </c>
      <c r="D30" s="766">
        <v>1123</v>
      </c>
      <c r="E30" s="766">
        <v>1600</v>
      </c>
      <c r="F30" s="766">
        <v>2000</v>
      </c>
      <c r="G30" s="768">
        <v>2000</v>
      </c>
    </row>
    <row r="31" spans="1:7" ht="20.100000000000001" customHeight="1" x14ac:dyDescent="0.3">
      <c r="A31" s="764">
        <v>5154</v>
      </c>
      <c r="B31" s="769" t="s">
        <v>157</v>
      </c>
      <c r="C31" s="766">
        <v>30000</v>
      </c>
      <c r="D31" s="766">
        <v>15810</v>
      </c>
      <c r="E31" s="766">
        <v>21000</v>
      </c>
      <c r="F31" s="766">
        <v>30000</v>
      </c>
      <c r="G31" s="768">
        <v>30000</v>
      </c>
    </row>
    <row r="32" spans="1:7" ht="20.100000000000001" customHeight="1" x14ac:dyDescent="0.3">
      <c r="A32" s="764">
        <v>5169</v>
      </c>
      <c r="B32" s="769" t="s">
        <v>185</v>
      </c>
      <c r="C32" s="766">
        <v>7450000</v>
      </c>
      <c r="D32" s="766">
        <v>5789924</v>
      </c>
      <c r="E32" s="766">
        <v>7784000</v>
      </c>
      <c r="F32" s="766">
        <v>8500000</v>
      </c>
      <c r="G32" s="768">
        <v>8500000</v>
      </c>
    </row>
    <row r="33" spans="1:7" ht="20.100000000000001" customHeight="1" x14ac:dyDescent="0.3">
      <c r="A33" s="771">
        <v>5171</v>
      </c>
      <c r="B33" s="777" t="s">
        <v>160</v>
      </c>
      <c r="C33" s="773">
        <v>5000</v>
      </c>
      <c r="D33" s="773">
        <v>8863</v>
      </c>
      <c r="E33" s="773">
        <v>9000</v>
      </c>
      <c r="F33" s="773">
        <v>10000</v>
      </c>
      <c r="G33" s="774">
        <v>10000</v>
      </c>
    </row>
    <row r="34" spans="1:7" ht="20.100000000000001" customHeight="1" thickBot="1" x14ac:dyDescent="0.35">
      <c r="A34" s="746">
        <v>6121</v>
      </c>
      <c r="B34" s="778" t="s">
        <v>186</v>
      </c>
      <c r="C34" s="748">
        <v>1000000</v>
      </c>
      <c r="D34" s="748">
        <v>378447</v>
      </c>
      <c r="E34" s="748">
        <v>666500</v>
      </c>
      <c r="F34" s="748">
        <v>1000000</v>
      </c>
      <c r="G34" s="750">
        <v>300000</v>
      </c>
    </row>
    <row r="35" spans="1:7" ht="20.100000000000001" customHeight="1" thickBot="1" x14ac:dyDescent="0.35">
      <c r="A35" s="877"/>
      <c r="B35" s="864" t="s">
        <v>55</v>
      </c>
      <c r="C35" s="875">
        <f>SUM(C27:C34)</f>
        <v>8488000</v>
      </c>
      <c r="D35" s="875">
        <f>SUM(D27:D34)</f>
        <v>6194167</v>
      </c>
      <c r="E35" s="875">
        <f>SUM(E27:E34)</f>
        <v>8483100</v>
      </c>
      <c r="F35" s="875">
        <f>SUM(F27:F34)</f>
        <v>9543000</v>
      </c>
      <c r="G35" s="880">
        <f>SUM(G27:G34)</f>
        <v>8843000</v>
      </c>
    </row>
    <row r="36" spans="1:7" ht="14.4" x14ac:dyDescent="0.3">
      <c r="A36" s="111"/>
      <c r="B36" s="111"/>
      <c r="C36" s="114"/>
      <c r="D36" s="114"/>
      <c r="E36" s="114"/>
      <c r="F36" s="114"/>
      <c r="G36" s="111"/>
    </row>
    <row r="37" spans="1:7" ht="14.4" x14ac:dyDescent="0.3">
      <c r="A37" s="111"/>
      <c r="B37" s="111"/>
      <c r="C37" s="114"/>
      <c r="D37" s="114"/>
      <c r="E37" s="114"/>
      <c r="F37" s="114"/>
      <c r="G37" s="111"/>
    </row>
    <row r="38" spans="1:7" ht="14.4" x14ac:dyDescent="0.3">
      <c r="A38" s="111"/>
      <c r="B38" s="1027" t="s">
        <v>570</v>
      </c>
      <c r="C38" s="111"/>
      <c r="E38" s="115" t="s">
        <v>144</v>
      </c>
      <c r="F38" s="1183" t="s">
        <v>644</v>
      </c>
      <c r="G38" s="111"/>
    </row>
    <row r="39" spans="1:7" ht="14.4" x14ac:dyDescent="0.3">
      <c r="A39" s="111"/>
      <c r="B39" s="111"/>
      <c r="C39" s="111"/>
      <c r="D39" s="111"/>
      <c r="E39" s="111"/>
      <c r="F39" s="111"/>
      <c r="G39" s="111"/>
    </row>
    <row r="40" spans="1:7" ht="14.4" x14ac:dyDescent="0.3">
      <c r="A40" s="993"/>
      <c r="B40" s="993"/>
    </row>
    <row r="41" spans="1:7" ht="14.4" x14ac:dyDescent="0.3">
      <c r="A41" s="993"/>
      <c r="B41" s="999" t="s">
        <v>557</v>
      </c>
    </row>
    <row r="42" spans="1:7" ht="14.4" x14ac:dyDescent="0.3">
      <c r="A42" s="993"/>
      <c r="B42" s="1000"/>
    </row>
    <row r="43" spans="1:7" ht="14.4" x14ac:dyDescent="0.3">
      <c r="A43" s="993"/>
      <c r="B43" s="993"/>
    </row>
    <row r="44" spans="1:7" ht="14.4" x14ac:dyDescent="0.3">
      <c r="A44" s="993"/>
      <c r="B44" s="993"/>
    </row>
    <row r="45" spans="1:7" ht="14.4" x14ac:dyDescent="0.3">
      <c r="A45" s="993"/>
      <c r="B45" s="993"/>
    </row>
    <row r="46" spans="1:7" ht="14.4" x14ac:dyDescent="0.3">
      <c r="A46" s="993"/>
      <c r="B46" s="993"/>
    </row>
    <row r="47" spans="1:7" ht="14.4" x14ac:dyDescent="0.3">
      <c r="A47" s="993"/>
      <c r="B47" s="993"/>
    </row>
  </sheetData>
  <mergeCells count="5">
    <mergeCell ref="B1:E1"/>
    <mergeCell ref="A5:A6"/>
    <mergeCell ref="B5:B6"/>
    <mergeCell ref="A25:A26"/>
    <mergeCell ref="B25:B2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4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K42"/>
  <sheetViews>
    <sheetView zoomScaleNormal="100" workbookViewId="0">
      <selection activeCell="B8" sqref="B8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7" ht="16.8" x14ac:dyDescent="0.3">
      <c r="B1" s="1405" t="s">
        <v>400</v>
      </c>
      <c r="C1" s="1406"/>
      <c r="D1" s="1406"/>
      <c r="E1" s="1406"/>
      <c r="F1" s="496" t="str">
        <f>IF('příjmy-paragraf'!F2=0," ",'příjmy-paragraf'!F2)</f>
        <v>rok 2026</v>
      </c>
    </row>
    <row r="2" spans="1:7" ht="14.4" thickBot="1" x14ac:dyDescent="0.3"/>
    <row r="3" spans="1:7" ht="15.6" x14ac:dyDescent="0.3">
      <c r="A3" s="102" t="s">
        <v>374</v>
      </c>
      <c r="B3" s="1409" t="s">
        <v>378</v>
      </c>
      <c r="C3" s="1410"/>
      <c r="D3" s="104"/>
      <c r="E3" s="104"/>
      <c r="F3" s="104"/>
      <c r="G3" s="105"/>
    </row>
    <row r="4" spans="1:7" ht="15.6" x14ac:dyDescent="0.3">
      <c r="A4" s="698"/>
      <c r="B4" s="699" t="s">
        <v>133</v>
      </c>
      <c r="C4" s="700"/>
      <c r="D4" s="701"/>
      <c r="E4" s="702" t="s">
        <v>134</v>
      </c>
      <c r="F4" s="701"/>
      <c r="G4" s="703"/>
    </row>
    <row r="5" spans="1:7" ht="14.4" x14ac:dyDescent="0.3">
      <c r="A5" s="1341" t="s">
        <v>135</v>
      </c>
      <c r="B5" s="1343" t="s">
        <v>136</v>
      </c>
      <c r="C5" s="704" t="s">
        <v>137</v>
      </c>
      <c r="D5" s="704" t="s">
        <v>107</v>
      </c>
      <c r="E5" s="704" t="s">
        <v>138</v>
      </c>
      <c r="F5" s="704" t="s">
        <v>108</v>
      </c>
      <c r="G5" s="705" t="s">
        <v>139</v>
      </c>
    </row>
    <row r="6" spans="1:7" ht="14.4" x14ac:dyDescent="0.3">
      <c r="A6" s="1407"/>
      <c r="B6" s="1408"/>
      <c r="C6" s="1041" t="str">
        <f>IF('příjmy-paragraf'!D2=0," ",'příjmy-paragraf'!D2)</f>
        <v>rok 2025</v>
      </c>
      <c r="D6" s="1041" t="str">
        <f>IF('příjmy-paragraf'!E3=0," ",'příjmy-paragraf'!E3)</f>
        <v xml:space="preserve"> k 30.09.</v>
      </c>
      <c r="E6" s="1041" t="str">
        <f>IF('1014-útulek'!E6=0," ",'1014-útulek'!E6)</f>
        <v>k 31.12.2025</v>
      </c>
      <c r="F6" s="1041" t="str">
        <f>IF('příjmy-paragraf'!F2=0," ",'příjmy-paragraf'!F2)</f>
        <v>rok 2026</v>
      </c>
      <c r="G6" s="1042" t="str">
        <f>IF('příjmy-paragraf'!F2=0," ",'příjmy-paragraf'!F2)</f>
        <v>rok 2026</v>
      </c>
    </row>
    <row r="7" spans="1:7" ht="14.4" x14ac:dyDescent="0.3">
      <c r="A7" s="1043">
        <v>2111</v>
      </c>
      <c r="B7" s="1188" t="s">
        <v>577</v>
      </c>
      <c r="C7" s="1045" t="s">
        <v>579</v>
      </c>
      <c r="D7" s="1046">
        <v>55809</v>
      </c>
      <c r="E7" s="1046">
        <v>60000</v>
      </c>
      <c r="F7" s="1046">
        <v>60000</v>
      </c>
      <c r="G7" s="1044">
        <v>60000</v>
      </c>
    </row>
    <row r="8" spans="1:7" ht="20.100000000000001" customHeight="1" thickBot="1" x14ac:dyDescent="0.35">
      <c r="A8" s="708">
        <v>2322</v>
      </c>
      <c r="B8" s="1189" t="s">
        <v>578</v>
      </c>
      <c r="C8" s="833">
        <v>95000</v>
      </c>
      <c r="D8" s="833">
        <v>94682</v>
      </c>
      <c r="E8" s="833">
        <v>94682</v>
      </c>
      <c r="F8" s="833">
        <v>0</v>
      </c>
      <c r="G8" s="834">
        <v>0</v>
      </c>
    </row>
    <row r="9" spans="1:7" ht="20.100000000000001" customHeight="1" thickBot="1" x14ac:dyDescent="0.35">
      <c r="A9" s="859"/>
      <c r="B9" s="860" t="s">
        <v>55</v>
      </c>
      <c r="C9" s="881">
        <f>C7+C8</f>
        <v>145000</v>
      </c>
      <c r="D9" s="881">
        <f>D7+D8</f>
        <v>150491</v>
      </c>
      <c r="E9" s="881">
        <f>E7+E8</f>
        <v>154682</v>
      </c>
      <c r="F9" s="881">
        <v>60000</v>
      </c>
      <c r="G9" s="882">
        <v>60000</v>
      </c>
    </row>
    <row r="10" spans="1:7" ht="14.4" x14ac:dyDescent="0.3">
      <c r="A10" s="111"/>
      <c r="B10" s="111"/>
      <c r="C10" s="112"/>
      <c r="D10" s="112"/>
      <c r="E10" s="112"/>
      <c r="F10" s="112"/>
      <c r="G10" s="112"/>
    </row>
    <row r="11" spans="1:7" ht="15" thickBot="1" x14ac:dyDescent="0.35">
      <c r="A11" s="111"/>
      <c r="B11" s="111"/>
      <c r="C11" s="111"/>
      <c r="D11" s="111"/>
      <c r="E11" s="111"/>
      <c r="F11" s="111"/>
    </row>
    <row r="12" spans="1:7" ht="15.6" x14ac:dyDescent="0.3">
      <c r="A12" s="723" t="s">
        <v>374</v>
      </c>
      <c r="B12" s="1411" t="s">
        <v>378</v>
      </c>
      <c r="C12" s="1412"/>
      <c r="D12" s="726"/>
      <c r="E12" s="726"/>
      <c r="F12" s="726"/>
      <c r="G12" s="727"/>
    </row>
    <row r="13" spans="1:7" ht="15.6" x14ac:dyDescent="0.3">
      <c r="A13" s="728"/>
      <c r="B13" s="729" t="s">
        <v>140</v>
      </c>
      <c r="C13" s="730"/>
      <c r="D13" s="731"/>
      <c r="E13" s="732" t="s">
        <v>134</v>
      </c>
      <c r="F13" s="731"/>
      <c r="G13" s="733"/>
    </row>
    <row r="14" spans="1:7" ht="14.4" x14ac:dyDescent="0.3">
      <c r="A14" s="1345" t="s">
        <v>135</v>
      </c>
      <c r="B14" s="1347" t="s">
        <v>136</v>
      </c>
      <c r="C14" s="734" t="s">
        <v>137</v>
      </c>
      <c r="D14" s="734" t="s">
        <v>107</v>
      </c>
      <c r="E14" s="734" t="s">
        <v>138</v>
      </c>
      <c r="F14" s="734" t="s">
        <v>108</v>
      </c>
      <c r="G14" s="736" t="s">
        <v>139</v>
      </c>
    </row>
    <row r="15" spans="1:7" ht="15" thickBot="1" x14ac:dyDescent="0.35">
      <c r="A15" s="1346"/>
      <c r="B15" s="1348"/>
      <c r="C15" s="737" t="str">
        <f>IF('příjmy-paragraf'!D2=0," ",'příjmy-paragraf'!D2)</f>
        <v>rok 2025</v>
      </c>
      <c r="D15" s="737" t="str">
        <f>IF('příjmy-paragraf'!E3=0," ",'příjmy-paragraf'!E3)</f>
        <v xml:space="preserve"> k 30.09.</v>
      </c>
      <c r="E15" s="737" t="str">
        <f>IF('1014-útulek'!E16=0," ",'1014-útulek'!E16)</f>
        <v>k 31.12.2025</v>
      </c>
      <c r="F15" s="737" t="str">
        <f>IF('příjmy-paragraf'!F2=0," ",'příjmy-paragraf'!F2)</f>
        <v>rok 2026</v>
      </c>
      <c r="G15" s="739" t="str">
        <f>IF('příjmy-paragraf'!F2=0," ",'příjmy-paragraf'!F2)</f>
        <v>rok 2026</v>
      </c>
    </row>
    <row r="16" spans="1:7" ht="14.4" x14ac:dyDescent="0.3">
      <c r="A16" s="223">
        <v>5011</v>
      </c>
      <c r="B16" s="244" t="s">
        <v>332</v>
      </c>
      <c r="C16" s="245">
        <v>1500000</v>
      </c>
      <c r="D16" s="245">
        <v>621943</v>
      </c>
      <c r="E16" s="245">
        <v>1500000</v>
      </c>
      <c r="F16" s="961">
        <v>834000</v>
      </c>
      <c r="G16" s="964">
        <v>834000</v>
      </c>
    </row>
    <row r="17" spans="1:11" ht="14.4" x14ac:dyDescent="0.3">
      <c r="A17" s="223">
        <v>5031</v>
      </c>
      <c r="B17" s="246" t="s">
        <v>333</v>
      </c>
      <c r="C17" s="247">
        <v>380000</v>
      </c>
      <c r="D17" s="247">
        <v>147188</v>
      </c>
      <c r="E17" s="247">
        <v>380000</v>
      </c>
      <c r="F17" s="962">
        <v>207000</v>
      </c>
      <c r="G17" s="965">
        <v>207000</v>
      </c>
    </row>
    <row r="18" spans="1:11" ht="14.4" x14ac:dyDescent="0.3">
      <c r="A18" s="223">
        <v>5032</v>
      </c>
      <c r="B18" s="246" t="s">
        <v>334</v>
      </c>
      <c r="C18" s="247">
        <v>140000</v>
      </c>
      <c r="D18" s="247">
        <v>53415</v>
      </c>
      <c r="E18" s="247">
        <v>140000</v>
      </c>
      <c r="F18" s="962">
        <v>75000</v>
      </c>
      <c r="G18" s="965">
        <v>75000</v>
      </c>
    </row>
    <row r="19" spans="1:11" ht="15" thickBot="1" x14ac:dyDescent="0.35">
      <c r="A19" s="223">
        <v>5424</v>
      </c>
      <c r="B19" s="248" t="s">
        <v>335</v>
      </c>
      <c r="C19" s="249">
        <v>0</v>
      </c>
      <c r="D19" s="249">
        <v>0</v>
      </c>
      <c r="E19" s="249">
        <v>0</v>
      </c>
      <c r="F19" s="963" t="s">
        <v>51</v>
      </c>
      <c r="G19" s="966" t="s">
        <v>51</v>
      </c>
    </row>
    <row r="20" spans="1:11" ht="15" thickBot="1" x14ac:dyDescent="0.35">
      <c r="A20" s="484"/>
      <c r="B20" s="241" t="s">
        <v>336</v>
      </c>
      <c r="C20" s="242">
        <f>SUM(C16:C19)</f>
        <v>2020000</v>
      </c>
      <c r="D20" s="242">
        <f>SUM(D16:D19)</f>
        <v>822546</v>
      </c>
      <c r="E20" s="242">
        <f>SUM(E16:E19)</f>
        <v>2020000</v>
      </c>
      <c r="F20" s="242">
        <f>SUM(F16:F19)</f>
        <v>1116000</v>
      </c>
      <c r="G20" s="243">
        <f>SUM(G16:G19)</f>
        <v>1116000</v>
      </c>
    </row>
    <row r="21" spans="1:11" ht="20.100000000000001" customHeight="1" x14ac:dyDescent="0.3">
      <c r="A21" s="224">
        <v>5132</v>
      </c>
      <c r="B21" s="502" t="s">
        <v>153</v>
      </c>
      <c r="C21" s="225">
        <v>15000</v>
      </c>
      <c r="D21" s="226">
        <v>3542</v>
      </c>
      <c r="E21" s="225">
        <v>5000</v>
      </c>
      <c r="F21" s="225">
        <v>15000</v>
      </c>
      <c r="G21" s="227">
        <v>15000</v>
      </c>
    </row>
    <row r="22" spans="1:11" ht="20.100000000000001" customHeight="1" x14ac:dyDescent="0.3">
      <c r="A22" s="224">
        <v>5133</v>
      </c>
      <c r="B22" s="503" t="s">
        <v>406</v>
      </c>
      <c r="C22" s="498">
        <v>1000</v>
      </c>
      <c r="D22" s="499">
        <v>0</v>
      </c>
      <c r="E22" s="498">
        <v>0</v>
      </c>
      <c r="F22" s="498">
        <v>2000</v>
      </c>
      <c r="G22" s="227">
        <v>2000</v>
      </c>
    </row>
    <row r="23" spans="1:11" ht="20.100000000000001" customHeight="1" x14ac:dyDescent="0.3">
      <c r="A23" s="228">
        <v>5134</v>
      </c>
      <c r="B23" s="229" t="s">
        <v>170</v>
      </c>
      <c r="C23" s="230">
        <v>50000</v>
      </c>
      <c r="D23" s="230">
        <v>23759</v>
      </c>
      <c r="E23" s="230">
        <v>30000</v>
      </c>
      <c r="F23" s="230">
        <v>50000</v>
      </c>
      <c r="G23" s="231">
        <v>50000</v>
      </c>
    </row>
    <row r="24" spans="1:11" ht="20.100000000000001" customHeight="1" x14ac:dyDescent="0.3">
      <c r="A24" s="228">
        <v>5137</v>
      </c>
      <c r="B24" s="229" t="s">
        <v>19</v>
      </c>
      <c r="C24" s="230">
        <v>380000</v>
      </c>
      <c r="D24" s="230">
        <v>346754</v>
      </c>
      <c r="E24" s="230">
        <v>380000</v>
      </c>
      <c r="F24" s="230">
        <v>200000</v>
      </c>
      <c r="G24" s="231">
        <v>200000</v>
      </c>
      <c r="H24" s="993"/>
      <c r="I24" s="993"/>
      <c r="J24" s="993"/>
      <c r="K24" s="993"/>
    </row>
    <row r="25" spans="1:11" ht="20.100000000000001" customHeight="1" x14ac:dyDescent="0.3">
      <c r="A25" s="228">
        <v>5139</v>
      </c>
      <c r="B25" s="229" t="s">
        <v>163</v>
      </c>
      <c r="C25" s="230">
        <v>230000</v>
      </c>
      <c r="D25" s="230">
        <v>375539</v>
      </c>
      <c r="E25" s="230">
        <v>400000</v>
      </c>
      <c r="F25" s="230">
        <v>400000</v>
      </c>
      <c r="G25" s="231">
        <v>400000</v>
      </c>
      <c r="H25" s="993"/>
      <c r="I25" s="993"/>
      <c r="J25" s="993"/>
      <c r="K25" s="993"/>
    </row>
    <row r="26" spans="1:11" ht="20.100000000000001" customHeight="1" x14ac:dyDescent="0.3">
      <c r="A26" s="228">
        <v>5156</v>
      </c>
      <c r="B26" s="229" t="s">
        <v>171</v>
      </c>
      <c r="C26" s="230">
        <v>280000</v>
      </c>
      <c r="D26" s="230">
        <v>199353</v>
      </c>
      <c r="E26" s="230">
        <v>250000</v>
      </c>
      <c r="F26" s="230">
        <v>280000</v>
      </c>
      <c r="G26" s="231">
        <v>280000</v>
      </c>
      <c r="H26" s="993"/>
      <c r="I26" s="993"/>
      <c r="J26" s="993"/>
      <c r="K26" s="993"/>
    </row>
    <row r="27" spans="1:11" ht="20.100000000000001" customHeight="1" x14ac:dyDescent="0.3">
      <c r="A27" s="228">
        <v>5162</v>
      </c>
      <c r="B27" s="229" t="s">
        <v>187</v>
      </c>
      <c r="C27" s="230">
        <v>12000</v>
      </c>
      <c r="D27" s="230">
        <v>6538</v>
      </c>
      <c r="E27" s="230">
        <v>8000</v>
      </c>
      <c r="F27" s="230">
        <v>10000</v>
      </c>
      <c r="G27" s="231">
        <v>10000</v>
      </c>
      <c r="H27" s="993"/>
      <c r="I27" s="993"/>
      <c r="J27" s="993"/>
      <c r="K27" s="993"/>
    </row>
    <row r="28" spans="1:11" ht="20.100000000000001" customHeight="1" x14ac:dyDescent="0.3">
      <c r="A28" s="228">
        <v>5167</v>
      </c>
      <c r="B28" s="229" t="s">
        <v>174</v>
      </c>
      <c r="C28" s="230">
        <v>5000</v>
      </c>
      <c r="D28" s="230">
        <v>0</v>
      </c>
      <c r="E28" s="230">
        <v>0</v>
      </c>
      <c r="F28" s="230">
        <v>5000</v>
      </c>
      <c r="G28" s="231">
        <v>5000</v>
      </c>
      <c r="H28" s="993"/>
      <c r="I28" s="993"/>
      <c r="J28" s="993"/>
      <c r="K28" s="993"/>
    </row>
    <row r="29" spans="1:11" ht="20.100000000000001" customHeight="1" x14ac:dyDescent="0.3">
      <c r="A29" s="228">
        <v>5169</v>
      </c>
      <c r="B29" s="229" t="s">
        <v>141</v>
      </c>
      <c r="C29" s="230">
        <v>350000</v>
      </c>
      <c r="D29" s="230">
        <v>116820</v>
      </c>
      <c r="E29" s="230">
        <v>200000</v>
      </c>
      <c r="F29" s="230">
        <v>350000</v>
      </c>
      <c r="G29" s="231">
        <v>350000</v>
      </c>
      <c r="H29" s="993"/>
      <c r="I29" s="993"/>
      <c r="J29" s="993"/>
      <c r="K29" s="993"/>
    </row>
    <row r="30" spans="1:11" ht="20.100000000000001" customHeight="1" x14ac:dyDescent="0.3">
      <c r="A30" s="232">
        <v>5171</v>
      </c>
      <c r="B30" s="233" t="s">
        <v>160</v>
      </c>
      <c r="C30" s="234">
        <v>749364</v>
      </c>
      <c r="D30" s="234">
        <v>807281</v>
      </c>
      <c r="E30" s="234">
        <v>850000</v>
      </c>
      <c r="F30" s="234">
        <v>800000</v>
      </c>
      <c r="G30" s="235">
        <v>800000</v>
      </c>
      <c r="H30" s="1028" t="s">
        <v>51</v>
      </c>
      <c r="I30" s="993"/>
      <c r="J30" s="993"/>
      <c r="K30" s="993"/>
    </row>
    <row r="31" spans="1:11" ht="20.100000000000001" customHeight="1" x14ac:dyDescent="0.3">
      <c r="A31" s="232">
        <v>6121</v>
      </c>
      <c r="B31" s="1047" t="s">
        <v>547</v>
      </c>
      <c r="C31" s="234">
        <v>0</v>
      </c>
      <c r="D31" s="234">
        <v>93170</v>
      </c>
      <c r="E31" s="234">
        <v>93170</v>
      </c>
      <c r="F31" s="234">
        <v>0</v>
      </c>
      <c r="G31" s="235">
        <v>0</v>
      </c>
      <c r="H31" s="1028"/>
      <c r="I31" s="993"/>
      <c r="J31" s="993"/>
      <c r="K31" s="993"/>
    </row>
    <row r="32" spans="1:11" ht="20.100000000000001" customHeight="1" x14ac:dyDescent="0.3">
      <c r="A32" s="232">
        <v>6122</v>
      </c>
      <c r="B32" s="967" t="s">
        <v>541</v>
      </c>
      <c r="C32" s="234">
        <v>400000</v>
      </c>
      <c r="D32" s="234">
        <v>98204</v>
      </c>
      <c r="E32" s="234">
        <v>100000</v>
      </c>
      <c r="F32" s="234">
        <v>300000</v>
      </c>
      <c r="G32" s="235">
        <v>300000</v>
      </c>
      <c r="H32" s="1028" t="s">
        <v>51</v>
      </c>
      <c r="I32" s="993"/>
      <c r="J32" s="993"/>
      <c r="K32" s="993"/>
    </row>
    <row r="33" spans="1:11" ht="20.100000000000001" customHeight="1" thickBot="1" x14ac:dyDescent="0.35">
      <c r="A33" s="236">
        <v>6123</v>
      </c>
      <c r="B33" s="237" t="s">
        <v>189</v>
      </c>
      <c r="C33" s="238">
        <v>900000</v>
      </c>
      <c r="D33" s="238">
        <v>750200</v>
      </c>
      <c r="E33" s="238">
        <v>900000</v>
      </c>
      <c r="F33" s="238">
        <v>0</v>
      </c>
      <c r="G33" s="239">
        <v>0</v>
      </c>
      <c r="H33" s="1028" t="s">
        <v>51</v>
      </c>
      <c r="I33" s="993"/>
      <c r="J33" s="993"/>
      <c r="K33" s="993"/>
    </row>
    <row r="34" spans="1:11" ht="20.100000000000001" customHeight="1" thickBot="1" x14ac:dyDescent="0.35">
      <c r="A34" s="240"/>
      <c r="B34" s="250" t="s">
        <v>337</v>
      </c>
      <c r="C34" s="251">
        <f>C21+C22+C23+C24+C25+C26+C27+C28+C29+C30+C32+C33</f>
        <v>3372364</v>
      </c>
      <c r="D34" s="251">
        <f>D21+D22+D23+D24+D25+D26+D27+D28+D29+D30+D31+D32+D33</f>
        <v>2821160</v>
      </c>
      <c r="E34" s="251">
        <f>E21+E22+E23+E24+E25+E26+E27+E28+E29+E30+E31+E32+E33</f>
        <v>3216170</v>
      </c>
      <c r="F34" s="251">
        <f>SUM(F21:F33)</f>
        <v>2412000</v>
      </c>
      <c r="G34" s="252">
        <f>SUM(G21:G33)</f>
        <v>2412000</v>
      </c>
      <c r="H34" s="993"/>
      <c r="I34" s="993"/>
      <c r="J34" s="993"/>
      <c r="K34" s="993"/>
    </row>
    <row r="35" spans="1:11" ht="20.100000000000001" customHeight="1" thickBot="1" x14ac:dyDescent="0.35">
      <c r="A35" s="877"/>
      <c r="B35" s="864" t="s">
        <v>55</v>
      </c>
      <c r="C35" s="875">
        <f>SUM(C20+C34)</f>
        <v>5392364</v>
      </c>
      <c r="D35" s="875">
        <f>SUM(D20+D34)</f>
        <v>3643706</v>
      </c>
      <c r="E35" s="875">
        <f>SUM(E20+E34)</f>
        <v>5236170</v>
      </c>
      <c r="F35" s="875">
        <f>SUM(F20+F34)</f>
        <v>3528000</v>
      </c>
      <c r="G35" s="880">
        <f>SUM(G20+G34)</f>
        <v>3528000</v>
      </c>
    </row>
    <row r="36" spans="1:11" ht="14.4" x14ac:dyDescent="0.3">
      <c r="A36" s="111"/>
      <c r="B36" s="111"/>
      <c r="C36" s="114"/>
      <c r="D36" s="114"/>
      <c r="E36" s="114"/>
      <c r="F36" s="114"/>
      <c r="G36" s="111"/>
    </row>
    <row r="37" spans="1:11" ht="14.4" x14ac:dyDescent="0.3">
      <c r="A37" s="111"/>
      <c r="B37" s="111"/>
      <c r="C37" s="114"/>
      <c r="D37" s="114"/>
      <c r="E37" s="114"/>
      <c r="F37" s="114"/>
      <c r="G37" s="111"/>
    </row>
    <row r="38" spans="1:11" ht="14.4" x14ac:dyDescent="0.3">
      <c r="A38" s="111"/>
      <c r="B38" s="115" t="s">
        <v>143</v>
      </c>
      <c r="C38" s="978">
        <v>45950</v>
      </c>
      <c r="E38" s="115" t="s">
        <v>144</v>
      </c>
      <c r="F38" s="1183" t="s">
        <v>639</v>
      </c>
      <c r="G38" s="111"/>
    </row>
    <row r="39" spans="1:11" ht="14.4" x14ac:dyDescent="0.3">
      <c r="A39" s="111"/>
      <c r="B39" s="111"/>
      <c r="C39" s="111"/>
      <c r="D39" s="111"/>
      <c r="E39" s="111"/>
      <c r="F39" s="111"/>
      <c r="G39" s="111"/>
    </row>
    <row r="40" spans="1:11" x14ac:dyDescent="0.25">
      <c r="B40" t="s">
        <v>51</v>
      </c>
      <c r="C40"/>
      <c r="D40" s="221" t="s">
        <v>51</v>
      </c>
    </row>
    <row r="41" spans="1:11" x14ac:dyDescent="0.25">
      <c r="B41" t="s">
        <v>51</v>
      </c>
      <c r="C41"/>
      <c r="D41" s="221" t="s">
        <v>51</v>
      </c>
    </row>
    <row r="42" spans="1:11" ht="14.4" x14ac:dyDescent="0.3">
      <c r="B42"/>
      <c r="C42" s="222"/>
      <c r="D42" s="222"/>
    </row>
  </sheetData>
  <mergeCells count="7">
    <mergeCell ref="B1:E1"/>
    <mergeCell ref="A5:A6"/>
    <mergeCell ref="B5:B6"/>
    <mergeCell ref="A14:A15"/>
    <mergeCell ref="B14:B15"/>
    <mergeCell ref="B3:C3"/>
    <mergeCell ref="B12:C12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H45"/>
  <sheetViews>
    <sheetView zoomScaleNormal="100" workbookViewId="0">
      <selection activeCell="B8" sqref="B8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7" ht="17.399999999999999" x14ac:dyDescent="0.3">
      <c r="B1" s="1339" t="s">
        <v>401</v>
      </c>
      <c r="C1" s="1340"/>
      <c r="D1" s="1340"/>
      <c r="E1" s="1340"/>
      <c r="F1" s="495" t="str">
        <f>IF('příjmy-paragraf'!F2=0," ",'příjmy-paragraf'!F2)</f>
        <v>rok 2026</v>
      </c>
    </row>
    <row r="2" spans="1:7" ht="14.4" thickBot="1" x14ac:dyDescent="0.3"/>
    <row r="3" spans="1:7" ht="15.6" x14ac:dyDescent="0.3">
      <c r="A3" s="693" t="s">
        <v>375</v>
      </c>
      <c r="B3" s="694" t="s">
        <v>190</v>
      </c>
      <c r="C3" s="695"/>
      <c r="D3" s="696"/>
      <c r="E3" s="696"/>
      <c r="F3" s="696"/>
      <c r="G3" s="697"/>
    </row>
    <row r="4" spans="1:7" ht="15.6" x14ac:dyDescent="0.3">
      <c r="A4" s="698"/>
      <c r="B4" s="699" t="s">
        <v>133</v>
      </c>
      <c r="C4" s="700"/>
      <c r="D4" s="701"/>
      <c r="E4" s="702" t="s">
        <v>134</v>
      </c>
      <c r="F4" s="701"/>
      <c r="G4" s="703"/>
    </row>
    <row r="5" spans="1:7" ht="14.4" x14ac:dyDescent="0.3">
      <c r="A5" s="1341" t="s">
        <v>135</v>
      </c>
      <c r="B5" s="1343" t="s">
        <v>136</v>
      </c>
      <c r="C5" s="704" t="s">
        <v>137</v>
      </c>
      <c r="D5" s="704" t="s">
        <v>107</v>
      </c>
      <c r="E5" s="704" t="s">
        <v>138</v>
      </c>
      <c r="F5" s="704" t="s">
        <v>108</v>
      </c>
      <c r="G5" s="705" t="s">
        <v>139</v>
      </c>
    </row>
    <row r="6" spans="1:7" ht="15" thickBot="1" x14ac:dyDescent="0.35">
      <c r="A6" s="1342"/>
      <c r="B6" s="1344"/>
      <c r="C6" s="706" t="str">
        <f>IF('příjmy-paragraf'!D2=0," ",'příjmy-paragraf'!D2)</f>
        <v>rok 2025</v>
      </c>
      <c r="D6" s="706" t="str">
        <f>IF('příjmy-paragraf'!E3=0," ",'příjmy-paragraf'!E3)</f>
        <v xml:space="preserve"> k 30.09.</v>
      </c>
      <c r="E6" s="706" t="str">
        <f>IF('1014-útulek'!E6=0," ",'1014-útulek'!E6)</f>
        <v>k 31.12.2025</v>
      </c>
      <c r="F6" s="706" t="str">
        <f>IF('příjmy-paragraf'!F2=0," ",'příjmy-paragraf'!F2)</f>
        <v>rok 2026</v>
      </c>
      <c r="G6" s="707" t="str">
        <f>IF('příjmy-paragraf'!F2=0," ",'příjmy-paragraf'!F2)</f>
        <v>rok 2026</v>
      </c>
    </row>
    <row r="7" spans="1:7" ht="20.100000000000001" customHeight="1" x14ac:dyDescent="0.3">
      <c r="A7" s="708">
        <v>2111</v>
      </c>
      <c r="B7" s="757" t="s">
        <v>191</v>
      </c>
      <c r="C7" s="758">
        <v>340000</v>
      </c>
      <c r="D7" s="758">
        <v>379953</v>
      </c>
      <c r="E7" s="758">
        <v>500000</v>
      </c>
      <c r="F7" s="758">
        <v>400000</v>
      </c>
      <c r="G7" s="759">
        <v>400000</v>
      </c>
    </row>
    <row r="8" spans="1:7" ht="20.100000000000001" customHeight="1" thickBot="1" x14ac:dyDescent="0.35">
      <c r="A8" s="716">
        <v>2324</v>
      </c>
      <c r="B8" s="822" t="s">
        <v>192</v>
      </c>
      <c r="C8" s="762">
        <v>0</v>
      </c>
      <c r="D8" s="762">
        <v>0</v>
      </c>
      <c r="E8" s="762">
        <v>0</v>
      </c>
      <c r="F8" s="762">
        <v>0</v>
      </c>
      <c r="G8" s="763">
        <v>0</v>
      </c>
    </row>
    <row r="9" spans="1:7" ht="20.100000000000001" customHeight="1" thickBot="1" x14ac:dyDescent="0.35">
      <c r="A9" s="859"/>
      <c r="B9" s="860" t="s">
        <v>55</v>
      </c>
      <c r="C9" s="861">
        <f>SUM(C7:C8)</f>
        <v>340000</v>
      </c>
      <c r="D9" s="861">
        <f>SUM(D7:D8)</f>
        <v>379953</v>
      </c>
      <c r="E9" s="861">
        <f>SUM(E7:E8)</f>
        <v>500000</v>
      </c>
      <c r="F9" s="861">
        <f>SUM(F7:F8)</f>
        <v>400000</v>
      </c>
      <c r="G9" s="862">
        <f>SUM(G7:G8)</f>
        <v>400000</v>
      </c>
    </row>
    <row r="10" spans="1:7" ht="14.4" x14ac:dyDescent="0.3">
      <c r="A10" s="111"/>
      <c r="B10" s="111"/>
      <c r="C10" s="112"/>
      <c r="D10" s="112"/>
      <c r="E10" s="112"/>
      <c r="F10" s="112"/>
      <c r="G10" s="112"/>
    </row>
    <row r="11" spans="1:7" ht="15" thickBot="1" x14ac:dyDescent="0.35">
      <c r="A11" s="111"/>
      <c r="B11" s="111"/>
      <c r="C11" s="111"/>
      <c r="D11" s="111"/>
      <c r="E11" s="111"/>
      <c r="F11" s="111"/>
    </row>
    <row r="12" spans="1:7" ht="15.6" x14ac:dyDescent="0.3">
      <c r="A12" s="723" t="s">
        <v>375</v>
      </c>
      <c r="B12" s="724" t="s">
        <v>193</v>
      </c>
      <c r="C12" s="725"/>
      <c r="D12" s="726"/>
      <c r="E12" s="726"/>
      <c r="F12" s="726"/>
      <c r="G12" s="727"/>
    </row>
    <row r="13" spans="1:7" ht="15.6" x14ac:dyDescent="0.3">
      <c r="A13" s="728"/>
      <c r="B13" s="729" t="s">
        <v>140</v>
      </c>
      <c r="C13" s="730"/>
      <c r="D13" s="731"/>
      <c r="E13" s="732" t="s">
        <v>134</v>
      </c>
      <c r="F13" s="731"/>
      <c r="G13" s="733"/>
    </row>
    <row r="14" spans="1:7" ht="14.4" x14ac:dyDescent="0.3">
      <c r="A14" s="1345" t="s">
        <v>135</v>
      </c>
      <c r="B14" s="1347" t="s">
        <v>136</v>
      </c>
      <c r="C14" s="734" t="s">
        <v>137</v>
      </c>
      <c r="D14" s="734" t="s">
        <v>107</v>
      </c>
      <c r="E14" s="734" t="s">
        <v>138</v>
      </c>
      <c r="F14" s="734" t="s">
        <v>108</v>
      </c>
      <c r="G14" s="736" t="s">
        <v>139</v>
      </c>
    </row>
    <row r="15" spans="1:7" ht="15" thickBot="1" x14ac:dyDescent="0.35">
      <c r="A15" s="1346"/>
      <c r="B15" s="1348"/>
      <c r="C15" s="737" t="str">
        <f>IF('příjmy-paragraf'!D2=0," ",'příjmy-paragraf'!D2)</f>
        <v>rok 2025</v>
      </c>
      <c r="D15" s="737" t="str">
        <f>IF('příjmy-paragraf'!E3=0," ",'příjmy-paragraf'!E3)</f>
        <v xml:space="preserve"> k 30.09.</v>
      </c>
      <c r="E15" s="737" t="str">
        <f>IF('1014-útulek'!E16=0," ",'1014-útulek'!E16)</f>
        <v>k 31.12.2025</v>
      </c>
      <c r="F15" s="737" t="str">
        <f>IF('příjmy-paragraf'!F2=0," ",'příjmy-paragraf'!F2)</f>
        <v>rok 2026</v>
      </c>
      <c r="G15" s="739" t="str">
        <f>IF('příjmy-paragraf'!F2=0," ",'příjmy-paragraf'!F2)</f>
        <v>rok 2026</v>
      </c>
    </row>
    <row r="16" spans="1:7" ht="20.100000000000001" customHeight="1" x14ac:dyDescent="0.3">
      <c r="A16" s="740">
        <v>5011</v>
      </c>
      <c r="B16" s="755" t="s">
        <v>194</v>
      </c>
      <c r="C16" s="742">
        <v>1700000</v>
      </c>
      <c r="D16" s="743">
        <v>1329860</v>
      </c>
      <c r="E16" s="742">
        <v>1700000</v>
      </c>
      <c r="F16" s="979">
        <v>2060000</v>
      </c>
      <c r="G16" s="745">
        <v>2060000</v>
      </c>
    </row>
    <row r="17" spans="1:8" ht="20.100000000000001" customHeight="1" x14ac:dyDescent="0.3">
      <c r="A17" s="764">
        <v>5031</v>
      </c>
      <c r="B17" s="769" t="s">
        <v>195</v>
      </c>
      <c r="C17" s="766">
        <v>421000</v>
      </c>
      <c r="D17" s="766">
        <v>329842</v>
      </c>
      <c r="E17" s="766">
        <v>421000</v>
      </c>
      <c r="F17" s="980">
        <v>510000</v>
      </c>
      <c r="G17" s="768">
        <v>510000</v>
      </c>
    </row>
    <row r="18" spans="1:8" ht="20.100000000000001" customHeight="1" x14ac:dyDescent="0.3">
      <c r="A18" s="764">
        <v>5032</v>
      </c>
      <c r="B18" s="769" t="s">
        <v>196</v>
      </c>
      <c r="C18" s="766">
        <v>153000</v>
      </c>
      <c r="D18" s="766">
        <v>119699</v>
      </c>
      <c r="E18" s="766">
        <v>153000</v>
      </c>
      <c r="F18" s="980">
        <v>185000</v>
      </c>
      <c r="G18" s="768">
        <v>185000</v>
      </c>
    </row>
    <row r="19" spans="1:8" ht="20.100000000000001" customHeight="1" x14ac:dyDescent="0.3">
      <c r="A19" s="764">
        <v>5132</v>
      </c>
      <c r="B19" s="769" t="s">
        <v>153</v>
      </c>
      <c r="C19" s="766">
        <v>0</v>
      </c>
      <c r="D19" s="766">
        <v>0</v>
      </c>
      <c r="E19" s="766">
        <v>0</v>
      </c>
      <c r="F19" s="766">
        <v>0</v>
      </c>
      <c r="G19" s="768">
        <v>0</v>
      </c>
    </row>
    <row r="20" spans="1:8" ht="20.100000000000001" customHeight="1" x14ac:dyDescent="0.3">
      <c r="A20" s="764">
        <v>5133</v>
      </c>
      <c r="B20" s="769" t="s">
        <v>197</v>
      </c>
      <c r="C20" s="766">
        <v>0</v>
      </c>
      <c r="D20" s="766">
        <v>0</v>
      </c>
      <c r="E20" s="766">
        <v>0</v>
      </c>
      <c r="F20" s="766">
        <v>0</v>
      </c>
      <c r="G20" s="768">
        <v>0</v>
      </c>
    </row>
    <row r="21" spans="1:8" ht="20.100000000000001" customHeight="1" x14ac:dyDescent="0.3">
      <c r="A21" s="764">
        <v>5134</v>
      </c>
      <c r="B21" s="769" t="s">
        <v>170</v>
      </c>
      <c r="C21" s="766">
        <v>12000</v>
      </c>
      <c r="D21" s="766">
        <v>5213</v>
      </c>
      <c r="E21" s="766">
        <v>12000</v>
      </c>
      <c r="F21" s="766">
        <v>12000</v>
      </c>
      <c r="G21" s="768">
        <v>12000</v>
      </c>
    </row>
    <row r="22" spans="1:8" ht="20.100000000000001" customHeight="1" x14ac:dyDescent="0.3">
      <c r="A22" s="764">
        <v>5137</v>
      </c>
      <c r="B22" s="769" t="s">
        <v>19</v>
      </c>
      <c r="C22" s="766">
        <v>6000</v>
      </c>
      <c r="D22" s="766">
        <v>0</v>
      </c>
      <c r="E22" s="766">
        <v>6000</v>
      </c>
      <c r="F22" s="766">
        <v>9000</v>
      </c>
      <c r="G22" s="768">
        <v>9000</v>
      </c>
      <c r="H22" s="504" t="s">
        <v>51</v>
      </c>
    </row>
    <row r="23" spans="1:8" ht="20.100000000000001" customHeight="1" x14ac:dyDescent="0.3">
      <c r="A23" s="764">
        <v>5139</v>
      </c>
      <c r="B23" s="769" t="s">
        <v>147</v>
      </c>
      <c r="C23" s="766">
        <v>35000</v>
      </c>
      <c r="D23" s="766">
        <v>32223</v>
      </c>
      <c r="E23" s="766">
        <v>35000</v>
      </c>
      <c r="F23" s="766">
        <v>40000</v>
      </c>
      <c r="G23" s="768">
        <v>40000</v>
      </c>
    </row>
    <row r="24" spans="1:8" ht="20.100000000000001" customHeight="1" x14ac:dyDescent="0.3">
      <c r="A24" s="764">
        <v>5151</v>
      </c>
      <c r="B24" s="769" t="s">
        <v>198</v>
      </c>
      <c r="C24" s="766">
        <v>20000</v>
      </c>
      <c r="D24" s="766">
        <v>12677</v>
      </c>
      <c r="E24" s="766">
        <v>18000</v>
      </c>
      <c r="F24" s="766">
        <v>20000</v>
      </c>
      <c r="G24" s="768">
        <v>20000</v>
      </c>
    </row>
    <row r="25" spans="1:8" ht="20.100000000000001" customHeight="1" x14ac:dyDescent="0.3">
      <c r="A25" s="764">
        <v>5152</v>
      </c>
      <c r="B25" s="769" t="s">
        <v>43</v>
      </c>
      <c r="C25" s="766">
        <v>85000</v>
      </c>
      <c r="D25" s="766">
        <v>48600</v>
      </c>
      <c r="E25" s="766">
        <v>68000</v>
      </c>
      <c r="F25" s="766">
        <v>80000</v>
      </c>
      <c r="G25" s="768">
        <v>80000</v>
      </c>
    </row>
    <row r="26" spans="1:8" ht="20.100000000000001" customHeight="1" x14ac:dyDescent="0.3">
      <c r="A26" s="764">
        <v>5154</v>
      </c>
      <c r="B26" s="769" t="s">
        <v>157</v>
      </c>
      <c r="C26" s="766">
        <v>20000</v>
      </c>
      <c r="D26" s="766">
        <v>13790</v>
      </c>
      <c r="E26" s="766">
        <v>20000</v>
      </c>
      <c r="F26" s="766">
        <v>20000</v>
      </c>
      <c r="G26" s="768">
        <v>20000</v>
      </c>
    </row>
    <row r="27" spans="1:8" ht="20.100000000000001" customHeight="1" x14ac:dyDescent="0.3">
      <c r="A27" s="764">
        <v>5156</v>
      </c>
      <c r="B27" s="769" t="s">
        <v>171</v>
      </c>
      <c r="C27" s="766">
        <v>22000</v>
      </c>
      <c r="D27" s="766">
        <v>13593</v>
      </c>
      <c r="E27" s="766">
        <v>19000</v>
      </c>
      <c r="F27" s="766">
        <v>20000</v>
      </c>
      <c r="G27" s="768">
        <v>20000</v>
      </c>
    </row>
    <row r="28" spans="1:8" ht="20.100000000000001" customHeight="1" x14ac:dyDescent="0.3">
      <c r="A28" s="764">
        <v>5162</v>
      </c>
      <c r="B28" s="769" t="s">
        <v>199</v>
      </c>
      <c r="C28" s="766">
        <v>14000</v>
      </c>
      <c r="D28" s="766">
        <v>8625</v>
      </c>
      <c r="E28" s="766">
        <v>12000</v>
      </c>
      <c r="F28" s="766">
        <v>13000</v>
      </c>
      <c r="G28" s="768">
        <v>13000</v>
      </c>
    </row>
    <row r="29" spans="1:8" ht="20.100000000000001" customHeight="1" x14ac:dyDescent="0.3">
      <c r="A29" s="764">
        <v>5163</v>
      </c>
      <c r="B29" s="769" t="s">
        <v>200</v>
      </c>
      <c r="C29" s="766">
        <v>7000</v>
      </c>
      <c r="D29" s="766">
        <v>198</v>
      </c>
      <c r="E29" s="766">
        <v>198</v>
      </c>
      <c r="F29" s="766">
        <v>0</v>
      </c>
      <c r="G29" s="768">
        <v>0</v>
      </c>
    </row>
    <row r="30" spans="1:8" ht="20.100000000000001" customHeight="1" x14ac:dyDescent="0.3">
      <c r="A30" s="764">
        <v>5167</v>
      </c>
      <c r="B30" s="769" t="s">
        <v>174</v>
      </c>
      <c r="C30" s="766">
        <v>30000</v>
      </c>
      <c r="D30" s="766">
        <v>8305</v>
      </c>
      <c r="E30" s="766">
        <v>22000</v>
      </c>
      <c r="F30" s="766">
        <v>27000</v>
      </c>
      <c r="G30" s="768">
        <v>27000</v>
      </c>
    </row>
    <row r="31" spans="1:8" ht="20.100000000000001" customHeight="1" x14ac:dyDescent="0.3">
      <c r="A31" s="764">
        <v>5168</v>
      </c>
      <c r="B31" s="769" t="s">
        <v>201</v>
      </c>
      <c r="C31" s="766">
        <v>10000</v>
      </c>
      <c r="D31" s="766">
        <v>8712</v>
      </c>
      <c r="E31" s="766">
        <v>12282</v>
      </c>
      <c r="F31" s="766">
        <v>13000</v>
      </c>
      <c r="G31" s="768">
        <v>13000</v>
      </c>
    </row>
    <row r="32" spans="1:8" ht="20.100000000000001" customHeight="1" x14ac:dyDescent="0.3">
      <c r="A32" s="764">
        <v>5169</v>
      </c>
      <c r="B32" s="769" t="s">
        <v>141</v>
      </c>
      <c r="C32" s="766">
        <v>6000</v>
      </c>
      <c r="D32" s="766">
        <v>4273</v>
      </c>
      <c r="E32" s="766">
        <v>5000</v>
      </c>
      <c r="F32" s="766">
        <v>6000</v>
      </c>
      <c r="G32" s="768">
        <v>6000</v>
      </c>
    </row>
    <row r="33" spans="1:8" ht="20.100000000000001" customHeight="1" x14ac:dyDescent="0.3">
      <c r="A33" s="764">
        <v>5171</v>
      </c>
      <c r="B33" s="769" t="s">
        <v>160</v>
      </c>
      <c r="C33" s="766">
        <v>15000</v>
      </c>
      <c r="D33" s="766">
        <v>16910</v>
      </c>
      <c r="E33" s="766">
        <v>16910</v>
      </c>
      <c r="F33" s="766">
        <v>15000</v>
      </c>
      <c r="G33" s="768">
        <v>15000</v>
      </c>
      <c r="H33" s="504" t="s">
        <v>51</v>
      </c>
    </row>
    <row r="34" spans="1:8" ht="20.100000000000001" customHeight="1" x14ac:dyDescent="0.3">
      <c r="A34" s="764">
        <v>5173</v>
      </c>
      <c r="B34" s="769" t="s">
        <v>22</v>
      </c>
      <c r="C34" s="766">
        <v>1000</v>
      </c>
      <c r="D34" s="766">
        <v>0</v>
      </c>
      <c r="E34" s="766">
        <v>0</v>
      </c>
      <c r="F34" s="766">
        <v>1000</v>
      </c>
      <c r="G34" s="768">
        <v>1000</v>
      </c>
    </row>
    <row r="35" spans="1:8" ht="20.100000000000001" customHeight="1" x14ac:dyDescent="0.3">
      <c r="A35" s="771">
        <v>5175</v>
      </c>
      <c r="B35" s="777" t="s">
        <v>25</v>
      </c>
      <c r="C35" s="773">
        <v>6000</v>
      </c>
      <c r="D35" s="773">
        <v>0</v>
      </c>
      <c r="E35" s="773">
        <v>6000</v>
      </c>
      <c r="F35" s="773">
        <v>6000</v>
      </c>
      <c r="G35" s="774">
        <v>6000</v>
      </c>
    </row>
    <row r="36" spans="1:8" ht="20.100000000000001" customHeight="1" x14ac:dyDescent="0.3">
      <c r="A36" s="771">
        <v>5424</v>
      </c>
      <c r="B36" s="981" t="s">
        <v>202</v>
      </c>
      <c r="C36" s="773">
        <v>0</v>
      </c>
      <c r="D36" s="773">
        <v>800</v>
      </c>
      <c r="E36" s="773">
        <v>800</v>
      </c>
      <c r="F36" s="773">
        <v>0</v>
      </c>
      <c r="G36" s="774">
        <v>0</v>
      </c>
    </row>
    <row r="37" spans="1:8" ht="20.100000000000001" customHeight="1" thickBot="1" x14ac:dyDescent="0.35">
      <c r="A37" s="746">
        <v>6123</v>
      </c>
      <c r="B37" s="1190" t="s">
        <v>386</v>
      </c>
      <c r="C37" s="748">
        <v>550000</v>
      </c>
      <c r="D37" s="748">
        <v>384780</v>
      </c>
      <c r="E37" s="748">
        <v>384780</v>
      </c>
      <c r="F37" s="748">
        <v>0</v>
      </c>
      <c r="G37" s="750">
        <v>0</v>
      </c>
      <c r="H37" s="504" t="s">
        <v>51</v>
      </c>
    </row>
    <row r="38" spans="1:8" ht="20.100000000000001" customHeight="1" thickBot="1" x14ac:dyDescent="0.35">
      <c r="A38" s="877"/>
      <c r="B38" s="864" t="s">
        <v>55</v>
      </c>
      <c r="C38" s="875">
        <f>SUM(C16:C37)</f>
        <v>3113000</v>
      </c>
      <c r="D38" s="875">
        <f>SUM(D16:D37)</f>
        <v>2338100</v>
      </c>
      <c r="E38" s="875">
        <f>SUM(E16:E37)</f>
        <v>2911970</v>
      </c>
      <c r="F38" s="875">
        <f>SUM(F16:F37)</f>
        <v>3037000</v>
      </c>
      <c r="G38" s="880">
        <f>SUM(G16:G37)</f>
        <v>3037000</v>
      </c>
    </row>
    <row r="39" spans="1:8" ht="14.4" x14ac:dyDescent="0.3">
      <c r="A39" s="111"/>
      <c r="B39" s="111"/>
      <c r="C39" s="114"/>
      <c r="D39" s="114"/>
      <c r="E39" s="114"/>
      <c r="F39" s="114"/>
      <c r="G39" s="111"/>
    </row>
    <row r="40" spans="1:8" ht="14.4" x14ac:dyDescent="0.3">
      <c r="A40" s="111"/>
      <c r="B40" s="111"/>
      <c r="C40" s="114"/>
      <c r="D40" s="114"/>
      <c r="E40" s="114"/>
      <c r="F40" s="114"/>
      <c r="G40" s="111"/>
    </row>
    <row r="41" spans="1:8" ht="14.4" x14ac:dyDescent="0.3">
      <c r="A41" s="111"/>
      <c r="B41" s="115" t="s">
        <v>143</v>
      </c>
      <c r="C41" s="978">
        <v>45950</v>
      </c>
      <c r="E41" s="115" t="s">
        <v>144</v>
      </c>
      <c r="F41" s="1183" t="s">
        <v>635</v>
      </c>
      <c r="G41" s="111"/>
    </row>
    <row r="42" spans="1:8" ht="14.4" x14ac:dyDescent="0.3">
      <c r="A42" s="111"/>
      <c r="B42" s="111"/>
      <c r="C42" s="111"/>
      <c r="D42" s="111"/>
      <c r="E42" s="111"/>
      <c r="F42" s="111"/>
      <c r="G42" s="111"/>
    </row>
    <row r="44" spans="1:8" x14ac:dyDescent="0.25">
      <c r="B44" t="s">
        <v>51</v>
      </c>
      <c r="C44"/>
      <c r="D44" s="221" t="s">
        <v>51</v>
      </c>
    </row>
    <row r="45" spans="1:8" x14ac:dyDescent="0.25">
      <c r="B45" t="s">
        <v>51</v>
      </c>
      <c r="C45"/>
      <c r="D45" s="221" t="s">
        <v>51</v>
      </c>
    </row>
  </sheetData>
  <mergeCells count="5">
    <mergeCell ref="B1:E1"/>
    <mergeCell ref="A5:A6"/>
    <mergeCell ref="B5:B6"/>
    <mergeCell ref="A14:A15"/>
    <mergeCell ref="B14:B15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G43"/>
  <sheetViews>
    <sheetView zoomScaleNormal="100" workbookViewId="0">
      <selection activeCell="B8" sqref="B8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7" ht="17.399999999999999" x14ac:dyDescent="0.3">
      <c r="B1" s="1339" t="s">
        <v>640</v>
      </c>
      <c r="C1" s="1340"/>
      <c r="D1" s="1340"/>
      <c r="E1" s="1340"/>
      <c r="F1" s="495" t="str">
        <f>IF('příjmy-paragraf'!F2=0," ",'příjmy-paragraf'!F2)</f>
        <v>rok 2026</v>
      </c>
    </row>
    <row r="2" spans="1:7" ht="14.4" thickBot="1" x14ac:dyDescent="0.3"/>
    <row r="3" spans="1:7" ht="15.6" x14ac:dyDescent="0.3">
      <c r="A3" s="693" t="s">
        <v>376</v>
      </c>
      <c r="B3" s="694" t="s">
        <v>203</v>
      </c>
      <c r="C3" s="695"/>
      <c r="D3" s="696"/>
      <c r="E3" s="696"/>
      <c r="F3" s="696"/>
      <c r="G3" s="697"/>
    </row>
    <row r="4" spans="1:7" ht="15.6" x14ac:dyDescent="0.3">
      <c r="A4" s="698"/>
      <c r="B4" s="699" t="s">
        <v>133</v>
      </c>
      <c r="C4" s="700"/>
      <c r="D4" s="701"/>
      <c r="E4" s="702" t="s">
        <v>134</v>
      </c>
      <c r="F4" s="701"/>
      <c r="G4" s="703"/>
    </row>
    <row r="5" spans="1:7" ht="14.4" x14ac:dyDescent="0.3">
      <c r="A5" s="1341" t="s">
        <v>135</v>
      </c>
      <c r="B5" s="1343" t="s">
        <v>136</v>
      </c>
      <c r="C5" s="704" t="s">
        <v>137</v>
      </c>
      <c r="D5" s="704" t="s">
        <v>107</v>
      </c>
      <c r="E5" s="704" t="s">
        <v>138</v>
      </c>
      <c r="F5" s="704" t="s">
        <v>108</v>
      </c>
      <c r="G5" s="705" t="s">
        <v>139</v>
      </c>
    </row>
    <row r="6" spans="1:7" ht="15" thickBot="1" x14ac:dyDescent="0.35">
      <c r="A6" s="1342"/>
      <c r="B6" s="1344"/>
      <c r="C6" s="706" t="str">
        <f>IF('příjmy-paragraf'!D2=0," ",'příjmy-paragraf'!D2)</f>
        <v>rok 2025</v>
      </c>
      <c r="D6" s="706" t="str">
        <f>IF('příjmy-paragraf'!E3=0," ",'příjmy-paragraf'!E3)</f>
        <v xml:space="preserve"> k 30.09.</v>
      </c>
      <c r="E6" s="706" t="str">
        <f>IF('1014-útulek'!E6=0," ",'1014-útulek'!E6)</f>
        <v>k 31.12.2025</v>
      </c>
      <c r="F6" s="706" t="str">
        <f>IF('příjmy-paragraf'!F2=0," ",'příjmy-paragraf'!F2)</f>
        <v>rok 2026</v>
      </c>
      <c r="G6" s="707" t="str">
        <f>IF('příjmy-paragraf'!F2=0," ",'příjmy-paragraf'!F2)</f>
        <v>rok 2026</v>
      </c>
    </row>
    <row r="7" spans="1:7" ht="20.100000000000001" customHeight="1" x14ac:dyDescent="0.3">
      <c r="A7" s="708">
        <v>2322</v>
      </c>
      <c r="B7" s="1191" t="s">
        <v>546</v>
      </c>
      <c r="C7" s="758">
        <v>0</v>
      </c>
      <c r="D7" s="758">
        <v>47714</v>
      </c>
      <c r="E7" s="758">
        <v>47714</v>
      </c>
      <c r="F7" s="758">
        <v>0</v>
      </c>
      <c r="G7" s="759">
        <v>0</v>
      </c>
    </row>
    <row r="8" spans="1:7" ht="20.100000000000001" customHeight="1" thickBot="1" x14ac:dyDescent="0.35">
      <c r="A8" s="716">
        <v>2321</v>
      </c>
      <c r="B8" s="1186" t="s">
        <v>571</v>
      </c>
      <c r="C8" s="762">
        <v>60000</v>
      </c>
      <c r="D8" s="762">
        <v>60000</v>
      </c>
      <c r="E8" s="762">
        <v>60000</v>
      </c>
      <c r="F8" s="762">
        <v>0</v>
      </c>
      <c r="G8" s="763">
        <v>0</v>
      </c>
    </row>
    <row r="9" spans="1:7" ht="20.100000000000001" customHeight="1" thickBot="1" x14ac:dyDescent="0.35">
      <c r="A9" s="859"/>
      <c r="B9" s="860" t="s">
        <v>55</v>
      </c>
      <c r="C9" s="861">
        <f>SUM(C7:C8)</f>
        <v>60000</v>
      </c>
      <c r="D9" s="861">
        <f>SUM(D7:D8)</f>
        <v>107714</v>
      </c>
      <c r="E9" s="861">
        <f>SUM(E7:E8)</f>
        <v>107714</v>
      </c>
      <c r="F9" s="861">
        <f>SUM(F7:F8)</f>
        <v>0</v>
      </c>
      <c r="G9" s="862">
        <f>SUM(G7:G8)</f>
        <v>0</v>
      </c>
    </row>
    <row r="10" spans="1:7" ht="14.4" x14ac:dyDescent="0.3">
      <c r="A10" s="111"/>
      <c r="B10" s="111"/>
      <c r="C10" s="112"/>
      <c r="D10" s="112"/>
      <c r="E10" s="112"/>
      <c r="F10" s="112"/>
      <c r="G10" s="112"/>
    </row>
    <row r="11" spans="1:7" ht="15" thickBot="1" x14ac:dyDescent="0.35">
      <c r="A11" s="111"/>
      <c r="B11" s="111"/>
      <c r="C11" s="111"/>
      <c r="D11" s="111"/>
      <c r="E11" s="111"/>
      <c r="F11" s="111"/>
    </row>
    <row r="12" spans="1:7" ht="15.6" x14ac:dyDescent="0.3">
      <c r="A12" s="723" t="s">
        <v>376</v>
      </c>
      <c r="B12" s="724" t="s">
        <v>203</v>
      </c>
      <c r="C12" s="725"/>
      <c r="D12" s="726"/>
      <c r="E12" s="726"/>
      <c r="F12" s="726"/>
      <c r="G12" s="727"/>
    </row>
    <row r="13" spans="1:7" ht="15.6" x14ac:dyDescent="0.3">
      <c r="A13" s="728"/>
      <c r="B13" s="729" t="s">
        <v>140</v>
      </c>
      <c r="C13" s="730"/>
      <c r="D13" s="731"/>
      <c r="E13" s="732" t="s">
        <v>134</v>
      </c>
      <c r="F13" s="731"/>
      <c r="G13" s="733"/>
    </row>
    <row r="14" spans="1:7" ht="14.4" x14ac:dyDescent="0.3">
      <c r="A14" s="1345" t="s">
        <v>135</v>
      </c>
      <c r="B14" s="1347" t="s">
        <v>136</v>
      </c>
      <c r="C14" s="734" t="s">
        <v>137</v>
      </c>
      <c r="D14" s="734" t="s">
        <v>107</v>
      </c>
      <c r="E14" s="734" t="s">
        <v>138</v>
      </c>
      <c r="F14" s="734" t="s">
        <v>108</v>
      </c>
      <c r="G14" s="736" t="s">
        <v>139</v>
      </c>
    </row>
    <row r="15" spans="1:7" ht="15" thickBot="1" x14ac:dyDescent="0.35">
      <c r="A15" s="1346"/>
      <c r="B15" s="1348"/>
      <c r="C15" s="737" t="str">
        <f>IF('příjmy-paragraf'!D2=0," ",'příjmy-paragraf'!D2)</f>
        <v>rok 2025</v>
      </c>
      <c r="D15" s="737" t="str">
        <f>IF('příjmy-paragraf'!E3=0," ",'příjmy-paragraf'!E3)</f>
        <v xml:space="preserve"> k 30.09.</v>
      </c>
      <c r="E15" s="737" t="str">
        <f>IF('1014-útulek'!E16=0," ",'1014-útulek'!E16)</f>
        <v>k 31.12.2025</v>
      </c>
      <c r="F15" s="738" t="str">
        <f>IF('příjmy-paragraf'!F2=0," ",'příjmy-paragraf'!F2)</f>
        <v>rok 2026</v>
      </c>
      <c r="G15" s="739" t="str">
        <f>IF('příjmy-paragraf'!F2=0," ",'příjmy-paragraf'!F2)</f>
        <v>rok 2026</v>
      </c>
    </row>
    <row r="16" spans="1:7" ht="20.100000000000001" customHeight="1" x14ac:dyDescent="0.3">
      <c r="A16" s="740">
        <v>5019</v>
      </c>
      <c r="B16" s="755" t="s">
        <v>204</v>
      </c>
      <c r="C16" s="742">
        <v>10000</v>
      </c>
      <c r="D16" s="743">
        <v>2076</v>
      </c>
      <c r="E16" s="742">
        <v>10000</v>
      </c>
      <c r="F16" s="742">
        <v>10000</v>
      </c>
      <c r="G16" s="745">
        <v>10000</v>
      </c>
    </row>
    <row r="17" spans="1:7" ht="20.100000000000001" customHeight="1" x14ac:dyDescent="0.3">
      <c r="A17" s="764">
        <v>5021</v>
      </c>
      <c r="B17" s="769" t="s">
        <v>205</v>
      </c>
      <c r="C17" s="766">
        <v>160000</v>
      </c>
      <c r="D17" s="766">
        <v>375</v>
      </c>
      <c r="E17" s="766">
        <v>160000</v>
      </c>
      <c r="F17" s="766">
        <v>140000</v>
      </c>
      <c r="G17" s="768">
        <v>140000</v>
      </c>
    </row>
    <row r="18" spans="1:7" ht="20.100000000000001" customHeight="1" x14ac:dyDescent="0.3">
      <c r="A18" s="764">
        <v>5039</v>
      </c>
      <c r="B18" s="769" t="s">
        <v>206</v>
      </c>
      <c r="C18" s="766">
        <v>20000</v>
      </c>
      <c r="D18" s="766">
        <v>702</v>
      </c>
      <c r="E18" s="766">
        <v>20000</v>
      </c>
      <c r="F18" s="766">
        <v>20000</v>
      </c>
      <c r="G18" s="768">
        <v>20000</v>
      </c>
    </row>
    <row r="19" spans="1:7" ht="20.100000000000001" customHeight="1" x14ac:dyDescent="0.3">
      <c r="A19" s="764">
        <v>5123</v>
      </c>
      <c r="B19" s="1029" t="s">
        <v>572</v>
      </c>
      <c r="C19" s="766">
        <v>0</v>
      </c>
      <c r="D19" s="766">
        <v>14825</v>
      </c>
      <c r="E19" s="766">
        <v>14825</v>
      </c>
      <c r="F19" s="766">
        <v>0</v>
      </c>
      <c r="G19" s="768">
        <v>0</v>
      </c>
    </row>
    <row r="20" spans="1:7" ht="20.100000000000001" customHeight="1" x14ac:dyDescent="0.3">
      <c r="A20" s="764">
        <v>5132</v>
      </c>
      <c r="B20" s="835" t="s">
        <v>153</v>
      </c>
      <c r="C20" s="766">
        <v>3000</v>
      </c>
      <c r="D20" s="766">
        <v>0</v>
      </c>
      <c r="E20" s="766">
        <v>3000</v>
      </c>
      <c r="F20" s="766">
        <v>3000</v>
      </c>
      <c r="G20" s="768">
        <v>3000</v>
      </c>
    </row>
    <row r="21" spans="1:7" ht="20.100000000000001" customHeight="1" x14ac:dyDescent="0.3">
      <c r="A21" s="764">
        <v>5133</v>
      </c>
      <c r="B21" s="835" t="s">
        <v>406</v>
      </c>
      <c r="C21" s="766">
        <v>3000</v>
      </c>
      <c r="D21" s="766">
        <v>2689</v>
      </c>
      <c r="E21" s="766">
        <v>3000</v>
      </c>
      <c r="F21" s="766">
        <v>3000</v>
      </c>
      <c r="G21" s="768">
        <v>3000</v>
      </c>
    </row>
    <row r="22" spans="1:7" ht="20.100000000000001" customHeight="1" x14ac:dyDescent="0.3">
      <c r="A22" s="764">
        <v>5134</v>
      </c>
      <c r="B22" s="769" t="s">
        <v>170</v>
      </c>
      <c r="C22" s="766">
        <v>5000</v>
      </c>
      <c r="D22" s="766">
        <v>35974</v>
      </c>
      <c r="E22" s="766">
        <v>40000</v>
      </c>
      <c r="F22" s="766">
        <v>40000</v>
      </c>
      <c r="G22" s="768">
        <v>40000</v>
      </c>
    </row>
    <row r="23" spans="1:7" ht="20.100000000000001" customHeight="1" x14ac:dyDescent="0.3">
      <c r="A23" s="764">
        <v>5137</v>
      </c>
      <c r="B23" s="769" t="s">
        <v>19</v>
      </c>
      <c r="C23" s="766">
        <v>220000</v>
      </c>
      <c r="D23" s="766">
        <v>237579</v>
      </c>
      <c r="E23" s="766">
        <v>250000</v>
      </c>
      <c r="F23" s="766">
        <v>220000</v>
      </c>
      <c r="G23" s="768">
        <v>220000</v>
      </c>
    </row>
    <row r="24" spans="1:7" ht="20.100000000000001" customHeight="1" x14ac:dyDescent="0.3">
      <c r="A24" s="764">
        <v>5139</v>
      </c>
      <c r="B24" s="769" t="s">
        <v>147</v>
      </c>
      <c r="C24" s="766">
        <v>150000</v>
      </c>
      <c r="D24" s="766">
        <v>119652</v>
      </c>
      <c r="E24" s="766">
        <v>150000</v>
      </c>
      <c r="F24" s="766">
        <v>150000</v>
      </c>
      <c r="G24" s="768">
        <v>150000</v>
      </c>
    </row>
    <row r="25" spans="1:7" ht="20.100000000000001" customHeight="1" x14ac:dyDescent="0.3">
      <c r="A25" s="764">
        <v>5151</v>
      </c>
      <c r="B25" s="769" t="s">
        <v>20</v>
      </c>
      <c r="C25" s="766">
        <v>8000</v>
      </c>
      <c r="D25" s="766">
        <v>8195</v>
      </c>
      <c r="E25" s="766">
        <v>9000</v>
      </c>
      <c r="F25" s="766">
        <v>8000</v>
      </c>
      <c r="G25" s="768">
        <v>8000</v>
      </c>
    </row>
    <row r="26" spans="1:7" ht="20.100000000000001" customHeight="1" x14ac:dyDescent="0.3">
      <c r="A26" s="764">
        <v>5153</v>
      </c>
      <c r="B26" s="769" t="s">
        <v>21</v>
      </c>
      <c r="C26" s="766">
        <v>40000</v>
      </c>
      <c r="D26" s="766">
        <v>14168</v>
      </c>
      <c r="E26" s="766">
        <v>20000</v>
      </c>
      <c r="F26" s="766">
        <v>30000</v>
      </c>
      <c r="G26" s="768">
        <v>30000</v>
      </c>
    </row>
    <row r="27" spans="1:7" ht="20.100000000000001" customHeight="1" x14ac:dyDescent="0.3">
      <c r="A27" s="764">
        <v>5154</v>
      </c>
      <c r="B27" s="769" t="s">
        <v>157</v>
      </c>
      <c r="C27" s="766">
        <v>80000</v>
      </c>
      <c r="D27" s="766">
        <v>146067</v>
      </c>
      <c r="E27" s="766">
        <v>150000</v>
      </c>
      <c r="F27" s="766">
        <v>150000</v>
      </c>
      <c r="G27" s="768">
        <v>150000</v>
      </c>
    </row>
    <row r="28" spans="1:7" ht="20.100000000000001" customHeight="1" x14ac:dyDescent="0.3">
      <c r="A28" s="764">
        <v>5156</v>
      </c>
      <c r="B28" s="769" t="s">
        <v>171</v>
      </c>
      <c r="C28" s="766">
        <v>140000</v>
      </c>
      <c r="D28" s="766">
        <v>74252</v>
      </c>
      <c r="E28" s="766">
        <v>100000</v>
      </c>
      <c r="F28" s="766">
        <v>100000</v>
      </c>
      <c r="G28" s="768">
        <v>100000</v>
      </c>
    </row>
    <row r="29" spans="1:7" ht="20.100000000000001" customHeight="1" x14ac:dyDescent="0.3">
      <c r="A29" s="764">
        <v>5162</v>
      </c>
      <c r="B29" s="769" t="s">
        <v>199</v>
      </c>
      <c r="C29" s="766">
        <v>40000</v>
      </c>
      <c r="D29" s="766">
        <v>37821</v>
      </c>
      <c r="E29" s="766">
        <v>40000</v>
      </c>
      <c r="F29" s="766">
        <v>40000</v>
      </c>
      <c r="G29" s="768">
        <v>40000</v>
      </c>
    </row>
    <row r="30" spans="1:7" ht="20.100000000000001" customHeight="1" x14ac:dyDescent="0.3">
      <c r="A30" s="764">
        <v>5163</v>
      </c>
      <c r="B30" s="769" t="s">
        <v>200</v>
      </c>
      <c r="C30" s="766">
        <v>90000</v>
      </c>
      <c r="D30" s="766">
        <v>76374</v>
      </c>
      <c r="E30" s="766">
        <v>90000</v>
      </c>
      <c r="F30" s="766">
        <v>90000</v>
      </c>
      <c r="G30" s="768">
        <v>90000</v>
      </c>
    </row>
    <row r="31" spans="1:7" ht="20.100000000000001" customHeight="1" x14ac:dyDescent="0.3">
      <c r="A31" s="764">
        <v>5167</v>
      </c>
      <c r="B31" s="769" t="s">
        <v>174</v>
      </c>
      <c r="C31" s="766">
        <v>60000</v>
      </c>
      <c r="D31" s="766">
        <v>26800</v>
      </c>
      <c r="E31" s="766">
        <v>30000</v>
      </c>
      <c r="F31" s="766">
        <v>50000</v>
      </c>
      <c r="G31" s="768">
        <v>50000</v>
      </c>
    </row>
    <row r="32" spans="1:7" ht="20.100000000000001" customHeight="1" x14ac:dyDescent="0.3">
      <c r="A32" s="764">
        <v>5169</v>
      </c>
      <c r="B32" s="769" t="s">
        <v>141</v>
      </c>
      <c r="C32" s="766">
        <v>45000</v>
      </c>
      <c r="D32" s="766">
        <v>65393</v>
      </c>
      <c r="E32" s="766">
        <v>70000</v>
      </c>
      <c r="F32" s="766">
        <v>55000</v>
      </c>
      <c r="G32" s="768">
        <v>55000</v>
      </c>
    </row>
    <row r="33" spans="1:7" ht="20.100000000000001" customHeight="1" x14ac:dyDescent="0.3">
      <c r="A33" s="764">
        <v>5171</v>
      </c>
      <c r="B33" s="769" t="s">
        <v>160</v>
      </c>
      <c r="C33" s="766">
        <v>180000</v>
      </c>
      <c r="D33" s="766">
        <v>39004</v>
      </c>
      <c r="E33" s="766">
        <v>100000</v>
      </c>
      <c r="F33" s="766">
        <v>140000</v>
      </c>
      <c r="G33" s="768">
        <v>140000</v>
      </c>
    </row>
    <row r="34" spans="1:7" ht="20.100000000000001" customHeight="1" x14ac:dyDescent="0.3">
      <c r="A34" s="764">
        <v>5175</v>
      </c>
      <c r="B34" s="769" t="s">
        <v>25</v>
      </c>
      <c r="C34" s="766">
        <v>10000</v>
      </c>
      <c r="D34" s="766">
        <v>9894</v>
      </c>
      <c r="E34" s="766">
        <v>10000</v>
      </c>
      <c r="F34" s="766">
        <v>10000</v>
      </c>
      <c r="G34" s="768">
        <v>10000</v>
      </c>
    </row>
    <row r="35" spans="1:7" ht="20.100000000000001" customHeight="1" x14ac:dyDescent="0.3">
      <c r="A35" s="771">
        <v>5194</v>
      </c>
      <c r="B35" s="836" t="s">
        <v>207</v>
      </c>
      <c r="C35" s="773">
        <v>2000</v>
      </c>
      <c r="D35" s="773">
        <v>650</v>
      </c>
      <c r="E35" s="773">
        <v>2000</v>
      </c>
      <c r="F35" s="773">
        <v>2000</v>
      </c>
      <c r="G35" s="774">
        <v>2000</v>
      </c>
    </row>
    <row r="36" spans="1:7" ht="20.100000000000001" customHeight="1" x14ac:dyDescent="0.3">
      <c r="A36" s="771">
        <v>5362</v>
      </c>
      <c r="B36" s="1030" t="s">
        <v>573</v>
      </c>
      <c r="C36" s="773">
        <v>0</v>
      </c>
      <c r="D36" s="773">
        <v>750</v>
      </c>
      <c r="E36" s="773">
        <v>750</v>
      </c>
      <c r="F36" s="773">
        <v>1000</v>
      </c>
      <c r="G36" s="774">
        <v>1000</v>
      </c>
    </row>
    <row r="37" spans="1:7" ht="20.100000000000001" customHeight="1" x14ac:dyDescent="0.3">
      <c r="A37" s="771">
        <v>6122</v>
      </c>
      <c r="B37" s="981" t="s">
        <v>541</v>
      </c>
      <c r="C37" s="773">
        <v>0</v>
      </c>
      <c r="D37" s="773">
        <v>0</v>
      </c>
      <c r="E37" s="773">
        <v>0</v>
      </c>
      <c r="F37" s="773">
        <v>0</v>
      </c>
      <c r="G37" s="774">
        <v>0</v>
      </c>
    </row>
    <row r="38" spans="1:7" ht="20.100000000000001" customHeight="1" thickBot="1" x14ac:dyDescent="0.35">
      <c r="A38" s="746">
        <v>6123</v>
      </c>
      <c r="B38" s="837" t="s">
        <v>386</v>
      </c>
      <c r="C38" s="748">
        <v>1900000</v>
      </c>
      <c r="D38" s="748">
        <v>0</v>
      </c>
      <c r="E38" s="748">
        <v>0</v>
      </c>
      <c r="F38" s="748">
        <v>0</v>
      </c>
      <c r="G38" s="750">
        <v>0</v>
      </c>
    </row>
    <row r="39" spans="1:7" ht="20.100000000000001" customHeight="1" thickBot="1" x14ac:dyDescent="0.35">
      <c r="A39" s="877"/>
      <c r="B39" s="864" t="s">
        <v>55</v>
      </c>
      <c r="C39" s="878">
        <f>SUM(C16:C38)</f>
        <v>3166000</v>
      </c>
      <c r="D39" s="878">
        <f>SUM(D16:D38)</f>
        <v>913240</v>
      </c>
      <c r="E39" s="878">
        <f>SUM(E16:E38)</f>
        <v>1272575</v>
      </c>
      <c r="F39" s="878">
        <f>SUM(F16:F38)</f>
        <v>1262000</v>
      </c>
      <c r="G39" s="879">
        <f>SUM(G16:G38)</f>
        <v>1262000</v>
      </c>
    </row>
    <row r="40" spans="1:7" ht="14.4" x14ac:dyDescent="0.3">
      <c r="A40" s="111"/>
      <c r="B40" s="111"/>
      <c r="C40" s="114"/>
      <c r="D40" s="114"/>
      <c r="E40" s="114"/>
      <c r="F40" s="114"/>
      <c r="G40" s="111"/>
    </row>
    <row r="41" spans="1:7" ht="14.4" x14ac:dyDescent="0.3">
      <c r="A41" s="111"/>
      <c r="B41" s="111"/>
      <c r="C41" s="114"/>
      <c r="D41" s="114"/>
      <c r="E41" s="114"/>
      <c r="F41" s="114"/>
      <c r="G41" s="111"/>
    </row>
    <row r="42" spans="1:7" ht="14.4" x14ac:dyDescent="0.3">
      <c r="A42" s="111"/>
      <c r="B42" s="115" t="s">
        <v>143</v>
      </c>
      <c r="C42" s="978">
        <v>45951</v>
      </c>
      <c r="E42" s="115" t="s">
        <v>144</v>
      </c>
      <c r="F42" s="644" t="s">
        <v>145</v>
      </c>
      <c r="G42" s="111"/>
    </row>
    <row r="43" spans="1:7" ht="14.4" x14ac:dyDescent="0.3">
      <c r="A43" s="111"/>
      <c r="B43" s="111"/>
      <c r="C43" s="111"/>
      <c r="D43" s="111"/>
      <c r="E43" s="111"/>
      <c r="F43" s="111"/>
      <c r="G43" s="111"/>
    </row>
  </sheetData>
  <mergeCells count="5">
    <mergeCell ref="B1:E1"/>
    <mergeCell ref="A5:A6"/>
    <mergeCell ref="B5:B6"/>
    <mergeCell ref="A14:A15"/>
    <mergeCell ref="B14:B15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97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H27"/>
  <sheetViews>
    <sheetView zoomScaleNormal="100" workbookViewId="0">
      <selection activeCell="M23" sqref="M23"/>
    </sheetView>
  </sheetViews>
  <sheetFormatPr defaultColWidth="9.109375" defaultRowHeight="13.8" x14ac:dyDescent="0.25"/>
  <cols>
    <col min="1" max="1" width="7.109375" style="101" customWidth="1"/>
    <col min="2" max="2" width="28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7" ht="17.399999999999999" x14ac:dyDescent="0.3">
      <c r="B1" s="1339" t="s">
        <v>402</v>
      </c>
      <c r="C1" s="1340"/>
      <c r="D1" s="1340"/>
      <c r="E1" s="1340"/>
      <c r="F1" s="495" t="str">
        <f>IF('příjmy-paragraf'!F2=0," ",'příjmy-paragraf'!F2)</f>
        <v>rok 2026</v>
      </c>
    </row>
    <row r="2" spans="1:7" ht="14.4" thickBot="1" x14ac:dyDescent="0.3"/>
    <row r="3" spans="1:7" ht="15.6" x14ac:dyDescent="0.3">
      <c r="A3" s="693" t="s">
        <v>377</v>
      </c>
      <c r="B3" s="694" t="s">
        <v>338</v>
      </c>
      <c r="C3" s="695"/>
      <c r="D3" s="779"/>
      <c r="E3" s="779"/>
      <c r="F3" s="779"/>
      <c r="G3" s="697"/>
    </row>
    <row r="4" spans="1:7" ht="15.6" x14ac:dyDescent="0.3">
      <c r="A4" s="698"/>
      <c r="B4" s="699" t="s">
        <v>133</v>
      </c>
      <c r="C4" s="780"/>
      <c r="D4" s="781"/>
      <c r="E4" s="702" t="s">
        <v>134</v>
      </c>
      <c r="F4" s="781"/>
      <c r="G4" s="703"/>
    </row>
    <row r="5" spans="1:7" ht="14.4" x14ac:dyDescent="0.3">
      <c r="A5" s="1399" t="s">
        <v>135</v>
      </c>
      <c r="B5" s="1400" t="s">
        <v>136</v>
      </c>
      <c r="C5" s="782" t="s">
        <v>137</v>
      </c>
      <c r="D5" s="782" t="s">
        <v>107</v>
      </c>
      <c r="E5" s="782" t="s">
        <v>138</v>
      </c>
      <c r="F5" s="782" t="s">
        <v>108</v>
      </c>
      <c r="G5" s="783" t="s">
        <v>139</v>
      </c>
    </row>
    <row r="6" spans="1:7" ht="15" thickBot="1" x14ac:dyDescent="0.35">
      <c r="A6" s="1342"/>
      <c r="B6" s="1344"/>
      <c r="C6" s="706" t="str">
        <f>IF('příjmy-paragraf'!D2=0," ",'příjmy-paragraf'!D2)</f>
        <v>rok 2025</v>
      </c>
      <c r="D6" s="706" t="str">
        <f>IF('příjmy-paragraf'!E3=0," ",'příjmy-paragraf'!E3)</f>
        <v xml:space="preserve"> k 30.09.</v>
      </c>
      <c r="E6" s="706" t="str">
        <f>IF('1014-útulek'!E6=0," ",'1014-útulek'!E6)</f>
        <v>k 31.12.2025</v>
      </c>
      <c r="F6" s="706" t="str">
        <f>IF('příjmy-paragraf'!F2=0," ",'příjmy-paragraf'!F2)</f>
        <v>rok 2026</v>
      </c>
      <c r="G6" s="707" t="str">
        <f>IF('příjmy-paragraf'!F2=0," ",'příjmy-paragraf'!F2)</f>
        <v>rok 2026</v>
      </c>
    </row>
    <row r="7" spans="1:7" ht="20.100000000000001" customHeight="1" x14ac:dyDescent="0.3">
      <c r="A7" s="786"/>
      <c r="B7" s="787"/>
      <c r="C7" s="838"/>
      <c r="D7" s="838"/>
      <c r="E7" s="838"/>
      <c r="F7" s="838"/>
      <c r="G7" s="715"/>
    </row>
    <row r="8" spans="1:7" ht="20.100000000000001" customHeight="1" thickBot="1" x14ac:dyDescent="0.35">
      <c r="A8" s="789"/>
      <c r="B8" s="790"/>
      <c r="C8" s="839"/>
      <c r="D8" s="839"/>
      <c r="E8" s="839"/>
      <c r="F8" s="839"/>
      <c r="G8" s="719"/>
    </row>
    <row r="9" spans="1:7" ht="20.100000000000001" customHeight="1" thickBot="1" x14ac:dyDescent="0.35">
      <c r="A9" s="871"/>
      <c r="B9" s="860" t="s">
        <v>55</v>
      </c>
      <c r="C9" s="872">
        <f>SUM(C7:C8)</f>
        <v>0</v>
      </c>
      <c r="D9" s="872">
        <f>SUM(D7:D8)</f>
        <v>0</v>
      </c>
      <c r="E9" s="872">
        <f>SUM(E7:E8)</f>
        <v>0</v>
      </c>
      <c r="F9" s="872">
        <f>SUM(F7:F8)</f>
        <v>0</v>
      </c>
      <c r="G9" s="873">
        <f>SUM(G7:G8)</f>
        <v>0</v>
      </c>
    </row>
    <row r="10" spans="1:7" ht="14.4" x14ac:dyDescent="0.3">
      <c r="A10" s="215"/>
      <c r="B10" s="215"/>
      <c r="C10" s="216"/>
      <c r="D10" s="216"/>
      <c r="E10" s="216"/>
      <c r="F10" s="216"/>
      <c r="G10" s="216"/>
    </row>
    <row r="11" spans="1:7" ht="15" thickBot="1" x14ac:dyDescent="0.35">
      <c r="A11" s="215"/>
      <c r="B11" s="215"/>
      <c r="C11" s="215"/>
      <c r="D11" s="215"/>
      <c r="E11" s="215"/>
      <c r="F11" s="215"/>
    </row>
    <row r="12" spans="1:7" ht="15.6" x14ac:dyDescent="0.3">
      <c r="A12" s="723" t="s">
        <v>377</v>
      </c>
      <c r="B12" s="724" t="s">
        <v>338</v>
      </c>
      <c r="C12" s="725"/>
      <c r="D12" s="793"/>
      <c r="E12" s="793"/>
      <c r="F12" s="793"/>
      <c r="G12" s="727"/>
    </row>
    <row r="13" spans="1:7" ht="15.6" x14ac:dyDescent="0.3">
      <c r="A13" s="728"/>
      <c r="B13" s="729" t="s">
        <v>140</v>
      </c>
      <c r="C13" s="794"/>
      <c r="D13" s="795"/>
      <c r="E13" s="732" t="s">
        <v>134</v>
      </c>
      <c r="F13" s="795"/>
      <c r="G13" s="733"/>
    </row>
    <row r="14" spans="1:7" ht="14.4" x14ac:dyDescent="0.3">
      <c r="A14" s="1401" t="s">
        <v>135</v>
      </c>
      <c r="B14" s="1402" t="s">
        <v>136</v>
      </c>
      <c r="C14" s="796" t="s">
        <v>137</v>
      </c>
      <c r="D14" s="796" t="s">
        <v>107</v>
      </c>
      <c r="E14" s="796" t="s">
        <v>138</v>
      </c>
      <c r="F14" s="796" t="s">
        <v>108</v>
      </c>
      <c r="G14" s="797" t="s">
        <v>139</v>
      </c>
    </row>
    <row r="15" spans="1:7" ht="15" thickBot="1" x14ac:dyDescent="0.35">
      <c r="A15" s="1346"/>
      <c r="B15" s="1348"/>
      <c r="C15" s="737" t="str">
        <f>IF('příjmy-paragraf'!D2=0," ",'příjmy-paragraf'!D2)</f>
        <v>rok 2025</v>
      </c>
      <c r="D15" s="737" t="str">
        <f>IF('příjmy-paragraf'!E3=0," ",'příjmy-paragraf'!E3)</f>
        <v xml:space="preserve"> k 30.09.</v>
      </c>
      <c r="E15" s="737" t="str">
        <f>IF('1014-útulek'!E16=0," ",'1014-útulek'!E16)</f>
        <v>k 31.12.2025</v>
      </c>
      <c r="F15" s="738" t="str">
        <f>IF('příjmy-paragraf'!F2=0," ",'příjmy-paragraf'!F2)</f>
        <v>rok 2026</v>
      </c>
      <c r="G15" s="739" t="str">
        <f>IF('příjmy-paragraf'!F2=0," ",'příjmy-paragraf'!F2)</f>
        <v>rok 2026</v>
      </c>
    </row>
    <row r="16" spans="1:7" ht="20.100000000000001" customHeight="1" x14ac:dyDescent="0.3">
      <c r="A16" s="799">
        <v>5023</v>
      </c>
      <c r="B16" s="840" t="s">
        <v>339</v>
      </c>
      <c r="C16" s="841">
        <v>2740000</v>
      </c>
      <c r="D16" s="842">
        <v>2041896</v>
      </c>
      <c r="E16" s="841">
        <v>2740000</v>
      </c>
      <c r="F16" s="841">
        <v>2937000</v>
      </c>
      <c r="G16" s="843">
        <v>2937000</v>
      </c>
    </row>
    <row r="17" spans="1:8" ht="20.100000000000001" customHeight="1" x14ac:dyDescent="0.3">
      <c r="A17" s="799">
        <v>5023</v>
      </c>
      <c r="B17" s="1174" t="s">
        <v>385</v>
      </c>
      <c r="C17" s="767">
        <v>0</v>
      </c>
      <c r="D17" s="1175">
        <v>0</v>
      </c>
      <c r="E17" s="767">
        <v>0</v>
      </c>
      <c r="F17" s="767">
        <v>0</v>
      </c>
      <c r="G17" s="1176">
        <v>0</v>
      </c>
      <c r="H17" s="505"/>
    </row>
    <row r="18" spans="1:8" ht="20.100000000000001" customHeight="1" x14ac:dyDescent="0.3">
      <c r="A18" s="799">
        <v>5031</v>
      </c>
      <c r="B18" s="840" t="s">
        <v>195</v>
      </c>
      <c r="C18" s="841">
        <v>470000</v>
      </c>
      <c r="D18" s="842">
        <v>354464</v>
      </c>
      <c r="E18" s="841">
        <v>470000</v>
      </c>
      <c r="F18" s="841">
        <v>504000</v>
      </c>
      <c r="G18" s="843">
        <v>504000</v>
      </c>
    </row>
    <row r="19" spans="1:8" ht="20.100000000000001" customHeight="1" thickBot="1" x14ac:dyDescent="0.35">
      <c r="A19" s="808">
        <v>5032</v>
      </c>
      <c r="B19" s="809" t="s">
        <v>196</v>
      </c>
      <c r="C19" s="749">
        <v>250000</v>
      </c>
      <c r="D19" s="749">
        <v>185370</v>
      </c>
      <c r="E19" s="749">
        <v>250000</v>
      </c>
      <c r="F19" s="749">
        <v>264000</v>
      </c>
      <c r="G19" s="844">
        <v>264000</v>
      </c>
    </row>
    <row r="20" spans="1:8" ht="20.100000000000001" customHeight="1" thickBot="1" x14ac:dyDescent="0.35">
      <c r="A20" s="874"/>
      <c r="B20" s="864" t="s">
        <v>55</v>
      </c>
      <c r="C20" s="875">
        <f>SUM(C16:C19)</f>
        <v>3460000</v>
      </c>
      <c r="D20" s="875">
        <f>SUM(D16:D19)</f>
        <v>2581730</v>
      </c>
      <c r="E20" s="876">
        <f>SUM(E16:E19)</f>
        <v>3460000</v>
      </c>
      <c r="F20" s="865">
        <f>SUM(F16:F19)</f>
        <v>3705000</v>
      </c>
      <c r="G20" s="866">
        <f>SUM(G16:G19)</f>
        <v>3705000</v>
      </c>
    </row>
    <row r="21" spans="1:8" ht="14.4" x14ac:dyDescent="0.3">
      <c r="A21" s="215"/>
      <c r="B21" s="215"/>
      <c r="C21" s="218"/>
      <c r="D21" s="218"/>
      <c r="E21" s="218"/>
      <c r="F21" s="218"/>
      <c r="G21" s="215"/>
    </row>
    <row r="22" spans="1:8" ht="14.4" x14ac:dyDescent="0.3">
      <c r="A22" s="215"/>
      <c r="B22" s="215"/>
      <c r="C22" s="218"/>
      <c r="D22" s="218"/>
      <c r="E22" s="218"/>
      <c r="F22" s="218"/>
      <c r="G22" s="215"/>
    </row>
    <row r="23" spans="1:8" ht="14.4" x14ac:dyDescent="0.3">
      <c r="A23" s="215"/>
      <c r="B23" s="219" t="s">
        <v>143</v>
      </c>
      <c r="C23" s="982">
        <v>45959</v>
      </c>
      <c r="E23" s="219" t="s">
        <v>144</v>
      </c>
      <c r="F23" s="1048" t="s">
        <v>580</v>
      </c>
      <c r="G23" s="215"/>
    </row>
    <row r="24" spans="1:8" ht="14.4" x14ac:dyDescent="0.3">
      <c r="A24" s="215"/>
      <c r="B24" s="215"/>
      <c r="C24" s="215"/>
      <c r="D24" s="215"/>
      <c r="E24" s="215"/>
      <c r="F24" s="220"/>
      <c r="G24" s="215"/>
    </row>
    <row r="26" spans="1:8" x14ac:dyDescent="0.25">
      <c r="B26" t="s">
        <v>51</v>
      </c>
      <c r="C26"/>
      <c r="D26" s="545" t="s">
        <v>51</v>
      </c>
    </row>
    <row r="27" spans="1:8" x14ac:dyDescent="0.25">
      <c r="B27" t="s">
        <v>51</v>
      </c>
      <c r="C27"/>
      <c r="D27" s="221" t="s">
        <v>51</v>
      </c>
    </row>
  </sheetData>
  <mergeCells count="5">
    <mergeCell ref="B1:E1"/>
    <mergeCell ref="A5:A6"/>
    <mergeCell ref="B5:B6"/>
    <mergeCell ref="A14:A15"/>
    <mergeCell ref="B14:B15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97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P55"/>
  <sheetViews>
    <sheetView topLeftCell="A16" zoomScaleNormal="100" workbookViewId="0">
      <selection activeCell="B47" sqref="B47"/>
    </sheetView>
  </sheetViews>
  <sheetFormatPr defaultColWidth="9.109375" defaultRowHeight="13.8" x14ac:dyDescent="0.25"/>
  <cols>
    <col min="1" max="1" width="7.109375" style="101" customWidth="1"/>
    <col min="2" max="2" width="32.44140625" style="101" customWidth="1"/>
    <col min="3" max="5" width="12.88671875" style="101" customWidth="1"/>
    <col min="6" max="6" width="15.6640625" style="101" customWidth="1"/>
    <col min="7" max="7" width="13.5546875" style="101" customWidth="1"/>
    <col min="8" max="8" width="14.6640625" style="101" customWidth="1"/>
    <col min="9" max="9" width="18.44140625" style="101" customWidth="1"/>
    <col min="10" max="10" width="17.5546875" style="101" customWidth="1"/>
    <col min="11" max="11" width="13.5546875" style="101" customWidth="1"/>
    <col min="12" max="12" width="14.5546875" style="101" customWidth="1"/>
    <col min="13" max="14" width="11.88671875" style="101" customWidth="1"/>
    <col min="15" max="16384" width="9.109375" style="101"/>
  </cols>
  <sheetData>
    <row r="1" spans="1:7" ht="17.399999999999999" x14ac:dyDescent="0.3">
      <c r="B1" s="1339" t="s">
        <v>403</v>
      </c>
      <c r="C1" s="1340"/>
      <c r="D1" s="1340"/>
      <c r="E1" s="1340"/>
      <c r="F1" s="495" t="str">
        <f>IF('příjmy-paragraf'!F2=0," ",'příjmy-paragraf'!F2)</f>
        <v>rok 2026</v>
      </c>
    </row>
    <row r="2" spans="1:7" ht="14.4" thickBot="1" x14ac:dyDescent="0.3"/>
    <row r="3" spans="1:7" ht="15.6" x14ac:dyDescent="0.3">
      <c r="A3" s="693" t="s">
        <v>342</v>
      </c>
      <c r="B3" s="694" t="s">
        <v>222</v>
      </c>
      <c r="C3" s="695"/>
      <c r="D3" s="696"/>
      <c r="E3" s="696"/>
      <c r="F3" s="696"/>
      <c r="G3" s="697"/>
    </row>
    <row r="4" spans="1:7" ht="15.6" x14ac:dyDescent="0.3">
      <c r="A4" s="698"/>
      <c r="B4" s="699" t="s">
        <v>133</v>
      </c>
      <c r="C4" s="700"/>
      <c r="D4" s="701"/>
      <c r="E4" s="702" t="s">
        <v>134</v>
      </c>
      <c r="F4" s="701"/>
      <c r="G4" s="703"/>
    </row>
    <row r="5" spans="1:7" ht="14.4" x14ac:dyDescent="0.3">
      <c r="A5" s="1341" t="s">
        <v>135</v>
      </c>
      <c r="B5" s="1343" t="s">
        <v>136</v>
      </c>
      <c r="C5" s="704" t="s">
        <v>137</v>
      </c>
      <c r="D5" s="704" t="s">
        <v>107</v>
      </c>
      <c r="E5" s="704" t="s">
        <v>138</v>
      </c>
      <c r="F5" s="704" t="s">
        <v>108</v>
      </c>
      <c r="G5" s="705" t="s">
        <v>139</v>
      </c>
    </row>
    <row r="6" spans="1:7" ht="15" thickBot="1" x14ac:dyDescent="0.35">
      <c r="A6" s="1342"/>
      <c r="B6" s="1344"/>
      <c r="C6" s="706" t="str">
        <f>IF('příjmy-paragraf'!D2=0," ",'příjmy-paragraf'!D2)</f>
        <v>rok 2025</v>
      </c>
      <c r="D6" s="706" t="str">
        <f>IF('příjmy-paragraf'!E3=0," ",'příjmy-paragraf'!E3)</f>
        <v xml:space="preserve"> k 30.09.</v>
      </c>
      <c r="E6" s="706" t="str">
        <f>IF('1014-útulek'!E6=0," ",'1014-útulek'!E6)</f>
        <v>k 31.12.2025</v>
      </c>
      <c r="F6" s="706" t="str">
        <f>IF('příjmy-paragraf'!F2=0," ",'příjmy-paragraf'!F2)</f>
        <v>rok 2026</v>
      </c>
      <c r="G6" s="707" t="str">
        <f>IF('příjmy-paragraf'!F2=0," ",'příjmy-paragraf'!F2)</f>
        <v>rok 2026</v>
      </c>
    </row>
    <row r="7" spans="1:7" ht="20.100000000000001" customHeight="1" x14ac:dyDescent="0.3">
      <c r="A7" s="708">
        <v>2111</v>
      </c>
      <c r="B7" s="983" t="s">
        <v>548</v>
      </c>
      <c r="C7" s="758">
        <v>500000</v>
      </c>
      <c r="D7" s="758">
        <v>369012</v>
      </c>
      <c r="E7" s="758">
        <v>400000</v>
      </c>
      <c r="F7" s="1057">
        <v>585000</v>
      </c>
      <c r="G7" s="759">
        <v>585000</v>
      </c>
    </row>
    <row r="8" spans="1:7" ht="20.100000000000001" customHeight="1" x14ac:dyDescent="0.3">
      <c r="A8" s="712">
        <v>2111</v>
      </c>
      <c r="B8" s="984" t="s">
        <v>549</v>
      </c>
      <c r="C8" s="760">
        <v>50000</v>
      </c>
      <c r="D8" s="760">
        <v>15613</v>
      </c>
      <c r="E8" s="760">
        <v>20000</v>
      </c>
      <c r="F8" s="1058">
        <v>20000</v>
      </c>
      <c r="G8" s="761">
        <v>20000</v>
      </c>
    </row>
    <row r="9" spans="1:7" ht="20.100000000000001" customHeight="1" thickBot="1" x14ac:dyDescent="0.35">
      <c r="A9" s="716">
        <v>2324</v>
      </c>
      <c r="B9" s="1059" t="s">
        <v>585</v>
      </c>
      <c r="C9" s="762">
        <v>47700</v>
      </c>
      <c r="D9" s="762">
        <v>224838</v>
      </c>
      <c r="E9" s="762">
        <v>225000</v>
      </c>
      <c r="F9" s="762">
        <v>0</v>
      </c>
      <c r="G9" s="763">
        <v>0</v>
      </c>
    </row>
    <row r="10" spans="1:7" ht="20.100000000000001" customHeight="1" thickBot="1" x14ac:dyDescent="0.35">
      <c r="A10" s="859"/>
      <c r="B10" s="860" t="s">
        <v>55</v>
      </c>
      <c r="C10" s="861">
        <f>SUM(C7:C9)</f>
        <v>597700</v>
      </c>
      <c r="D10" s="861">
        <f>SUM(D7:D9)</f>
        <v>609463</v>
      </c>
      <c r="E10" s="861">
        <f>SUM(E7:E9)</f>
        <v>645000</v>
      </c>
      <c r="F10" s="861">
        <f>SUM(F7:F9)</f>
        <v>605000</v>
      </c>
      <c r="G10" s="862">
        <f>SUM(G7:G9)</f>
        <v>605000</v>
      </c>
    </row>
    <row r="11" spans="1:7" ht="14.4" x14ac:dyDescent="0.3">
      <c r="A11" s="111"/>
      <c r="B11" s="111"/>
      <c r="C11" s="112"/>
      <c r="D11" s="112"/>
      <c r="E11" s="112"/>
      <c r="F11" s="112"/>
      <c r="G11" s="112"/>
    </row>
    <row r="12" spans="1:7" ht="15" thickBot="1" x14ac:dyDescent="0.35">
      <c r="A12" s="111"/>
      <c r="B12" s="111"/>
      <c r="C12" s="111"/>
      <c r="D12" s="111"/>
      <c r="E12" s="111"/>
      <c r="F12" s="111"/>
    </row>
    <row r="13" spans="1:7" ht="15.6" x14ac:dyDescent="0.3">
      <c r="A13" s="723"/>
      <c r="B13" s="724" t="s">
        <v>222</v>
      </c>
      <c r="C13" s="725"/>
      <c r="D13" s="726"/>
      <c r="E13" s="726"/>
      <c r="F13" s="726"/>
      <c r="G13" s="727"/>
    </row>
    <row r="14" spans="1:7" ht="15.6" x14ac:dyDescent="0.3">
      <c r="A14" s="728"/>
      <c r="B14" s="729" t="s">
        <v>140</v>
      </c>
      <c r="C14" s="730"/>
      <c r="D14" s="731"/>
      <c r="E14" s="732" t="s">
        <v>134</v>
      </c>
      <c r="F14" s="731"/>
      <c r="G14" s="733"/>
    </row>
    <row r="15" spans="1:7" ht="14.4" x14ac:dyDescent="0.3">
      <c r="A15" s="1345" t="s">
        <v>135</v>
      </c>
      <c r="B15" s="1347" t="s">
        <v>136</v>
      </c>
      <c r="C15" s="734" t="s">
        <v>137</v>
      </c>
      <c r="D15" s="734" t="s">
        <v>107</v>
      </c>
      <c r="E15" s="734" t="s">
        <v>138</v>
      </c>
      <c r="F15" s="734" t="s">
        <v>108</v>
      </c>
      <c r="G15" s="736" t="s">
        <v>139</v>
      </c>
    </row>
    <row r="16" spans="1:7" ht="15" thickBot="1" x14ac:dyDescent="0.35">
      <c r="A16" s="1346"/>
      <c r="B16" s="1348"/>
      <c r="C16" s="737" t="str">
        <f>IF('příjmy-paragraf'!D2=0," ",'příjmy-paragraf'!D2)</f>
        <v>rok 2025</v>
      </c>
      <c r="D16" s="737" t="str">
        <f>IF('příjmy-paragraf'!E3=0," ",'příjmy-paragraf'!E3)</f>
        <v xml:space="preserve"> k 30.09.</v>
      </c>
      <c r="E16" s="737" t="str">
        <f>IF('1014-útulek'!E16=0," ",'1014-útulek'!E16)</f>
        <v>k 31.12.2025</v>
      </c>
      <c r="F16" s="737" t="str">
        <f>IF('příjmy-paragraf'!F2=0," ",'příjmy-paragraf'!F2)</f>
        <v>rok 2026</v>
      </c>
      <c r="G16" s="739" t="str">
        <f>IF('příjmy-paragraf'!F2=0," ",'příjmy-paragraf'!F2)</f>
        <v>rok 2026</v>
      </c>
    </row>
    <row r="17" spans="1:16" ht="20.100000000000001" customHeight="1" x14ac:dyDescent="0.3">
      <c r="A17" s="740"/>
      <c r="B17" s="845" t="s">
        <v>382</v>
      </c>
      <c r="C17" s="742">
        <v>17000000</v>
      </c>
      <c r="D17" s="743">
        <v>11577394</v>
      </c>
      <c r="E17" s="744">
        <v>17000000</v>
      </c>
      <c r="F17" s="744">
        <v>19500000</v>
      </c>
      <c r="G17" s="744">
        <v>19500000</v>
      </c>
      <c r="H17" s="683"/>
      <c r="I17" s="683"/>
      <c r="J17" s="683"/>
      <c r="K17" s="683"/>
      <c r="L17" s="683"/>
      <c r="M17" s="683"/>
      <c r="N17" s="683"/>
      <c r="O17" s="683"/>
      <c r="P17" s="683"/>
    </row>
    <row r="18" spans="1:16" ht="20.100000000000001" customHeight="1" x14ac:dyDescent="0.3">
      <c r="A18" s="764">
        <v>5021</v>
      </c>
      <c r="B18" s="769" t="s">
        <v>223</v>
      </c>
      <c r="C18" s="767">
        <v>200000</v>
      </c>
      <c r="D18" s="767">
        <v>109281</v>
      </c>
      <c r="E18" s="767">
        <v>200000</v>
      </c>
      <c r="F18" s="767">
        <v>200000</v>
      </c>
      <c r="G18" s="767">
        <v>200000</v>
      </c>
      <c r="H18" s="858" t="s">
        <v>470</v>
      </c>
      <c r="I18" s="683"/>
      <c r="J18" s="683"/>
      <c r="K18" s="683"/>
      <c r="L18" s="683"/>
      <c r="M18" s="683"/>
      <c r="N18" s="683"/>
      <c r="O18" s="683"/>
      <c r="P18" s="683"/>
    </row>
    <row r="19" spans="1:16" ht="20.100000000000001" customHeight="1" x14ac:dyDescent="0.3">
      <c r="A19" s="764">
        <v>5031</v>
      </c>
      <c r="B19" s="769" t="s">
        <v>195</v>
      </c>
      <c r="C19" s="767">
        <v>4216000</v>
      </c>
      <c r="D19" s="767">
        <v>2865444</v>
      </c>
      <c r="E19" s="767">
        <v>4216000</v>
      </c>
      <c r="F19" s="767">
        <v>4836000</v>
      </c>
      <c r="G19" s="767">
        <v>4836000</v>
      </c>
      <c r="H19" s="683"/>
      <c r="I19" s="683"/>
      <c r="J19" s="683"/>
      <c r="K19" s="683"/>
      <c r="L19" s="683"/>
      <c r="M19" s="683"/>
      <c r="N19" s="683"/>
      <c r="O19" s="683"/>
      <c r="P19" s="683"/>
    </row>
    <row r="20" spans="1:16" ht="20.100000000000001" customHeight="1" x14ac:dyDescent="0.3">
      <c r="A20" s="764">
        <v>5032</v>
      </c>
      <c r="B20" s="769" t="s">
        <v>196</v>
      </c>
      <c r="C20" s="767">
        <v>1530000</v>
      </c>
      <c r="D20" s="767">
        <v>1042857</v>
      </c>
      <c r="E20" s="767">
        <v>1530000</v>
      </c>
      <c r="F20" s="767">
        <v>1755000</v>
      </c>
      <c r="G20" s="767">
        <v>1755000</v>
      </c>
      <c r="H20" s="683"/>
      <c r="I20" s="683"/>
      <c r="J20" s="683"/>
      <c r="K20" s="683"/>
      <c r="L20" s="683"/>
      <c r="M20" s="683"/>
      <c r="N20" s="683"/>
      <c r="O20" s="683"/>
      <c r="P20" s="683"/>
    </row>
    <row r="21" spans="1:16" ht="20.100000000000001" customHeight="1" x14ac:dyDescent="0.3">
      <c r="A21" s="764">
        <v>5038</v>
      </c>
      <c r="B21" s="846" t="s">
        <v>419</v>
      </c>
      <c r="C21" s="767">
        <v>75000</v>
      </c>
      <c r="D21" s="767">
        <v>61732</v>
      </c>
      <c r="E21" s="767">
        <v>75000</v>
      </c>
      <c r="F21" s="767">
        <v>75000</v>
      </c>
      <c r="G21" s="767">
        <v>75000</v>
      </c>
      <c r="H21" s="683" t="s">
        <v>418</v>
      </c>
      <c r="J21" s="684">
        <v>4.1999999999999997E-3</v>
      </c>
      <c r="K21" s="685">
        <f>J21*F17</f>
        <v>81900</v>
      </c>
      <c r="L21" s="683"/>
      <c r="M21" s="684"/>
      <c r="N21" s="685"/>
      <c r="O21" s="683"/>
      <c r="P21" s="683"/>
    </row>
    <row r="22" spans="1:16" ht="20.100000000000001" customHeight="1" x14ac:dyDescent="0.3">
      <c r="A22" s="764">
        <v>5134</v>
      </c>
      <c r="B22" s="769" t="s">
        <v>170</v>
      </c>
      <c r="C22" s="847">
        <v>0</v>
      </c>
      <c r="D22" s="847">
        <v>2623</v>
      </c>
      <c r="E22" s="767">
        <v>2623</v>
      </c>
      <c r="F22" s="767" t="s">
        <v>51</v>
      </c>
      <c r="G22" s="767" t="s">
        <v>51</v>
      </c>
      <c r="H22" s="668"/>
      <c r="I22" s="683"/>
      <c r="J22" s="683"/>
      <c r="K22" s="683"/>
      <c r="L22" s="683"/>
      <c r="M22" s="683"/>
      <c r="N22" s="683"/>
      <c r="O22" s="683"/>
      <c r="P22" s="683"/>
    </row>
    <row r="23" spans="1:16" ht="20.100000000000001" customHeight="1" x14ac:dyDescent="0.3">
      <c r="A23" s="764">
        <v>5136</v>
      </c>
      <c r="B23" s="769" t="s">
        <v>155</v>
      </c>
      <c r="C23" s="767">
        <v>7000</v>
      </c>
      <c r="D23" s="767">
        <v>6400</v>
      </c>
      <c r="E23" s="767">
        <v>7000</v>
      </c>
      <c r="F23" s="767">
        <v>7000</v>
      </c>
      <c r="G23" s="767">
        <v>7000</v>
      </c>
      <c r="H23" s="668"/>
      <c r="I23" s="683"/>
      <c r="J23" s="683"/>
      <c r="K23" s="683"/>
      <c r="L23" s="683"/>
      <c r="M23" s="683"/>
      <c r="N23" s="683"/>
      <c r="O23" s="683"/>
      <c r="P23" s="683"/>
    </row>
    <row r="24" spans="1:16" ht="20.100000000000001" customHeight="1" x14ac:dyDescent="0.3">
      <c r="A24" s="764">
        <v>5137</v>
      </c>
      <c r="B24" s="769" t="s">
        <v>19</v>
      </c>
      <c r="C24" s="767">
        <v>250000</v>
      </c>
      <c r="D24" s="767">
        <v>225043</v>
      </c>
      <c r="E24" s="767">
        <v>250000</v>
      </c>
      <c r="F24" s="767">
        <v>250000</v>
      </c>
      <c r="G24" s="767">
        <v>250000</v>
      </c>
      <c r="H24" s="683" t="s">
        <v>446</v>
      </c>
      <c r="J24" s="683"/>
      <c r="K24" s="683"/>
      <c r="L24" s="683"/>
      <c r="M24" s="683"/>
      <c r="N24" s="683"/>
      <c r="O24" s="683"/>
      <c r="P24" s="683"/>
    </row>
    <row r="25" spans="1:16" ht="20.100000000000001" customHeight="1" x14ac:dyDescent="0.3">
      <c r="A25" s="764">
        <v>5139</v>
      </c>
      <c r="B25" s="769" t="s">
        <v>147</v>
      </c>
      <c r="C25" s="767">
        <v>300000</v>
      </c>
      <c r="D25" s="767">
        <v>210234</v>
      </c>
      <c r="E25" s="767">
        <v>300000</v>
      </c>
      <c r="F25" s="767">
        <v>300000</v>
      </c>
      <c r="G25" s="767">
        <v>300000</v>
      </c>
      <c r="H25" s="683"/>
      <c r="I25" s="683"/>
      <c r="J25" s="683"/>
      <c r="K25" s="683"/>
      <c r="L25" s="683"/>
      <c r="M25" s="683"/>
      <c r="N25" s="683"/>
      <c r="O25" s="683"/>
      <c r="P25" s="683"/>
    </row>
    <row r="26" spans="1:16" ht="20.100000000000001" customHeight="1" x14ac:dyDescent="0.3">
      <c r="A26" s="764">
        <v>5151</v>
      </c>
      <c r="B26" s="769" t="s">
        <v>20</v>
      </c>
      <c r="C26" s="767">
        <v>25000</v>
      </c>
      <c r="D26" s="767">
        <v>20097</v>
      </c>
      <c r="E26" s="767">
        <v>25000</v>
      </c>
      <c r="F26" s="767">
        <v>30000</v>
      </c>
      <c r="G26" s="767">
        <v>30000</v>
      </c>
      <c r="H26" s="683"/>
      <c r="I26" s="683"/>
      <c r="J26" s="683"/>
      <c r="K26" s="683"/>
      <c r="L26" s="683"/>
      <c r="M26" s="683"/>
      <c r="N26" s="683"/>
      <c r="O26" s="683"/>
      <c r="P26" s="683"/>
    </row>
    <row r="27" spans="1:16" ht="20.100000000000001" customHeight="1" x14ac:dyDescent="0.3">
      <c r="A27" s="764">
        <v>5152</v>
      </c>
      <c r="B27" s="769" t="s">
        <v>43</v>
      </c>
      <c r="C27" s="767">
        <v>300000</v>
      </c>
      <c r="D27" s="767">
        <v>300949</v>
      </c>
      <c r="E27" s="767">
        <v>350000</v>
      </c>
      <c r="F27" s="767">
        <v>300000</v>
      </c>
      <c r="G27" s="767">
        <v>300000</v>
      </c>
      <c r="H27" s="683"/>
      <c r="I27" s="683"/>
      <c r="J27" s="683"/>
      <c r="K27" s="683"/>
      <c r="L27" s="683"/>
      <c r="M27" s="683"/>
      <c r="N27" s="683"/>
      <c r="O27" s="683"/>
      <c r="P27" s="683"/>
    </row>
    <row r="28" spans="1:16" ht="20.100000000000001" customHeight="1" x14ac:dyDescent="0.3">
      <c r="A28" s="764">
        <v>5154</v>
      </c>
      <c r="B28" s="769" t="s">
        <v>157</v>
      </c>
      <c r="C28" s="767">
        <v>150000</v>
      </c>
      <c r="D28" s="767">
        <v>130921</v>
      </c>
      <c r="E28" s="767">
        <v>150000</v>
      </c>
      <c r="F28" s="767">
        <v>150000</v>
      </c>
      <c r="G28" s="767">
        <v>150000</v>
      </c>
      <c r="H28" s="683"/>
      <c r="I28" s="683"/>
      <c r="J28" s="683"/>
      <c r="K28" s="683"/>
      <c r="L28" s="683"/>
      <c r="M28" s="683"/>
      <c r="N28" s="683"/>
      <c r="O28" s="683"/>
      <c r="P28" s="683"/>
    </row>
    <row r="29" spans="1:16" ht="20.100000000000001" customHeight="1" x14ac:dyDescent="0.3">
      <c r="A29" s="764">
        <v>5156</v>
      </c>
      <c r="B29" s="769" t="s">
        <v>171</v>
      </c>
      <c r="C29" s="767">
        <v>40000</v>
      </c>
      <c r="D29" s="767">
        <v>48563</v>
      </c>
      <c r="E29" s="767">
        <v>50000</v>
      </c>
      <c r="F29" s="767">
        <v>55000</v>
      </c>
      <c r="G29" s="767">
        <v>55000</v>
      </c>
      <c r="H29" s="683"/>
      <c r="I29" s="683"/>
      <c r="J29" s="683"/>
      <c r="K29" s="683"/>
      <c r="L29" s="683"/>
      <c r="M29" s="683"/>
      <c r="N29" s="683"/>
      <c r="O29" s="683"/>
      <c r="P29" s="683"/>
    </row>
    <row r="30" spans="1:16" ht="20.100000000000001" customHeight="1" x14ac:dyDescent="0.3">
      <c r="A30" s="764">
        <v>5161</v>
      </c>
      <c r="B30" s="769" t="s">
        <v>224</v>
      </c>
      <c r="C30" s="767">
        <v>50000</v>
      </c>
      <c r="D30" s="767">
        <v>43403</v>
      </c>
      <c r="E30" s="767">
        <v>50000</v>
      </c>
      <c r="F30" s="767">
        <v>50000</v>
      </c>
      <c r="G30" s="767">
        <v>50000</v>
      </c>
      <c r="H30" s="683"/>
      <c r="I30" s="683"/>
      <c r="J30" s="683"/>
      <c r="K30" s="683"/>
      <c r="L30" s="683"/>
      <c r="M30" s="683"/>
      <c r="N30" s="683"/>
      <c r="O30" s="683"/>
      <c r="P30" s="683"/>
    </row>
    <row r="31" spans="1:16" ht="20.100000000000001" customHeight="1" x14ac:dyDescent="0.3">
      <c r="A31" s="764">
        <v>5162</v>
      </c>
      <c r="B31" s="769" t="s">
        <v>199</v>
      </c>
      <c r="C31" s="767">
        <v>140000</v>
      </c>
      <c r="D31" s="767">
        <v>111544</v>
      </c>
      <c r="E31" s="767">
        <v>140000</v>
      </c>
      <c r="F31" s="767">
        <v>140000</v>
      </c>
      <c r="G31" s="767">
        <v>140000</v>
      </c>
      <c r="H31" s="683" t="s">
        <v>407</v>
      </c>
      <c r="J31" s="683"/>
      <c r="K31" s="683"/>
      <c r="L31" s="683"/>
      <c r="M31" s="683"/>
      <c r="N31" s="683"/>
      <c r="O31" s="683"/>
      <c r="P31" s="683"/>
    </row>
    <row r="32" spans="1:16" ht="20.100000000000001" customHeight="1" x14ac:dyDescent="0.3">
      <c r="A32" s="764">
        <v>5163</v>
      </c>
      <c r="B32" s="769" t="s">
        <v>188</v>
      </c>
      <c r="C32" s="767">
        <v>130000</v>
      </c>
      <c r="D32" s="767">
        <v>152220</v>
      </c>
      <c r="E32" s="767">
        <v>200000</v>
      </c>
      <c r="F32" s="767">
        <v>200000</v>
      </c>
      <c r="G32" s="767">
        <v>200000</v>
      </c>
      <c r="H32" s="683" t="s">
        <v>465</v>
      </c>
      <c r="I32" s="856" t="s">
        <v>478</v>
      </c>
      <c r="J32" s="857" t="s">
        <v>480</v>
      </c>
      <c r="K32" s="668"/>
      <c r="L32" s="683"/>
      <c r="M32" s="683"/>
      <c r="N32" s="683"/>
      <c r="O32" s="683"/>
      <c r="P32" s="683"/>
    </row>
    <row r="33" spans="1:16" ht="20.100000000000001" customHeight="1" x14ac:dyDescent="0.3">
      <c r="A33" s="764">
        <v>5164</v>
      </c>
      <c r="B33" s="769" t="s">
        <v>23</v>
      </c>
      <c r="C33" s="767">
        <v>280000</v>
      </c>
      <c r="D33" s="767">
        <v>109068</v>
      </c>
      <c r="E33" s="767">
        <v>200000</v>
      </c>
      <c r="F33" s="767">
        <v>200000</v>
      </c>
      <c r="G33" s="767">
        <v>200000</v>
      </c>
      <c r="H33" s="683" t="s">
        <v>476</v>
      </c>
      <c r="I33" s="856" t="s">
        <v>632</v>
      </c>
      <c r="J33" s="857" t="s">
        <v>477</v>
      </c>
      <c r="K33" s="856" t="s">
        <v>479</v>
      </c>
      <c r="L33" s="683"/>
      <c r="M33" s="683"/>
      <c r="N33" s="683"/>
      <c r="O33" s="683"/>
      <c r="P33" s="683"/>
    </row>
    <row r="34" spans="1:16" ht="20.100000000000001" customHeight="1" x14ac:dyDescent="0.3">
      <c r="A34" s="764">
        <v>5166</v>
      </c>
      <c r="B34" s="769" t="s">
        <v>212</v>
      </c>
      <c r="C34" s="767">
        <v>180000</v>
      </c>
      <c r="D34" s="767">
        <v>109406</v>
      </c>
      <c r="E34" s="767">
        <v>180000</v>
      </c>
      <c r="F34" s="767">
        <v>180000</v>
      </c>
      <c r="G34" s="767">
        <v>180000</v>
      </c>
      <c r="H34" s="683" t="s">
        <v>436</v>
      </c>
      <c r="I34" s="856" t="s">
        <v>553</v>
      </c>
      <c r="J34" s="683"/>
      <c r="K34" s="683"/>
      <c r="L34" s="683"/>
      <c r="M34" s="683"/>
      <c r="N34" s="683"/>
      <c r="O34" s="683"/>
      <c r="P34" s="683"/>
    </row>
    <row r="35" spans="1:16" ht="20.100000000000001" customHeight="1" x14ac:dyDescent="0.3">
      <c r="A35" s="764">
        <v>5167</v>
      </c>
      <c r="B35" s="769" t="s">
        <v>213</v>
      </c>
      <c r="C35" s="767">
        <v>150000</v>
      </c>
      <c r="D35" s="767">
        <v>153144</v>
      </c>
      <c r="E35" s="767">
        <v>180000</v>
      </c>
      <c r="F35" s="767">
        <v>180000</v>
      </c>
      <c r="G35" s="767">
        <v>180000</v>
      </c>
      <c r="H35" s="683"/>
      <c r="I35" s="683"/>
      <c r="J35" s="683"/>
      <c r="K35" s="683"/>
      <c r="L35" s="683"/>
      <c r="M35" s="683"/>
      <c r="N35" s="683"/>
      <c r="O35" s="683"/>
      <c r="P35" s="683"/>
    </row>
    <row r="36" spans="1:16" ht="20.100000000000001" customHeight="1" x14ac:dyDescent="0.3">
      <c r="A36" s="764">
        <v>5168</v>
      </c>
      <c r="B36" s="769" t="s">
        <v>214</v>
      </c>
      <c r="C36" s="767">
        <v>250000</v>
      </c>
      <c r="D36" s="767">
        <v>157723</v>
      </c>
      <c r="E36" s="767">
        <v>200000</v>
      </c>
      <c r="F36" s="767">
        <v>200000</v>
      </c>
      <c r="G36" s="767">
        <v>200000</v>
      </c>
      <c r="H36" s="683" t="s">
        <v>469</v>
      </c>
      <c r="K36" s="683" t="s">
        <v>411</v>
      </c>
      <c r="L36" s="856">
        <v>100000</v>
      </c>
      <c r="M36" s="683" t="s">
        <v>600</v>
      </c>
      <c r="N36" s="683"/>
      <c r="O36" s="683"/>
      <c r="P36" s="683"/>
    </row>
    <row r="37" spans="1:16" ht="20.100000000000001" customHeight="1" x14ac:dyDescent="0.3">
      <c r="A37" s="764">
        <v>5169</v>
      </c>
      <c r="B37" s="769" t="s">
        <v>141</v>
      </c>
      <c r="C37" s="767">
        <v>300000</v>
      </c>
      <c r="D37" s="767">
        <v>298141</v>
      </c>
      <c r="E37" s="767">
        <v>320000</v>
      </c>
      <c r="F37" s="767">
        <v>300000</v>
      </c>
      <c r="G37" s="767">
        <v>300000</v>
      </c>
      <c r="H37" s="858" t="s">
        <v>466</v>
      </c>
      <c r="I37" s="857" t="s">
        <v>468</v>
      </c>
      <c r="J37" s="683"/>
      <c r="K37" s="683"/>
      <c r="L37" s="683"/>
      <c r="M37" s="683"/>
      <c r="N37" s="683"/>
      <c r="O37" s="683"/>
      <c r="P37" s="683"/>
    </row>
    <row r="38" spans="1:16" ht="20.100000000000001" customHeight="1" x14ac:dyDescent="0.3">
      <c r="A38" s="764">
        <v>5171</v>
      </c>
      <c r="B38" s="769" t="s">
        <v>160</v>
      </c>
      <c r="C38" s="767">
        <v>250000</v>
      </c>
      <c r="D38" s="767">
        <v>236488</v>
      </c>
      <c r="E38" s="767">
        <v>250000</v>
      </c>
      <c r="F38" s="767">
        <v>250000</v>
      </c>
      <c r="G38" s="767">
        <v>250000</v>
      </c>
      <c r="H38" s="683"/>
      <c r="I38" s="683"/>
      <c r="J38" s="683"/>
      <c r="K38" s="683"/>
      <c r="L38" s="683"/>
      <c r="M38" s="683"/>
      <c r="N38" s="683"/>
      <c r="O38" s="683"/>
      <c r="P38" s="683"/>
    </row>
    <row r="39" spans="1:16" ht="20.100000000000001" customHeight="1" x14ac:dyDescent="0.3">
      <c r="A39" s="764">
        <v>5172</v>
      </c>
      <c r="B39" s="769" t="s">
        <v>225</v>
      </c>
      <c r="C39" s="767">
        <v>50000</v>
      </c>
      <c r="D39" s="767">
        <v>0</v>
      </c>
      <c r="E39" s="767">
        <v>0</v>
      </c>
      <c r="F39" s="767" t="s">
        <v>51</v>
      </c>
      <c r="G39" s="767" t="s">
        <v>51</v>
      </c>
      <c r="H39" s="668"/>
      <c r="I39" s="683"/>
      <c r="J39" s="683"/>
      <c r="K39" s="683"/>
      <c r="L39" s="683"/>
      <c r="M39" s="683"/>
      <c r="N39" s="683"/>
      <c r="O39" s="683"/>
      <c r="P39" s="683"/>
    </row>
    <row r="40" spans="1:16" ht="20.100000000000001" customHeight="1" x14ac:dyDescent="0.3">
      <c r="A40" s="764">
        <v>5173</v>
      </c>
      <c r="B40" s="769" t="s">
        <v>22</v>
      </c>
      <c r="C40" s="767">
        <v>30000</v>
      </c>
      <c r="D40" s="767">
        <v>23928</v>
      </c>
      <c r="E40" s="767">
        <v>30000</v>
      </c>
      <c r="F40" s="767">
        <v>30000</v>
      </c>
      <c r="G40" s="767">
        <v>30000</v>
      </c>
      <c r="H40" s="683"/>
      <c r="I40" s="683"/>
      <c r="J40" s="683"/>
      <c r="K40" s="683"/>
      <c r="L40" s="683"/>
      <c r="M40" s="683"/>
      <c r="N40" s="683"/>
      <c r="O40" s="683"/>
      <c r="P40" s="683"/>
    </row>
    <row r="41" spans="1:16" ht="20.100000000000001" customHeight="1" x14ac:dyDescent="0.3">
      <c r="A41" s="764">
        <v>5175</v>
      </c>
      <c r="B41" s="769" t="s">
        <v>25</v>
      </c>
      <c r="C41" s="767">
        <v>40000</v>
      </c>
      <c r="D41" s="767">
        <v>24248</v>
      </c>
      <c r="E41" s="767">
        <v>40000</v>
      </c>
      <c r="F41" s="767">
        <v>40000</v>
      </c>
      <c r="G41" s="767">
        <v>40000</v>
      </c>
      <c r="H41" s="683"/>
      <c r="I41" s="683"/>
      <c r="J41" s="683"/>
      <c r="K41" s="683"/>
      <c r="L41" s="683"/>
      <c r="M41" s="683"/>
      <c r="N41" s="683"/>
      <c r="O41" s="683"/>
      <c r="P41" s="683"/>
    </row>
    <row r="42" spans="1:16" ht="20.100000000000001" customHeight="1" x14ac:dyDescent="0.3">
      <c r="A42" s="764">
        <v>5179</v>
      </c>
      <c r="B42" s="848" t="s">
        <v>467</v>
      </c>
      <c r="C42" s="767">
        <v>75000</v>
      </c>
      <c r="D42" s="767">
        <v>54372</v>
      </c>
      <c r="E42" s="767">
        <v>75000</v>
      </c>
      <c r="F42" s="767">
        <v>75000</v>
      </c>
      <c r="G42" s="767">
        <v>75000</v>
      </c>
      <c r="H42" s="683"/>
      <c r="I42" s="683"/>
      <c r="J42" s="683"/>
      <c r="K42" s="683"/>
      <c r="L42" s="683"/>
      <c r="M42" s="683"/>
      <c r="N42" s="683"/>
      <c r="O42" s="683"/>
      <c r="P42" s="683"/>
    </row>
    <row r="43" spans="1:16" ht="20.100000000000001" customHeight="1" x14ac:dyDescent="0.3">
      <c r="A43" s="764">
        <v>5195</v>
      </c>
      <c r="B43" s="985" t="s">
        <v>550</v>
      </c>
      <c r="C43" s="766">
        <v>5000</v>
      </c>
      <c r="D43" s="766">
        <v>0</v>
      </c>
      <c r="E43" s="767">
        <v>0</v>
      </c>
      <c r="F43" s="767" t="s">
        <v>51</v>
      </c>
      <c r="G43" s="767" t="s">
        <v>51</v>
      </c>
      <c r="H43" s="683"/>
      <c r="I43" s="683"/>
      <c r="J43" s="683"/>
      <c r="K43" s="683"/>
      <c r="L43" s="683"/>
      <c r="M43" s="683"/>
      <c r="N43" s="683"/>
      <c r="O43" s="683"/>
      <c r="P43" s="683"/>
    </row>
    <row r="44" spans="1:16" ht="20.100000000000001" customHeight="1" x14ac:dyDescent="0.3">
      <c r="A44" s="849">
        <v>5362</v>
      </c>
      <c r="B44" s="850" t="s">
        <v>216</v>
      </c>
      <c r="C44" s="767">
        <v>5000</v>
      </c>
      <c r="D44" s="767">
        <v>2900</v>
      </c>
      <c r="E44" s="767">
        <v>3000</v>
      </c>
      <c r="F44" s="767">
        <v>3000</v>
      </c>
      <c r="G44" s="767">
        <v>3000</v>
      </c>
      <c r="H44" s="683"/>
      <c r="I44" s="683"/>
      <c r="J44" s="683"/>
      <c r="K44" s="683"/>
      <c r="L44" s="683"/>
      <c r="M44" s="683"/>
      <c r="N44" s="683"/>
      <c r="O44" s="683"/>
      <c r="P44" s="683"/>
    </row>
    <row r="45" spans="1:16" ht="20.100000000000001" customHeight="1" x14ac:dyDescent="0.3">
      <c r="A45" s="764">
        <v>5424</v>
      </c>
      <c r="B45" s="769" t="s">
        <v>217</v>
      </c>
      <c r="C45" s="767">
        <v>0</v>
      </c>
      <c r="D45" s="767">
        <v>0</v>
      </c>
      <c r="E45" s="767">
        <v>0</v>
      </c>
      <c r="F45" s="767">
        <v>0</v>
      </c>
      <c r="G45" s="767">
        <v>0</v>
      </c>
      <c r="H45" s="683"/>
      <c r="I45" s="683"/>
      <c r="J45" s="683"/>
      <c r="K45" s="683"/>
      <c r="L45" s="683"/>
      <c r="M45" s="683"/>
      <c r="N45" s="683"/>
      <c r="O45" s="683"/>
      <c r="P45" s="683"/>
    </row>
    <row r="46" spans="1:16" ht="20.100000000000001" customHeight="1" x14ac:dyDescent="0.3">
      <c r="A46" s="764">
        <v>5499</v>
      </c>
      <c r="B46" s="851" t="s">
        <v>355</v>
      </c>
      <c r="C46" s="767">
        <v>1150000</v>
      </c>
      <c r="D46" s="767">
        <v>627240</v>
      </c>
      <c r="E46" s="767">
        <v>1150000</v>
      </c>
      <c r="F46" s="767">
        <v>1400000</v>
      </c>
      <c r="G46" s="767">
        <v>1400000</v>
      </c>
      <c r="H46" s="994"/>
      <c r="I46" s="683"/>
      <c r="J46" s="683"/>
      <c r="K46" s="683"/>
      <c r="L46" s="683"/>
      <c r="M46" s="683"/>
      <c r="N46" s="683"/>
      <c r="O46" s="683"/>
      <c r="P46" s="683"/>
    </row>
    <row r="47" spans="1:16" ht="20.100000000000001" customHeight="1" x14ac:dyDescent="0.3">
      <c r="A47" s="771">
        <v>5499</v>
      </c>
      <c r="B47" s="819" t="s">
        <v>50</v>
      </c>
      <c r="C47" s="852">
        <v>700000</v>
      </c>
      <c r="D47" s="852">
        <v>700000</v>
      </c>
      <c r="E47" s="852">
        <v>700000</v>
      </c>
      <c r="F47" s="852">
        <v>800000</v>
      </c>
      <c r="G47" s="852">
        <v>800000</v>
      </c>
      <c r="H47" s="683"/>
      <c r="I47" s="683"/>
      <c r="J47" s="683"/>
      <c r="K47" s="683"/>
      <c r="L47" s="683"/>
      <c r="M47" s="683"/>
      <c r="N47" s="683"/>
      <c r="O47" s="683"/>
      <c r="P47" s="683"/>
    </row>
    <row r="48" spans="1:16" ht="20.100000000000001" customHeight="1" thickBot="1" x14ac:dyDescent="0.35">
      <c r="A48" s="771">
        <v>6122</v>
      </c>
      <c r="B48" s="777" t="s">
        <v>226</v>
      </c>
      <c r="C48" s="853">
        <v>0</v>
      </c>
      <c r="D48" s="853">
        <v>242392</v>
      </c>
      <c r="E48" s="852">
        <v>250000</v>
      </c>
      <c r="F48" s="852">
        <v>0</v>
      </c>
      <c r="G48" s="852">
        <v>0</v>
      </c>
      <c r="H48" s="668"/>
      <c r="I48" s="683"/>
      <c r="J48" s="683"/>
      <c r="K48" s="683"/>
      <c r="L48" s="683"/>
      <c r="M48" s="683"/>
      <c r="N48" s="683"/>
      <c r="O48" s="683"/>
      <c r="P48" s="683"/>
    </row>
    <row r="49" spans="1:16" ht="20.100000000000001" customHeight="1" thickBot="1" x14ac:dyDescent="0.35">
      <c r="A49" s="863" t="s">
        <v>342</v>
      </c>
      <c r="B49" s="864" t="s">
        <v>55</v>
      </c>
      <c r="C49" s="865">
        <f>SUM(C17:C48)</f>
        <v>27878000</v>
      </c>
      <c r="D49" s="865">
        <f>SUM(D17:D48)</f>
        <v>19647755</v>
      </c>
      <c r="E49" s="865">
        <f>SUM(E17:E48)</f>
        <v>28123623</v>
      </c>
      <c r="F49" s="865">
        <f>SUM(F17:F48)</f>
        <v>31506000</v>
      </c>
      <c r="G49" s="866">
        <f>SUM(G17:G48)</f>
        <v>31506000</v>
      </c>
      <c r="H49" s="683"/>
      <c r="I49" s="683"/>
      <c r="J49" s="683"/>
      <c r="K49" s="683"/>
      <c r="L49" s="683"/>
      <c r="M49" s="683"/>
      <c r="N49" s="683"/>
      <c r="O49" s="683"/>
      <c r="P49" s="683"/>
    </row>
    <row r="50" spans="1:16" ht="15" thickBot="1" x14ac:dyDescent="0.35">
      <c r="A50" s="799">
        <v>5163</v>
      </c>
      <c r="B50" s="854" t="s">
        <v>444</v>
      </c>
      <c r="C50" s="801">
        <v>490000</v>
      </c>
      <c r="D50" s="801">
        <v>353254</v>
      </c>
      <c r="E50" s="801">
        <v>490000</v>
      </c>
      <c r="F50" s="841">
        <v>750000</v>
      </c>
      <c r="G50" s="841">
        <v>750000</v>
      </c>
      <c r="H50" s="683" t="s">
        <v>455</v>
      </c>
      <c r="I50" s="683" t="s">
        <v>598</v>
      </c>
      <c r="J50" s="683" t="s">
        <v>599</v>
      </c>
      <c r="K50" s="683"/>
      <c r="L50" s="683"/>
      <c r="M50" s="683"/>
      <c r="N50" s="683"/>
      <c r="O50" s="683"/>
      <c r="P50" s="683"/>
    </row>
    <row r="51" spans="1:16" ht="15.6" x14ac:dyDescent="0.3">
      <c r="A51" s="867" t="s">
        <v>445</v>
      </c>
      <c r="B51" s="868" t="s">
        <v>55</v>
      </c>
      <c r="C51" s="869">
        <v>360000</v>
      </c>
      <c r="D51" s="869">
        <v>180329</v>
      </c>
      <c r="E51" s="869">
        <v>360000</v>
      </c>
      <c r="F51" s="869">
        <f>SUM(F50)</f>
        <v>750000</v>
      </c>
      <c r="G51" s="870">
        <f>SUM(G50)</f>
        <v>750000</v>
      </c>
      <c r="H51" s="683"/>
      <c r="I51" s="683"/>
      <c r="J51" s="683"/>
      <c r="K51" s="683"/>
      <c r="L51" s="683"/>
      <c r="M51" s="683"/>
      <c r="N51" s="683"/>
      <c r="O51" s="683"/>
      <c r="P51" s="683"/>
    </row>
    <row r="52" spans="1:16" ht="14.4" x14ac:dyDescent="0.3">
      <c r="A52" s="111"/>
      <c r="B52" s="111"/>
      <c r="C52" s="114"/>
      <c r="D52" s="114"/>
      <c r="E52" s="114"/>
      <c r="F52" s="1018">
        <f>SUM(F49+F51)</f>
        <v>32256000</v>
      </c>
      <c r="G52" s="992">
        <f>SUM(G49+G51)</f>
        <v>32256000</v>
      </c>
      <c r="H52" s="683"/>
      <c r="I52" s="683"/>
      <c r="J52" s="683"/>
      <c r="K52" s="683"/>
      <c r="L52" s="683"/>
      <c r="M52" s="683"/>
      <c r="N52" s="683"/>
      <c r="O52" s="683"/>
      <c r="P52" s="683"/>
    </row>
    <row r="53" spans="1:16" ht="14.4" x14ac:dyDescent="0.3">
      <c r="A53" s="111"/>
      <c r="B53" s="111"/>
      <c r="C53" s="114"/>
      <c r="D53" s="114"/>
      <c r="E53" s="114"/>
      <c r="F53" s="114"/>
      <c r="G53" s="111"/>
    </row>
    <row r="54" spans="1:16" ht="14.4" x14ac:dyDescent="0.3">
      <c r="A54" s="111"/>
      <c r="B54" s="115" t="s">
        <v>143</v>
      </c>
      <c r="C54" s="986">
        <v>45960</v>
      </c>
      <c r="E54" s="115" t="s">
        <v>144</v>
      </c>
      <c r="F54" s="1183" t="s">
        <v>645</v>
      </c>
      <c r="G54" s="111"/>
    </row>
    <row r="55" spans="1:16" ht="14.4" x14ac:dyDescent="0.3">
      <c r="A55" s="111"/>
      <c r="B55" s="111"/>
      <c r="C55" s="111"/>
      <c r="D55" s="111"/>
      <c r="E55" s="111"/>
      <c r="F55" s="111"/>
      <c r="G55" s="111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53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O52"/>
  <sheetViews>
    <sheetView zoomScaleNormal="100" workbookViewId="0">
      <selection activeCell="G22" sqref="G22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8" width="10.5546875" style="101" customWidth="1"/>
    <col min="9" max="9" width="9.33203125" style="101" customWidth="1"/>
    <col min="10" max="10" width="11.88671875" style="101" customWidth="1"/>
    <col min="11" max="11" width="9.109375" style="101"/>
    <col min="12" max="12" width="13.33203125" style="101" customWidth="1"/>
    <col min="13" max="16384" width="9.109375" style="101"/>
  </cols>
  <sheetData>
    <row r="1" spans="1:7" ht="17.399999999999999" x14ac:dyDescent="0.3">
      <c r="B1" s="1339" t="s">
        <v>404</v>
      </c>
      <c r="C1" s="1340"/>
      <c r="D1" s="1340"/>
      <c r="E1" s="1340"/>
      <c r="F1" s="495" t="str">
        <f>IF('příjmy-paragraf'!F2=0," ",'příjmy-paragraf'!F2)</f>
        <v>rok 2026</v>
      </c>
    </row>
    <row r="2" spans="1:7" ht="14.4" thickBot="1" x14ac:dyDescent="0.3"/>
    <row r="3" spans="1:7" ht="15.6" x14ac:dyDescent="0.3">
      <c r="A3" s="693" t="s">
        <v>410</v>
      </c>
      <c r="B3" s="694" t="s">
        <v>222</v>
      </c>
      <c r="C3" s="855" t="s">
        <v>347</v>
      </c>
      <c r="D3" s="779"/>
      <c r="E3" s="779"/>
      <c r="F3" s="779"/>
      <c r="G3" s="697"/>
    </row>
    <row r="4" spans="1:7" ht="15.6" x14ac:dyDescent="0.3">
      <c r="A4" s="698"/>
      <c r="B4" s="699" t="s">
        <v>133</v>
      </c>
      <c r="C4" s="780"/>
      <c r="D4" s="781"/>
      <c r="E4" s="702" t="s">
        <v>134</v>
      </c>
      <c r="F4" s="781"/>
      <c r="G4" s="703"/>
    </row>
    <row r="5" spans="1:7" ht="14.4" x14ac:dyDescent="0.3">
      <c r="A5" s="1399" t="s">
        <v>135</v>
      </c>
      <c r="B5" s="1400" t="s">
        <v>136</v>
      </c>
      <c r="C5" s="782" t="s">
        <v>137</v>
      </c>
      <c r="D5" s="782" t="s">
        <v>107</v>
      </c>
      <c r="E5" s="782" t="s">
        <v>138</v>
      </c>
      <c r="F5" s="782" t="s">
        <v>108</v>
      </c>
      <c r="G5" s="783" t="s">
        <v>139</v>
      </c>
    </row>
    <row r="6" spans="1:7" ht="14.4" x14ac:dyDescent="0.3">
      <c r="A6" s="1407"/>
      <c r="B6" s="1408"/>
      <c r="C6" s="1041" t="str">
        <f>IF('příjmy-paragraf'!D2=0," ",'příjmy-paragraf'!D2)</f>
        <v>rok 2025</v>
      </c>
      <c r="D6" s="1041" t="str">
        <f>IF('příjmy-paragraf'!E3=0," ",'příjmy-paragraf'!E3)</f>
        <v xml:space="preserve"> k 30.09.</v>
      </c>
      <c r="E6" s="1041" t="str">
        <f>IF('1014-útulek'!E6=0," ",'1014-útulek'!E6)</f>
        <v>k 31.12.2025</v>
      </c>
      <c r="F6" s="1041" t="str">
        <f>IF('příjmy-paragraf'!F2=0," ",'příjmy-paragraf'!F2)</f>
        <v>rok 2026</v>
      </c>
      <c r="G6" s="1042" t="str">
        <f>IF('příjmy-paragraf'!F2=0," ",'příjmy-paragraf'!F2)</f>
        <v>rok 2026</v>
      </c>
    </row>
    <row r="7" spans="1:7" ht="14.4" x14ac:dyDescent="0.3">
      <c r="A7" s="1050">
        <v>2111</v>
      </c>
      <c r="B7" s="1192" t="s">
        <v>581</v>
      </c>
      <c r="C7" s="1051">
        <v>0</v>
      </c>
      <c r="D7" s="1052" t="s">
        <v>582</v>
      </c>
      <c r="E7" s="1052" t="s">
        <v>583</v>
      </c>
      <c r="F7" s="1052" t="s">
        <v>584</v>
      </c>
      <c r="G7" s="1199" t="s">
        <v>584</v>
      </c>
    </row>
    <row r="8" spans="1:7" ht="20.100000000000001" customHeight="1" x14ac:dyDescent="0.3">
      <c r="A8" s="1053">
        <v>2131</v>
      </c>
      <c r="B8" s="1054" t="s">
        <v>2</v>
      </c>
      <c r="C8" s="1055">
        <v>250000</v>
      </c>
      <c r="D8" s="1055">
        <v>204410</v>
      </c>
      <c r="E8" s="1056">
        <v>220000</v>
      </c>
      <c r="F8" s="1056">
        <v>235000</v>
      </c>
      <c r="G8" s="1200">
        <v>235000</v>
      </c>
    </row>
    <row r="9" spans="1:7" ht="20.100000000000001" customHeight="1" x14ac:dyDescent="0.3">
      <c r="A9" s="1053">
        <v>3111</v>
      </c>
      <c r="B9" s="1054" t="s">
        <v>10</v>
      </c>
      <c r="C9" s="1055">
        <v>3000000</v>
      </c>
      <c r="D9" s="1055">
        <v>3050155</v>
      </c>
      <c r="E9" s="1056">
        <v>3500000</v>
      </c>
      <c r="F9" s="1056">
        <v>590000</v>
      </c>
      <c r="G9" s="1200">
        <v>590000</v>
      </c>
    </row>
    <row r="10" spans="1:7" ht="20.100000000000001" customHeight="1" x14ac:dyDescent="0.3">
      <c r="A10" s="1053">
        <v>3112</v>
      </c>
      <c r="B10" s="1054" t="s">
        <v>341</v>
      </c>
      <c r="C10" s="1055">
        <v>0</v>
      </c>
      <c r="D10" s="1055">
        <v>0</v>
      </c>
      <c r="E10" s="1055">
        <v>0</v>
      </c>
      <c r="F10" s="1055">
        <v>0</v>
      </c>
      <c r="G10" s="1200">
        <v>1.0000000000000001E-18</v>
      </c>
    </row>
    <row r="11" spans="1:7" ht="20.100000000000001" customHeight="1" thickBot="1" x14ac:dyDescent="0.35">
      <c r="A11" s="786">
        <v>3113</v>
      </c>
      <c r="B11" s="1049" t="s">
        <v>551</v>
      </c>
      <c r="C11" s="838">
        <v>0</v>
      </c>
      <c r="D11" s="838">
        <v>0</v>
      </c>
      <c r="E11" s="838">
        <v>0</v>
      </c>
      <c r="F11" s="838">
        <v>0</v>
      </c>
      <c r="G11" s="715">
        <v>0</v>
      </c>
    </row>
    <row r="12" spans="1:7" ht="20.100000000000001" customHeight="1" thickBot="1" x14ac:dyDescent="0.35">
      <c r="A12" s="792"/>
      <c r="B12" s="720" t="s">
        <v>55</v>
      </c>
      <c r="C12" s="721">
        <f>SUM(C8:C11)</f>
        <v>3250000</v>
      </c>
      <c r="D12" s="721">
        <f>D7+D8+D9</f>
        <v>3292291</v>
      </c>
      <c r="E12" s="721">
        <f>SUM(E8:E11)</f>
        <v>3720000</v>
      </c>
      <c r="F12" s="721">
        <f>SUM(F8:F11)</f>
        <v>825000</v>
      </c>
      <c r="G12" s="722">
        <f>SUM(G8:G11)</f>
        <v>825000</v>
      </c>
    </row>
    <row r="13" spans="1:7" ht="14.4" x14ac:dyDescent="0.3">
      <c r="A13" s="215"/>
      <c r="B13" s="215"/>
      <c r="C13" s="216"/>
      <c r="D13" s="216"/>
      <c r="E13" s="216"/>
      <c r="F13" s="216"/>
      <c r="G13" s="216"/>
    </row>
    <row r="14" spans="1:7" ht="15" thickBot="1" x14ac:dyDescent="0.35">
      <c r="A14" s="215"/>
      <c r="B14" s="215"/>
      <c r="C14" s="215"/>
      <c r="D14" s="215"/>
      <c r="E14" s="215"/>
      <c r="F14" s="215"/>
    </row>
    <row r="15" spans="1:7" ht="15.6" x14ac:dyDescent="0.3">
      <c r="A15" s="102"/>
      <c r="B15" s="103" t="s">
        <v>222</v>
      </c>
      <c r="C15" s="299" t="s">
        <v>347</v>
      </c>
      <c r="D15" s="210"/>
      <c r="E15" s="210"/>
      <c r="F15" s="210"/>
      <c r="G15" s="105"/>
    </row>
    <row r="16" spans="1:7" ht="15.6" x14ac:dyDescent="0.3">
      <c r="A16" s="106"/>
      <c r="B16" s="113" t="s">
        <v>140</v>
      </c>
      <c r="C16" s="211"/>
      <c r="D16" s="212"/>
      <c r="E16" s="107" t="s">
        <v>134</v>
      </c>
      <c r="F16" s="212"/>
      <c r="G16" s="108"/>
    </row>
    <row r="17" spans="1:15" ht="14.4" x14ac:dyDescent="0.3">
      <c r="A17" s="1413" t="s">
        <v>135</v>
      </c>
      <c r="B17" s="1415" t="s">
        <v>136</v>
      </c>
      <c r="C17" s="213" t="s">
        <v>137</v>
      </c>
      <c r="D17" s="213" t="s">
        <v>107</v>
      </c>
      <c r="E17" s="213" t="s">
        <v>138</v>
      </c>
      <c r="F17" s="213" t="s">
        <v>108</v>
      </c>
      <c r="G17" s="214" t="s">
        <v>139</v>
      </c>
    </row>
    <row r="18" spans="1:15" ht="15" thickBot="1" x14ac:dyDescent="0.35">
      <c r="A18" s="1414"/>
      <c r="B18" s="1416"/>
      <c r="C18" s="109" t="str">
        <f>IF('příjmy-paragraf'!D2=0," ",'příjmy-paragraf'!D2)</f>
        <v>rok 2025</v>
      </c>
      <c r="D18" s="109" t="str">
        <f>IF('příjmy-paragraf'!E3=0," ",'příjmy-paragraf'!E3)</f>
        <v xml:space="preserve"> k 30.09.</v>
      </c>
      <c r="E18" s="109" t="str">
        <f>IF('1014-útulek'!E16=0," ",'1014-útulek'!E16)</f>
        <v>k 31.12.2025</v>
      </c>
      <c r="F18" s="109" t="str">
        <f>IF('příjmy-paragraf'!F2=0," ",'příjmy-paragraf'!F2)</f>
        <v>rok 2026</v>
      </c>
      <c r="G18" s="110" t="str">
        <f>IF('příjmy-paragraf'!F2=0," ",'příjmy-paragraf'!F2)</f>
        <v>rok 2026</v>
      </c>
    </row>
    <row r="19" spans="1:15" ht="15.6" x14ac:dyDescent="0.3">
      <c r="A19" s="509">
        <v>5139</v>
      </c>
      <c r="B19" s="660" t="s">
        <v>461</v>
      </c>
      <c r="C19" s="510">
        <v>100000</v>
      </c>
      <c r="D19" s="987">
        <v>57120</v>
      </c>
      <c r="E19" s="510">
        <v>100000</v>
      </c>
      <c r="F19" s="1063">
        <v>100000</v>
      </c>
      <c r="G19" s="511">
        <v>100000</v>
      </c>
    </row>
    <row r="20" spans="1:15" ht="15.6" x14ac:dyDescent="0.3">
      <c r="A20" s="512" t="s">
        <v>459</v>
      </c>
      <c r="B20" s="513" t="s">
        <v>55</v>
      </c>
      <c r="C20" s="514">
        <f>SUM(C19)</f>
        <v>100000</v>
      </c>
      <c r="D20" s="514">
        <f>SUM(D19)</f>
        <v>57120</v>
      </c>
      <c r="E20" s="514">
        <f>SUM(E19)</f>
        <v>100000</v>
      </c>
      <c r="F20" s="514">
        <f>SUM(F19)</f>
        <v>100000</v>
      </c>
      <c r="G20" s="515">
        <f>SUM(G19)</f>
        <v>100000</v>
      </c>
    </row>
    <row r="21" spans="1:15" ht="15.6" x14ac:dyDescent="0.3">
      <c r="A21" s="650">
        <v>5169</v>
      </c>
      <c r="B21" s="664" t="s">
        <v>460</v>
      </c>
      <c r="C21" s="651">
        <v>40000</v>
      </c>
      <c r="D21" s="651">
        <v>23682</v>
      </c>
      <c r="E21" s="651">
        <v>25000</v>
      </c>
      <c r="F21" s="1067">
        <v>50000</v>
      </c>
      <c r="G21" s="652">
        <v>50000</v>
      </c>
    </row>
    <row r="22" spans="1:15" ht="15.6" x14ac:dyDescent="0.3">
      <c r="A22" s="650">
        <v>6130</v>
      </c>
      <c r="B22" s="664" t="s">
        <v>464</v>
      </c>
      <c r="C22" s="651">
        <v>200000</v>
      </c>
      <c r="D22" s="651">
        <v>0</v>
      </c>
      <c r="E22" s="651">
        <v>0</v>
      </c>
      <c r="F22" s="1067">
        <v>3000000</v>
      </c>
      <c r="G22" s="1217">
        <v>500000</v>
      </c>
    </row>
    <row r="23" spans="1:15" ht="15.6" x14ac:dyDescent="0.3">
      <c r="A23" s="653" t="s">
        <v>410</v>
      </c>
      <c r="B23" s="654" t="s">
        <v>55</v>
      </c>
      <c r="C23" s="655">
        <f>SUM(C21:C22)</f>
        <v>240000</v>
      </c>
      <c r="D23" s="655">
        <f>SUM(D21:D22)</f>
        <v>23682</v>
      </c>
      <c r="E23" s="655">
        <f>SUM(E21:E22)</f>
        <v>25000</v>
      </c>
      <c r="F23" s="655">
        <f>SUM(F21:F22)</f>
        <v>3050000</v>
      </c>
      <c r="G23" s="957">
        <f>SUM(G21:G22)</f>
        <v>550000</v>
      </c>
    </row>
    <row r="24" spans="1:15" ht="20.100000000000001" customHeight="1" x14ac:dyDescent="0.3">
      <c r="A24" s="255">
        <v>5137</v>
      </c>
      <c r="B24" s="1060" t="s">
        <v>19</v>
      </c>
      <c r="C24" s="257">
        <v>0</v>
      </c>
      <c r="D24" s="257">
        <v>128946</v>
      </c>
      <c r="E24" s="257">
        <v>130000</v>
      </c>
      <c r="F24" s="1070">
        <v>50000</v>
      </c>
      <c r="G24" s="1070">
        <v>50000</v>
      </c>
      <c r="H24" s="1076" t="s">
        <v>589</v>
      </c>
    </row>
    <row r="25" spans="1:15" ht="20.100000000000001" customHeight="1" x14ac:dyDescent="0.3">
      <c r="A25" s="255">
        <v>5139</v>
      </c>
      <c r="B25" s="256" t="s">
        <v>147</v>
      </c>
      <c r="C25" s="257">
        <v>50000</v>
      </c>
      <c r="D25" s="988">
        <v>98482</v>
      </c>
      <c r="E25" s="257">
        <v>100000</v>
      </c>
      <c r="F25" s="1061">
        <v>100000</v>
      </c>
      <c r="G25" s="1061">
        <v>100000</v>
      </c>
      <c r="H25" s="508"/>
      <c r="I25" s="508"/>
      <c r="J25" s="508"/>
      <c r="K25" s="508"/>
      <c r="L25" s="508"/>
    </row>
    <row r="26" spans="1:15" ht="20.100000000000001" customHeight="1" x14ac:dyDescent="0.3">
      <c r="A26" s="255">
        <v>5164</v>
      </c>
      <c r="B26" s="256" t="s">
        <v>23</v>
      </c>
      <c r="C26" s="257">
        <v>10000</v>
      </c>
      <c r="D26" s="257">
        <v>1243</v>
      </c>
      <c r="E26" s="257">
        <v>2000</v>
      </c>
      <c r="F26" s="1061">
        <v>10000</v>
      </c>
      <c r="G26" s="1061">
        <v>10000</v>
      </c>
      <c r="H26" s="301" t="s">
        <v>356</v>
      </c>
      <c r="I26" s="301"/>
    </row>
    <row r="27" spans="1:15" ht="20.100000000000001" customHeight="1" x14ac:dyDescent="0.3">
      <c r="A27" s="255">
        <v>5168</v>
      </c>
      <c r="B27" s="990" t="s">
        <v>552</v>
      </c>
      <c r="C27" s="257">
        <v>25000</v>
      </c>
      <c r="D27" s="257">
        <v>17800</v>
      </c>
      <c r="E27" s="257">
        <v>17800</v>
      </c>
      <c r="F27" s="1061">
        <v>20000</v>
      </c>
      <c r="G27" s="1061">
        <v>20000</v>
      </c>
      <c r="H27" s="301"/>
      <c r="I27" s="301"/>
    </row>
    <row r="28" spans="1:15" ht="20.100000000000001" customHeight="1" x14ac:dyDescent="0.3">
      <c r="A28" s="255">
        <v>5169</v>
      </c>
      <c r="B28" s="256" t="s">
        <v>141</v>
      </c>
      <c r="C28" s="257">
        <v>150000</v>
      </c>
      <c r="D28" s="257">
        <v>262000</v>
      </c>
      <c r="E28" s="257">
        <v>300000</v>
      </c>
      <c r="F28" s="1070">
        <v>200000</v>
      </c>
      <c r="G28" s="1070">
        <v>200000</v>
      </c>
      <c r="H28" s="1182" t="s">
        <v>634</v>
      </c>
      <c r="I28" s="648" t="s">
        <v>456</v>
      </c>
      <c r="J28" s="649" t="s">
        <v>458</v>
      </c>
      <c r="K28" s="1077" t="s">
        <v>590</v>
      </c>
      <c r="L28" s="302"/>
      <c r="M28" s="646" t="s">
        <v>51</v>
      </c>
      <c r="O28" s="646" t="s">
        <v>51</v>
      </c>
    </row>
    <row r="29" spans="1:15" ht="20.100000000000001" customHeight="1" x14ac:dyDescent="0.3">
      <c r="A29" s="258">
        <v>5171</v>
      </c>
      <c r="B29" s="989" t="s">
        <v>160</v>
      </c>
      <c r="C29" s="260">
        <v>50000</v>
      </c>
      <c r="D29" s="260">
        <v>5155</v>
      </c>
      <c r="E29" s="260">
        <v>6000</v>
      </c>
      <c r="F29" s="1071">
        <v>50000</v>
      </c>
      <c r="G29" s="1071">
        <v>50000</v>
      </c>
      <c r="H29" s="647"/>
      <c r="I29" s="648"/>
      <c r="J29" s="649"/>
      <c r="K29" s="645"/>
      <c r="L29" s="302"/>
      <c r="M29" s="646"/>
      <c r="O29" s="646"/>
    </row>
    <row r="30" spans="1:15" ht="20.100000000000001" customHeight="1" x14ac:dyDescent="0.3">
      <c r="A30" s="258">
        <v>5173</v>
      </c>
      <c r="B30" s="259" t="s">
        <v>22</v>
      </c>
      <c r="C30" s="260">
        <v>10000</v>
      </c>
      <c r="D30" s="260">
        <v>4115</v>
      </c>
      <c r="E30" s="260">
        <v>5000</v>
      </c>
      <c r="F30" s="1062">
        <v>10000</v>
      </c>
      <c r="G30" s="1062">
        <v>10000</v>
      </c>
    </row>
    <row r="31" spans="1:15" ht="20.100000000000001" customHeight="1" x14ac:dyDescent="0.3">
      <c r="A31" s="258">
        <v>5175</v>
      </c>
      <c r="B31" s="259" t="s">
        <v>25</v>
      </c>
      <c r="C31" s="260">
        <v>40000</v>
      </c>
      <c r="D31" s="260">
        <v>45247</v>
      </c>
      <c r="E31" s="260">
        <v>50000</v>
      </c>
      <c r="F31" s="1062">
        <v>50000</v>
      </c>
      <c r="G31" s="1062">
        <v>50000</v>
      </c>
    </row>
    <row r="32" spans="1:15" ht="20.100000000000001" customHeight="1" x14ac:dyDescent="0.3">
      <c r="A32" s="258">
        <v>5194</v>
      </c>
      <c r="B32" s="259" t="s">
        <v>207</v>
      </c>
      <c r="C32" s="260">
        <v>50000</v>
      </c>
      <c r="D32" s="260">
        <v>9377</v>
      </c>
      <c r="E32" s="260">
        <v>10000</v>
      </c>
      <c r="F32" s="1062">
        <v>50000</v>
      </c>
      <c r="G32" s="1062">
        <v>50000</v>
      </c>
    </row>
    <row r="33" spans="1:15" ht="20.100000000000001" customHeight="1" x14ac:dyDescent="0.3">
      <c r="A33" s="258">
        <v>6119</v>
      </c>
      <c r="B33" s="487" t="s">
        <v>383</v>
      </c>
      <c r="C33" s="260">
        <v>0</v>
      </c>
      <c r="D33" s="260">
        <v>0</v>
      </c>
      <c r="E33" s="260">
        <v>0</v>
      </c>
      <c r="F33" s="260">
        <v>0</v>
      </c>
      <c r="G33" s="260">
        <v>0</v>
      </c>
    </row>
    <row r="34" spans="1:15" ht="20.100000000000001" customHeight="1" x14ac:dyDescent="0.3">
      <c r="A34" s="261" t="s">
        <v>342</v>
      </c>
      <c r="B34" s="262" t="s">
        <v>55</v>
      </c>
      <c r="C34" s="263">
        <f>SUM(C24:C33)</f>
        <v>385000</v>
      </c>
      <c r="D34" s="263">
        <f>SUM(D24:D33)</f>
        <v>572365</v>
      </c>
      <c r="E34" s="263">
        <f>SUM(E24:E33)</f>
        <v>620800</v>
      </c>
      <c r="F34" s="263">
        <f>SUM(F24:F33)</f>
        <v>540000</v>
      </c>
      <c r="G34" s="264">
        <f>SUM(G24:G33)</f>
        <v>540000</v>
      </c>
      <c r="H34" s="253"/>
    </row>
    <row r="35" spans="1:15" ht="20.100000000000001" customHeight="1" x14ac:dyDescent="0.3">
      <c r="A35" s="265">
        <v>5222</v>
      </c>
      <c r="B35" s="507" t="s">
        <v>408</v>
      </c>
      <c r="C35" s="266">
        <v>300000</v>
      </c>
      <c r="D35" s="266">
        <v>85147</v>
      </c>
      <c r="E35" s="266">
        <v>300000</v>
      </c>
      <c r="F35" s="1064">
        <v>350000</v>
      </c>
      <c r="G35" s="267">
        <v>350000</v>
      </c>
      <c r="H35" s="508" t="s">
        <v>113</v>
      </c>
      <c r="I35" s="302">
        <v>250000</v>
      </c>
      <c r="J35" s="508" t="s">
        <v>409</v>
      </c>
      <c r="K35" s="302">
        <v>100000</v>
      </c>
    </row>
    <row r="36" spans="1:15" ht="20.100000000000001" customHeight="1" x14ac:dyDescent="0.3">
      <c r="A36" s="268">
        <v>5169</v>
      </c>
      <c r="B36" s="300" t="s">
        <v>47</v>
      </c>
      <c r="C36" s="269">
        <v>60000</v>
      </c>
      <c r="D36" s="269">
        <v>52360</v>
      </c>
      <c r="E36" s="269">
        <v>52360</v>
      </c>
      <c r="F36" s="1065">
        <v>60000</v>
      </c>
      <c r="G36" s="270">
        <v>60000</v>
      </c>
      <c r="H36" s="506"/>
    </row>
    <row r="37" spans="1:15" ht="20.100000000000001" customHeight="1" x14ac:dyDescent="0.3">
      <c r="A37" s="268">
        <v>5179</v>
      </c>
      <c r="B37" s="300" t="s">
        <v>349</v>
      </c>
      <c r="C37" s="269">
        <v>99000</v>
      </c>
      <c r="D37" s="269">
        <v>83815</v>
      </c>
      <c r="E37" s="269">
        <v>83815</v>
      </c>
      <c r="F37" s="1065">
        <v>99000</v>
      </c>
      <c r="G37" s="270">
        <v>99000</v>
      </c>
      <c r="H37" s="301" t="s">
        <v>350</v>
      </c>
      <c r="I37" s="302">
        <v>19000</v>
      </c>
      <c r="J37" s="958" t="s">
        <v>538</v>
      </c>
      <c r="K37" s="302">
        <v>65000</v>
      </c>
      <c r="L37" s="301" t="s">
        <v>351</v>
      </c>
      <c r="M37" s="302">
        <v>15000</v>
      </c>
      <c r="N37" s="301"/>
      <c r="O37" s="301"/>
    </row>
    <row r="38" spans="1:15" ht="20.100000000000001" customHeight="1" x14ac:dyDescent="0.3">
      <c r="A38" s="271" t="s">
        <v>343</v>
      </c>
      <c r="B38" s="272" t="s">
        <v>55</v>
      </c>
      <c r="C38" s="273">
        <f>SUM(C35:C37)</f>
        <v>459000</v>
      </c>
      <c r="D38" s="273">
        <f>SUM(D35:D37)</f>
        <v>221322</v>
      </c>
      <c r="E38" s="273">
        <f>SUM(E35:E37)</f>
        <v>436175</v>
      </c>
      <c r="F38" s="273">
        <f>SUM(F35:F37)</f>
        <v>509000</v>
      </c>
      <c r="G38" s="274">
        <f>SUM(G35:G37)</f>
        <v>509000</v>
      </c>
      <c r="H38" s="253"/>
    </row>
    <row r="39" spans="1:15" ht="20.100000000000001" customHeight="1" x14ac:dyDescent="0.3">
      <c r="A39" s="275">
        <v>5224</v>
      </c>
      <c r="B39" s="276" t="s">
        <v>46</v>
      </c>
      <c r="C39" s="277">
        <v>60000</v>
      </c>
      <c r="D39" s="277">
        <v>42600</v>
      </c>
      <c r="E39" s="277">
        <v>42600</v>
      </c>
      <c r="F39" s="995">
        <v>60000</v>
      </c>
      <c r="G39" s="278">
        <v>60000</v>
      </c>
      <c r="H39" s="1066" t="s">
        <v>51</v>
      </c>
    </row>
    <row r="40" spans="1:15" ht="20.100000000000001" customHeight="1" x14ac:dyDescent="0.3">
      <c r="A40" s="279" t="s">
        <v>344</v>
      </c>
      <c r="B40" s="280" t="s">
        <v>55</v>
      </c>
      <c r="C40" s="281">
        <v>60000</v>
      </c>
      <c r="D40" s="281">
        <v>42600</v>
      </c>
      <c r="E40" s="281">
        <v>42600</v>
      </c>
      <c r="F40" s="281">
        <f>SUM(F39)</f>
        <v>60000</v>
      </c>
      <c r="G40" s="282">
        <f>SUM(G39)</f>
        <v>60000</v>
      </c>
      <c r="H40" s="253"/>
    </row>
    <row r="41" spans="1:15" ht="20.100000000000001" customHeight="1" x14ac:dyDescent="0.3">
      <c r="A41" s="283">
        <v>5362</v>
      </c>
      <c r="B41" s="284" t="s">
        <v>48</v>
      </c>
      <c r="C41" s="285">
        <v>3000000</v>
      </c>
      <c r="D41" s="285">
        <v>767474</v>
      </c>
      <c r="E41" s="285">
        <v>1000000</v>
      </c>
      <c r="F41" s="285">
        <v>1000000</v>
      </c>
      <c r="G41" s="286">
        <v>1000000</v>
      </c>
    </row>
    <row r="42" spans="1:15" ht="20.100000000000001" customHeight="1" x14ac:dyDescent="0.3">
      <c r="A42" s="283">
        <v>5365</v>
      </c>
      <c r="B42" s="639" t="s">
        <v>52</v>
      </c>
      <c r="C42" s="285">
        <v>8434000</v>
      </c>
      <c r="D42" s="285">
        <v>8434000</v>
      </c>
      <c r="E42" s="285">
        <v>8434000</v>
      </c>
      <c r="F42" s="285">
        <v>5000000</v>
      </c>
      <c r="G42" s="286">
        <v>5000000</v>
      </c>
    </row>
    <row r="43" spans="1:15" ht="20.100000000000001" customHeight="1" x14ac:dyDescent="0.3">
      <c r="A43" s="287" t="s">
        <v>348</v>
      </c>
      <c r="B43" s="288" t="s">
        <v>55</v>
      </c>
      <c r="C43" s="289">
        <f>SUM(C41:C42)</f>
        <v>11434000</v>
      </c>
      <c r="D43" s="289">
        <f>SUM(D41:D42)</f>
        <v>9201474</v>
      </c>
      <c r="E43" s="289">
        <f>SUM(E41:E42)</f>
        <v>9434000</v>
      </c>
      <c r="F43" s="289">
        <f>SUM(F41:F42)</f>
        <v>6000000</v>
      </c>
      <c r="G43" s="290">
        <f>SUM(G41:G42)</f>
        <v>6000000</v>
      </c>
      <c r="H43" s="253"/>
    </row>
    <row r="44" spans="1:15" ht="20.100000000000001" customHeight="1" x14ac:dyDescent="0.3">
      <c r="A44" s="291">
        <v>5329</v>
      </c>
      <c r="B44" s="292" t="s">
        <v>31</v>
      </c>
      <c r="C44" s="293">
        <v>4161000</v>
      </c>
      <c r="D44" s="293">
        <v>589385</v>
      </c>
      <c r="E44" s="293">
        <v>589385</v>
      </c>
      <c r="F44" s="1073">
        <v>4400000</v>
      </c>
      <c r="G44" s="1074">
        <v>4400000</v>
      </c>
      <c r="H44" s="546"/>
    </row>
    <row r="45" spans="1:15" ht="20.100000000000001" customHeight="1" x14ac:dyDescent="0.3">
      <c r="A45" s="291">
        <v>5329</v>
      </c>
      <c r="B45" s="516" t="s">
        <v>44</v>
      </c>
      <c r="C45" s="517">
        <v>57000</v>
      </c>
      <c r="D45" s="517">
        <v>57570</v>
      </c>
      <c r="E45" s="517">
        <v>57570</v>
      </c>
      <c r="F45" s="517">
        <v>57000</v>
      </c>
      <c r="G45" s="518">
        <v>57000</v>
      </c>
      <c r="H45" s="254"/>
    </row>
    <row r="46" spans="1:15" ht="20.100000000000001" customHeight="1" x14ac:dyDescent="0.3">
      <c r="A46" s="291">
        <v>5329</v>
      </c>
      <c r="B46" s="292" t="s">
        <v>345</v>
      </c>
      <c r="C46" s="293">
        <v>18000</v>
      </c>
      <c r="D46" s="293">
        <v>17661</v>
      </c>
      <c r="E46" s="293">
        <v>17661</v>
      </c>
      <c r="F46" s="293">
        <v>18000</v>
      </c>
      <c r="G46" s="294">
        <v>18000</v>
      </c>
      <c r="H46" s="254"/>
    </row>
    <row r="47" spans="1:15" s="117" customFormat="1" ht="20.100000000000001" customHeight="1" thickBot="1" x14ac:dyDescent="0.35">
      <c r="A47" s="295" t="s">
        <v>346</v>
      </c>
      <c r="B47" s="296" t="s">
        <v>55</v>
      </c>
      <c r="C47" s="297">
        <f>SUM(C44:C46)</f>
        <v>4236000</v>
      </c>
      <c r="D47" s="297">
        <f>SUM(D44:D46)</f>
        <v>664616</v>
      </c>
      <c r="E47" s="297">
        <f>SUM(E44:E46)</f>
        <v>664616</v>
      </c>
      <c r="F47" s="297">
        <f>SUM(F44:F46)</f>
        <v>4475000</v>
      </c>
      <c r="G47" s="298">
        <f>SUM(G44:G46)</f>
        <v>4475000</v>
      </c>
      <c r="H47" s="253"/>
    </row>
    <row r="48" spans="1:15" ht="20.100000000000001" customHeight="1" thickBot="1" x14ac:dyDescent="0.35">
      <c r="A48" s="812"/>
      <c r="B48" s="751" t="s">
        <v>24</v>
      </c>
      <c r="C48" s="752">
        <f>SUM(C20+C23+C34+C38+C40+C43+C47)</f>
        <v>16914000</v>
      </c>
      <c r="D48" s="752">
        <f>SUM(D20+D23+D47+D43+D40+D38+D34)</f>
        <v>10783179</v>
      </c>
      <c r="E48" s="753">
        <f>SUM(E20+E23+E34+E38+E40+E43+E47)</f>
        <v>11323191</v>
      </c>
      <c r="F48" s="752">
        <f>SUM(F23+F20+F47+F43+F40+F38+F34)</f>
        <v>14734000</v>
      </c>
      <c r="G48" s="754">
        <f>SUM(G23+G20+G34+G38+G40+G43+G47)</f>
        <v>12234000</v>
      </c>
    </row>
    <row r="49" spans="1:7" ht="14.4" x14ac:dyDescent="0.3">
      <c r="A49" s="215"/>
      <c r="B49" s="215"/>
      <c r="C49" s="218"/>
      <c r="D49" s="218"/>
      <c r="E49" s="218"/>
      <c r="F49" s="218"/>
      <c r="G49" s="215"/>
    </row>
    <row r="50" spans="1:7" ht="14.4" x14ac:dyDescent="0.3">
      <c r="A50" s="215"/>
      <c r="B50" s="215"/>
      <c r="C50" s="218"/>
      <c r="D50" s="218"/>
      <c r="E50" s="218"/>
      <c r="F50" s="218"/>
      <c r="G50" s="215"/>
    </row>
    <row r="51" spans="1:7" ht="14.4" x14ac:dyDescent="0.3">
      <c r="A51" s="215"/>
      <c r="B51" s="219" t="s">
        <v>143</v>
      </c>
      <c r="C51" s="486">
        <v>45960</v>
      </c>
      <c r="E51" s="219" t="s">
        <v>144</v>
      </c>
      <c r="F51" s="485" t="s">
        <v>340</v>
      </c>
      <c r="G51" s="215"/>
    </row>
    <row r="52" spans="1:7" ht="14.4" x14ac:dyDescent="0.3">
      <c r="A52" s="215"/>
      <c r="B52" s="215"/>
      <c r="C52" s="215"/>
      <c r="D52" s="215"/>
      <c r="E52" s="215"/>
      <c r="F52" s="215"/>
      <c r="G52" s="215"/>
    </row>
  </sheetData>
  <mergeCells count="5">
    <mergeCell ref="B1:E1"/>
    <mergeCell ref="A5:A6"/>
    <mergeCell ref="B5:B6"/>
    <mergeCell ref="A17:A18"/>
    <mergeCell ref="B17:B18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5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3"/>
  <sheetViews>
    <sheetView showGridLines="0" zoomScale="130" zoomScaleNormal="130" zoomScalePageLayoutView="140" workbookViewId="0">
      <selection activeCell="F15" sqref="F15"/>
    </sheetView>
  </sheetViews>
  <sheetFormatPr defaultColWidth="9.109375" defaultRowHeight="13.2" x14ac:dyDescent="0.25"/>
  <cols>
    <col min="1" max="4" width="8.33203125" style="2" customWidth="1"/>
    <col min="5" max="5" width="9.6640625" style="2" customWidth="1"/>
    <col min="6" max="7" width="8.33203125" style="2" customWidth="1"/>
    <col min="8" max="8" width="9.6640625" style="2" customWidth="1"/>
    <col min="9" max="10" width="8.33203125" style="2" customWidth="1"/>
    <col min="11" max="11" width="9.6640625" style="2" customWidth="1"/>
    <col min="12" max="16384" width="9.109375" style="2"/>
  </cols>
  <sheetData>
    <row r="1" spans="1:13" x14ac:dyDescent="0.25">
      <c r="A1" s="17"/>
      <c r="B1" s="16"/>
      <c r="C1" s="16"/>
      <c r="D1" s="19"/>
      <c r="E1" s="19"/>
      <c r="F1" s="19"/>
      <c r="G1" s="19"/>
      <c r="H1" s="19"/>
    </row>
    <row r="2" spans="1:13" x14ac:dyDescent="0.25">
      <c r="D2" s="33" t="str">
        <f>'HV PO pr.'!D3</f>
        <v xml:space="preserve">Použití hospodářských výsledků </v>
      </c>
      <c r="E2" s="19"/>
      <c r="F2" s="19"/>
      <c r="G2" s="19"/>
      <c r="H2" s="19"/>
    </row>
    <row r="3" spans="1:13" x14ac:dyDescent="0.25">
      <c r="D3" s="33" t="str">
        <f>'HV PO pr.'!D4</f>
        <v>příspěvkových organizací za rok 2020</v>
      </c>
      <c r="E3" s="19"/>
      <c r="F3" s="19"/>
      <c r="G3" s="19"/>
      <c r="H3" s="19"/>
    </row>
    <row r="4" spans="1:13" ht="13.8" thickBot="1" x14ac:dyDescent="0.3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3" ht="13.8" thickBot="1" x14ac:dyDescent="0.3">
      <c r="A5" s="71"/>
      <c r="B5" s="21" t="str">
        <f>'HV PO pr.'!B6</f>
        <v>HV</v>
      </c>
      <c r="C5" s="21" t="str">
        <f>'HV PO pr.'!C6</f>
        <v>odvod 19</v>
      </c>
      <c r="D5" s="21"/>
      <c r="E5" s="21" t="str">
        <f>'HV PO pr.'!E6</f>
        <v>rezervní fond</v>
      </c>
      <c r="F5" s="22"/>
      <c r="G5" s="23"/>
      <c r="H5" s="24" t="str">
        <f>'HV PO pr.'!H6</f>
        <v>fond odměn</v>
      </c>
      <c r="I5" s="22"/>
      <c r="J5" s="23"/>
      <c r="K5" s="24" t="str">
        <f>'HV PO pr.'!K6</f>
        <v>fond reprodukce majetku</v>
      </c>
      <c r="L5" s="22"/>
      <c r="M5" s="25" t="str">
        <f>'HV PO pr.'!M6</f>
        <v>FKSP</v>
      </c>
    </row>
    <row r="6" spans="1:13" ht="13.8" thickBot="1" x14ac:dyDescent="0.3">
      <c r="A6" s="72"/>
      <c r="B6" s="26" t="str">
        <f>'HV PO pr.'!B7</f>
        <v>[Kč]</v>
      </c>
      <c r="C6" s="26" t="str">
        <f>'HV PO pr.'!C7</f>
        <v>[Kč]</v>
      </c>
      <c r="D6" s="21" t="str">
        <f>'HV PO pr.'!D7</f>
        <v>stav 2019</v>
      </c>
      <c r="E6" s="21" t="str">
        <f>'HV PO pr.'!E7</f>
        <v>příděl z HV</v>
      </c>
      <c r="F6" s="21" t="str">
        <f>'HV PO pr.'!F7</f>
        <v>nově</v>
      </c>
      <c r="G6" s="21" t="str">
        <f>'HV PO pr.'!G7</f>
        <v>stav 2019</v>
      </c>
      <c r="H6" s="21" t="str">
        <f>'HV PO pr.'!H7</f>
        <v>příděl z HV</v>
      </c>
      <c r="I6" s="21" t="str">
        <f>'HV PO pr.'!I7</f>
        <v>nově</v>
      </c>
      <c r="J6" s="21" t="str">
        <f>'HV PO pr.'!J7</f>
        <v>stav 2019</v>
      </c>
      <c r="K6" s="21" t="str">
        <f>'HV PO pr.'!K7</f>
        <v>příděl z HV</v>
      </c>
      <c r="L6" s="21" t="str">
        <f>'HV PO pr.'!L7</f>
        <v>nově</v>
      </c>
      <c r="M6" s="21" t="str">
        <f>'HV PO pr.'!M7</f>
        <v>stav 2019</v>
      </c>
    </row>
    <row r="7" spans="1:13" x14ac:dyDescent="0.25">
      <c r="A7" s="27" t="str">
        <f>'HV PO pr.'!A8</f>
        <v>ZŠ</v>
      </c>
      <c r="B7" s="28">
        <f>'HV PO pr.'!B8</f>
        <v>-36028</v>
      </c>
      <c r="C7" s="28" t="e">
        <f>'HV PO pr.'!C8</f>
        <v>#REF!</v>
      </c>
      <c r="D7" s="28">
        <f>'HV PO pr.'!D8</f>
        <v>979169</v>
      </c>
      <c r="E7" s="28">
        <f>'HV PO pr.'!E8</f>
        <v>0</v>
      </c>
      <c r="F7" s="28">
        <f>'HV PO pr.'!F8</f>
        <v>979169</v>
      </c>
      <c r="G7" s="28">
        <f>'HV PO pr.'!G8</f>
        <v>2000</v>
      </c>
      <c r="H7" s="28">
        <f>'HV PO pr.'!H8</f>
        <v>0</v>
      </c>
      <c r="I7" s="28">
        <f>'HV PO pr.'!I8</f>
        <v>2000</v>
      </c>
      <c r="J7" s="28">
        <f>'HV PO pr.'!J8</f>
        <v>0</v>
      </c>
      <c r="K7" s="28">
        <f>'HV PO pr.'!K8</f>
        <v>0</v>
      </c>
      <c r="L7" s="28">
        <f>'HV PO pr.'!L8</f>
        <v>0</v>
      </c>
      <c r="M7" s="28">
        <f>'HV PO pr.'!M8</f>
        <v>286574</v>
      </c>
    </row>
    <row r="8" spans="1:13" x14ac:dyDescent="0.25">
      <c r="A8" s="29" t="str">
        <f>'HV PO pr.'!A9</f>
        <v xml:space="preserve">MŠ </v>
      </c>
      <c r="B8" s="30">
        <f>'HV PO pr.'!B9</f>
        <v>125975</v>
      </c>
      <c r="C8" s="30" t="e">
        <f>'HV PO pr.'!C9</f>
        <v>#REF!</v>
      </c>
      <c r="D8" s="30">
        <f>'HV PO pr.'!D9</f>
        <v>333468</v>
      </c>
      <c r="E8" s="30">
        <f>'HV PO pr.'!E9</f>
        <v>0</v>
      </c>
      <c r="F8" s="30">
        <f>'HV PO pr.'!F9</f>
        <v>333468</v>
      </c>
      <c r="G8" s="30">
        <f>'HV PO pr.'!G9</f>
        <v>39383</v>
      </c>
      <c r="H8" s="30">
        <f>'HV PO pr.'!H9</f>
        <v>0</v>
      </c>
      <c r="I8" s="30">
        <f>'HV PO pr.'!I9</f>
        <v>39383</v>
      </c>
      <c r="J8" s="30">
        <f>'HV PO pr.'!J9</f>
        <v>706</v>
      </c>
      <c r="K8" s="30">
        <f>'HV PO pr.'!K9</f>
        <v>0</v>
      </c>
      <c r="L8" s="30">
        <f>'HV PO pr.'!L9</f>
        <v>706</v>
      </c>
      <c r="M8" s="30">
        <f>'HV PO pr.'!M9</f>
        <v>22820</v>
      </c>
    </row>
    <row r="9" spans="1:13" x14ac:dyDescent="0.25">
      <c r="A9" s="29" t="str">
        <f>'HV PO pr.'!A10</f>
        <v>ZUŠ</v>
      </c>
      <c r="B9" s="30">
        <f>'HV PO pr.'!B10</f>
        <v>2600</v>
      </c>
      <c r="C9" s="30" t="e">
        <f>'HV PO pr.'!C10</f>
        <v>#REF!</v>
      </c>
      <c r="D9" s="30">
        <f>'HV PO pr.'!D10</f>
        <v>360130</v>
      </c>
      <c r="E9" s="30">
        <f>'HV PO pr.'!E10</f>
        <v>0</v>
      </c>
      <c r="F9" s="30">
        <f>'HV PO pr.'!F10</f>
        <v>360130</v>
      </c>
      <c r="G9" s="30">
        <f>'HV PO pr.'!G10</f>
        <v>45340</v>
      </c>
      <c r="H9" s="30">
        <f>'HV PO pr.'!H10</f>
        <v>0</v>
      </c>
      <c r="I9" s="30">
        <f>'HV PO pr.'!I10</f>
        <v>45340</v>
      </c>
      <c r="J9" s="30">
        <f>'HV PO pr.'!J10</f>
        <v>0</v>
      </c>
      <c r="K9" s="30">
        <f>'HV PO pr.'!K10</f>
        <v>0</v>
      </c>
      <c r="L9" s="30">
        <f>'HV PO pr.'!L10</f>
        <v>0</v>
      </c>
      <c r="M9" s="30">
        <f>'HV PO pr.'!M10</f>
        <v>108572</v>
      </c>
    </row>
    <row r="10" spans="1:13" x14ac:dyDescent="0.25">
      <c r="A10" s="29" t="str">
        <f>'HV PO pr.'!A11</f>
        <v>ROROŠ</v>
      </c>
      <c r="B10" s="30">
        <f>'HV PO pr.'!B11</f>
        <v>218622</v>
      </c>
      <c r="C10" s="30" t="e">
        <f>'HV PO pr.'!C11</f>
        <v>#REF!</v>
      </c>
      <c r="D10" s="30">
        <f>'HV PO pr.'!D11</f>
        <v>149837</v>
      </c>
      <c r="E10" s="30">
        <f>'HV PO pr.'!E11</f>
        <v>0</v>
      </c>
      <c r="F10" s="30">
        <f>'HV PO pr.'!F11</f>
        <v>149837</v>
      </c>
      <c r="G10" s="30">
        <f>'HV PO pr.'!G11</f>
        <v>80550</v>
      </c>
      <c r="H10" s="30">
        <f>'HV PO pr.'!H11</f>
        <v>0</v>
      </c>
      <c r="I10" s="30">
        <f>'HV PO pr.'!I11</f>
        <v>80550</v>
      </c>
      <c r="J10" s="30">
        <f>'HV PO pr.'!J11</f>
        <v>0</v>
      </c>
      <c r="K10" s="30">
        <f>'HV PO pr.'!K11</f>
        <v>0</v>
      </c>
      <c r="L10" s="30">
        <f>'HV PO pr.'!L11</f>
        <v>0</v>
      </c>
      <c r="M10" s="30">
        <f>'HV PO pr.'!M11</f>
        <v>9485</v>
      </c>
    </row>
    <row r="11" spans="1:13" ht="13.8" thickBot="1" x14ac:dyDescent="0.3">
      <c r="A11" s="31" t="str">
        <f>'HV PO pr.'!A12</f>
        <v>SRC</v>
      </c>
      <c r="B11" s="32">
        <f>'HV PO pr.'!B12</f>
        <v>251328</v>
      </c>
      <c r="C11" s="32" t="e">
        <f>'HV PO pr.'!C12</f>
        <v>#REF!</v>
      </c>
      <c r="D11" s="32">
        <f>'HV PO pr.'!D12</f>
        <v>18311</v>
      </c>
      <c r="E11" s="32">
        <f>'HV PO pr.'!E12</f>
        <v>0</v>
      </c>
      <c r="F11" s="32">
        <f>'HV PO pr.'!F12</f>
        <v>18311</v>
      </c>
      <c r="G11" s="32">
        <f>'HV PO pr.'!G12</f>
        <v>37400</v>
      </c>
      <c r="H11" s="32">
        <f>'HV PO pr.'!H12</f>
        <v>0</v>
      </c>
      <c r="I11" s="32">
        <f>'HV PO pr.'!I12</f>
        <v>37400</v>
      </c>
      <c r="J11" s="32">
        <f>'HV PO pr.'!J12</f>
        <v>14497</v>
      </c>
      <c r="K11" s="32">
        <f>'HV PO pr.'!K12</f>
        <v>0</v>
      </c>
      <c r="L11" s="32">
        <f>'HV PO pr.'!L12</f>
        <v>14497</v>
      </c>
      <c r="M11" s="32">
        <f>'HV PO pr.'!M12</f>
        <v>70906</v>
      </c>
    </row>
    <row r="12" spans="1:13" x14ac:dyDescent="0.25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</row>
    <row r="13" spans="1:13" x14ac:dyDescent="0.25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</row>
  </sheetData>
  <sheetProtection password="E149" sheet="1" objects="1" scenarios="1"/>
  <dataConsolidate/>
  <pageMargins left="0.39370078740157483" right="0.39370078740157483" top="0.39370078740157483" bottom="0.39370078740157483" header="0.19685039370078741" footer="0.19685039370078741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/>
  </sheetPr>
  <dimension ref="A1:AO920"/>
  <sheetViews>
    <sheetView showGridLines="0" showRowColHeaders="0" zoomScale="130" zoomScaleNormal="130" workbookViewId="0">
      <pane xSplit="1" topLeftCell="B1" activePane="topRight" state="frozen"/>
      <selection pane="topRight" activeCell="D8" sqref="D8"/>
    </sheetView>
  </sheetViews>
  <sheetFormatPr defaultColWidth="9.109375" defaultRowHeight="13.2" x14ac:dyDescent="0.25"/>
  <cols>
    <col min="1" max="1" width="8.33203125" style="18" customWidth="1"/>
    <col min="2" max="2" width="11.88671875" style="18" bestFit="1" customWidth="1"/>
    <col min="3" max="16" width="10.6640625" style="18" customWidth="1"/>
    <col min="17" max="17" width="10.44140625" style="18" bestFit="1" customWidth="1"/>
    <col min="18" max="16384" width="9.109375" style="18"/>
  </cols>
  <sheetData>
    <row r="1" spans="1:41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</row>
    <row r="2" spans="1:4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</row>
    <row r="3" spans="1:41" ht="15.6" x14ac:dyDescent="0.25">
      <c r="A3" s="11"/>
      <c r="B3" s="11"/>
      <c r="C3" s="11"/>
      <c r="D3" s="34" t="s">
        <v>41</v>
      </c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</row>
    <row r="4" spans="1:41" ht="15.6" x14ac:dyDescent="0.25">
      <c r="A4" s="11"/>
      <c r="B4" s="11"/>
      <c r="C4" s="11"/>
      <c r="D4" s="34" t="s">
        <v>61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</row>
    <row r="5" spans="1:41" x14ac:dyDescent="0.2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</row>
    <row r="6" spans="1:41" x14ac:dyDescent="0.25">
      <c r="A6" s="36"/>
      <c r="B6" s="36" t="s">
        <v>27</v>
      </c>
      <c r="C6" s="37" t="s">
        <v>58</v>
      </c>
      <c r="D6" s="38"/>
      <c r="E6" s="39" t="s">
        <v>28</v>
      </c>
      <c r="F6" s="40"/>
      <c r="G6" s="38"/>
      <c r="H6" s="39" t="s">
        <v>26</v>
      </c>
      <c r="I6" s="40"/>
      <c r="J6" s="41"/>
      <c r="K6" s="39" t="s">
        <v>53</v>
      </c>
      <c r="L6" s="40"/>
      <c r="M6" s="42" t="s">
        <v>40</v>
      </c>
      <c r="N6" s="13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</row>
    <row r="7" spans="1:41" ht="13.8" thickBot="1" x14ac:dyDescent="0.3">
      <c r="A7" s="14" t="s">
        <v>59</v>
      </c>
      <c r="B7" s="14" t="s">
        <v>32</v>
      </c>
      <c r="C7" s="7" t="s">
        <v>32</v>
      </c>
      <c r="D7" s="4" t="s">
        <v>57</v>
      </c>
      <c r="E7" s="5" t="s">
        <v>54</v>
      </c>
      <c r="F7" s="6" t="s">
        <v>33</v>
      </c>
      <c r="G7" s="4" t="s">
        <v>57</v>
      </c>
      <c r="H7" s="5" t="s">
        <v>54</v>
      </c>
      <c r="I7" s="6" t="s">
        <v>33</v>
      </c>
      <c r="J7" s="4" t="s">
        <v>57</v>
      </c>
      <c r="K7" s="5" t="s">
        <v>54</v>
      </c>
      <c r="L7" s="6" t="s">
        <v>33</v>
      </c>
      <c r="M7" s="15" t="s">
        <v>57</v>
      </c>
      <c r="N7" s="13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</row>
    <row r="8" spans="1:41" ht="13.8" thickTop="1" x14ac:dyDescent="0.25">
      <c r="A8" s="43" t="s">
        <v>30</v>
      </c>
      <c r="B8" s="66">
        <v>-36028</v>
      </c>
      <c r="C8" s="45" t="e">
        <f>#REF!</f>
        <v>#REF!</v>
      </c>
      <c r="D8" s="60">
        <v>979169</v>
      </c>
      <c r="E8" s="56"/>
      <c r="F8" s="44">
        <f>D8+E8</f>
        <v>979169</v>
      </c>
      <c r="G8" s="60">
        <v>2000</v>
      </c>
      <c r="H8" s="56"/>
      <c r="I8" s="44">
        <f>G8+H8</f>
        <v>2000</v>
      </c>
      <c r="J8" s="56">
        <v>0</v>
      </c>
      <c r="K8" s="56"/>
      <c r="L8" s="44">
        <f>J8+K8</f>
        <v>0</v>
      </c>
      <c r="M8" s="58">
        <v>286574</v>
      </c>
      <c r="N8" s="46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</row>
    <row r="9" spans="1:41" x14ac:dyDescent="0.25">
      <c r="A9" s="47" t="s">
        <v>29</v>
      </c>
      <c r="B9" s="67">
        <v>125975</v>
      </c>
      <c r="C9" s="49" t="e">
        <f>#REF!</f>
        <v>#REF!</v>
      </c>
      <c r="D9" s="61">
        <v>333468</v>
      </c>
      <c r="E9" s="57"/>
      <c r="F9" s="48">
        <f>D9+E9</f>
        <v>333468</v>
      </c>
      <c r="G9" s="61">
        <v>39383</v>
      </c>
      <c r="H9" s="57"/>
      <c r="I9" s="48">
        <f>G9+H9</f>
        <v>39383</v>
      </c>
      <c r="J9" s="57">
        <v>706</v>
      </c>
      <c r="K9" s="57"/>
      <c r="L9" s="48">
        <f>J9+K9</f>
        <v>706</v>
      </c>
      <c r="M9" s="59">
        <v>22820</v>
      </c>
      <c r="N9" s="46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</row>
    <row r="10" spans="1:41" x14ac:dyDescent="0.25">
      <c r="A10" s="43" t="s">
        <v>11</v>
      </c>
      <c r="B10" s="66">
        <v>2600</v>
      </c>
      <c r="C10" s="44" t="e">
        <f>#REF!</f>
        <v>#REF!</v>
      </c>
      <c r="D10" s="60">
        <v>360130</v>
      </c>
      <c r="E10" s="56"/>
      <c r="F10" s="44">
        <f>D10+E10</f>
        <v>360130</v>
      </c>
      <c r="G10" s="60">
        <v>45340</v>
      </c>
      <c r="H10" s="56"/>
      <c r="I10" s="44">
        <f>G10+H10</f>
        <v>45340</v>
      </c>
      <c r="J10" s="56">
        <v>0</v>
      </c>
      <c r="K10" s="56"/>
      <c r="L10" s="44">
        <f>J10+K10</f>
        <v>0</v>
      </c>
      <c r="M10" s="58">
        <v>108572</v>
      </c>
      <c r="N10" s="46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</row>
    <row r="11" spans="1:41" x14ac:dyDescent="0.25">
      <c r="A11" s="47" t="s">
        <v>12</v>
      </c>
      <c r="B11" s="67">
        <v>218622</v>
      </c>
      <c r="C11" s="48" t="e">
        <f>#REF!</f>
        <v>#REF!</v>
      </c>
      <c r="D11" s="61">
        <v>149837</v>
      </c>
      <c r="E11" s="57"/>
      <c r="F11" s="48">
        <f>D11+E11</f>
        <v>149837</v>
      </c>
      <c r="G11" s="61">
        <v>80550</v>
      </c>
      <c r="H11" s="57"/>
      <c r="I11" s="48">
        <f>G11+H11</f>
        <v>80550</v>
      </c>
      <c r="J11" s="57">
        <v>0</v>
      </c>
      <c r="K11" s="57"/>
      <c r="L11" s="48">
        <f>J11+K11</f>
        <v>0</v>
      </c>
      <c r="M11" s="59">
        <v>9485</v>
      </c>
      <c r="N11" s="46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41" x14ac:dyDescent="0.25">
      <c r="A12" s="50" t="s">
        <v>13</v>
      </c>
      <c r="B12" s="68">
        <v>251328</v>
      </c>
      <c r="C12" s="51" t="e">
        <f>#REF!</f>
        <v>#REF!</v>
      </c>
      <c r="D12" s="62">
        <v>18311</v>
      </c>
      <c r="E12" s="63"/>
      <c r="F12" s="51">
        <f>D12+E12</f>
        <v>18311</v>
      </c>
      <c r="G12" s="64">
        <v>37400</v>
      </c>
      <c r="H12" s="63"/>
      <c r="I12" s="51">
        <f>G12+H12</f>
        <v>37400</v>
      </c>
      <c r="J12" s="63">
        <v>14497</v>
      </c>
      <c r="K12" s="63"/>
      <c r="L12" s="51">
        <f>J12+K12</f>
        <v>14497</v>
      </c>
      <c r="M12" s="65">
        <v>70906</v>
      </c>
      <c r="N12" s="46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41" x14ac:dyDescent="0.25">
      <c r="A13" s="53"/>
      <c r="B13" s="54">
        <f>SUM(B8:B12)</f>
        <v>562497</v>
      </c>
      <c r="C13" s="52" t="e">
        <f>SUM(C8:C12)</f>
        <v>#REF!</v>
      </c>
      <c r="D13" s="10"/>
      <c r="E13" s="8"/>
      <c r="F13" s="8"/>
      <c r="G13" s="8"/>
      <c r="H13" s="8"/>
      <c r="I13" s="8"/>
      <c r="J13" s="8"/>
      <c r="K13" s="8"/>
      <c r="L13" s="8"/>
      <c r="M13" s="8"/>
      <c r="N13" s="11"/>
      <c r="O13" s="11"/>
      <c r="P13" s="12"/>
      <c r="Q13" s="13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</row>
    <row r="14" spans="1:41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11"/>
      <c r="O14" s="11"/>
      <c r="P14" s="12"/>
      <c r="Q14" s="1"/>
      <c r="R14" s="13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</row>
    <row r="15" spans="1:41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</row>
    <row r="16" spans="1:41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</row>
    <row r="17" spans="1:41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</row>
    <row r="18" spans="1:41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</row>
    <row r="19" spans="1:41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</row>
    <row r="20" spans="1:4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</row>
    <row r="21" spans="1:4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</row>
    <row r="22" spans="1:4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</row>
    <row r="23" spans="1:41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</row>
    <row r="24" spans="1:41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</row>
    <row r="25" spans="1:41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</row>
    <row r="26" spans="1:41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</row>
    <row r="27" spans="1:4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</row>
    <row r="28" spans="1:41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</row>
    <row r="29" spans="1:41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</row>
    <row r="30" spans="1:41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</row>
    <row r="31" spans="1:41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</row>
    <row r="32" spans="1:41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</row>
    <row r="33" spans="1:4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</row>
    <row r="34" spans="1:41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</row>
    <row r="35" spans="1:41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</row>
    <row r="36" spans="1:41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</row>
    <row r="37" spans="1:41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</row>
    <row r="38" spans="1:41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</row>
    <row r="39" spans="1:4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</row>
    <row r="40" spans="1:4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</row>
    <row r="41" spans="1:4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</row>
    <row r="42" spans="1:4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</row>
    <row r="43" spans="1:4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</row>
    <row r="44" spans="1:4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</row>
    <row r="45" spans="1:4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</row>
    <row r="46" spans="1:4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</row>
    <row r="47" spans="1:4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</row>
    <row r="48" spans="1:4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</row>
    <row r="49" spans="1:4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</row>
    <row r="50" spans="1:4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</row>
    <row r="51" spans="1:4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</row>
    <row r="52" spans="1:4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</row>
    <row r="53" spans="1:4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</row>
    <row r="54" spans="1:4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</row>
    <row r="55" spans="1:4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</row>
    <row r="56" spans="1:4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</row>
    <row r="57" spans="1:4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</row>
    <row r="58" spans="1:4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</row>
    <row r="59" spans="1:4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</row>
    <row r="60" spans="1:4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</row>
    <row r="61" spans="1:4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</row>
    <row r="62" spans="1:4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</row>
    <row r="63" spans="1:4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</row>
    <row r="64" spans="1:4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</row>
    <row r="65" spans="1:41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</row>
    <row r="66" spans="1:41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</row>
    <row r="67" spans="1:41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</row>
    <row r="68" spans="1:41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</row>
    <row r="69" spans="1:41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</row>
    <row r="70" spans="1:41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</row>
    <row r="71" spans="1:41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</row>
    <row r="72" spans="1:41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</row>
    <row r="73" spans="1:41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</row>
    <row r="74" spans="1:41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</row>
    <row r="75" spans="1:41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</row>
    <row r="76" spans="1:41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</row>
    <row r="77" spans="1:41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</row>
    <row r="78" spans="1:41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</row>
    <row r="79" spans="1:41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</row>
    <row r="80" spans="1:41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</row>
    <row r="81" spans="1:41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</row>
    <row r="82" spans="1:41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</row>
    <row r="83" spans="1:41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</row>
    <row r="84" spans="1:41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</row>
    <row r="85" spans="1:41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</row>
    <row r="86" spans="1:41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</row>
    <row r="87" spans="1:41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</row>
    <row r="88" spans="1:41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</row>
    <row r="89" spans="1:41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</row>
    <row r="90" spans="1:41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</row>
    <row r="91" spans="1:41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</row>
    <row r="92" spans="1:41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</row>
    <row r="93" spans="1:41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</row>
    <row r="94" spans="1:41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</row>
    <row r="95" spans="1:41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</row>
    <row r="96" spans="1:41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</row>
    <row r="97" spans="1:41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</row>
    <row r="98" spans="1:41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</row>
    <row r="99" spans="1:41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</row>
    <row r="100" spans="1:41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</row>
    <row r="101" spans="1:41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</row>
    <row r="102" spans="1:41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</row>
    <row r="103" spans="1:41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</row>
    <row r="104" spans="1:41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</row>
    <row r="105" spans="1:4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</row>
    <row r="106" spans="1:41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</row>
    <row r="107" spans="1:41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</row>
    <row r="108" spans="1:41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</row>
    <row r="109" spans="1:41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</row>
    <row r="110" spans="1:41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</row>
    <row r="111" spans="1:41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</row>
    <row r="112" spans="1:41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</row>
    <row r="113" spans="1:41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</row>
    <row r="114" spans="1:41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</row>
    <row r="115" spans="1:41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</row>
    <row r="116" spans="1:41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</row>
    <row r="117" spans="1:41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</row>
    <row r="118" spans="1:41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</row>
    <row r="119" spans="1:41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</row>
    <row r="120" spans="1:4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</row>
    <row r="121" spans="1:41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</row>
    <row r="122" spans="1:41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</row>
    <row r="123" spans="1:41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</row>
    <row r="124" spans="1:41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</row>
    <row r="125" spans="1:41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</row>
    <row r="126" spans="1:41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</row>
    <row r="127" spans="1:41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</row>
    <row r="128" spans="1:41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</row>
    <row r="129" spans="1:41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</row>
    <row r="130" spans="1:41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</row>
    <row r="131" spans="1:41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</row>
    <row r="132" spans="1:41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</row>
    <row r="133" spans="1:41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</row>
    <row r="134" spans="1:41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</row>
    <row r="135" spans="1:41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</row>
    <row r="136" spans="1:41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</row>
    <row r="137" spans="1:41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</row>
    <row r="138" spans="1:41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</row>
    <row r="139" spans="1:41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</row>
    <row r="140" spans="1:41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</row>
    <row r="141" spans="1:41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</row>
    <row r="142" spans="1:41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</row>
    <row r="143" spans="1:41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</row>
    <row r="144" spans="1:41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</row>
    <row r="145" spans="1:41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</row>
    <row r="146" spans="1:41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</row>
    <row r="147" spans="1:41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</row>
    <row r="148" spans="1:41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</row>
    <row r="149" spans="1:41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</row>
    <row r="150" spans="1:41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</row>
    <row r="151" spans="1:41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</row>
    <row r="152" spans="1:41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</row>
    <row r="153" spans="1:41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</row>
    <row r="154" spans="1:41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</row>
    <row r="155" spans="1:41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</row>
    <row r="156" spans="1:41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</row>
    <row r="157" spans="1:41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</row>
    <row r="158" spans="1:41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</row>
    <row r="159" spans="1:41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</row>
    <row r="160" spans="1:41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</row>
    <row r="161" spans="1:41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</row>
    <row r="162" spans="1:41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</row>
    <row r="163" spans="1:41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</row>
    <row r="164" spans="1:41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</row>
    <row r="165" spans="1:41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</row>
    <row r="166" spans="1:41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</row>
    <row r="167" spans="1:41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</row>
    <row r="168" spans="1:41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</row>
    <row r="169" spans="1:41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</row>
    <row r="170" spans="1:41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</row>
    <row r="171" spans="1:41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</row>
    <row r="172" spans="1:41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</row>
    <row r="173" spans="1:41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</row>
    <row r="174" spans="1:41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</row>
    <row r="175" spans="1:41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</row>
    <row r="176" spans="1:41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</row>
    <row r="177" spans="1:41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</row>
    <row r="178" spans="1:41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</row>
    <row r="179" spans="1:41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</row>
    <row r="180" spans="1:41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</row>
    <row r="181" spans="1:41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</row>
    <row r="182" spans="1:41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</row>
    <row r="183" spans="1:41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</row>
    <row r="184" spans="1:41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</row>
    <row r="185" spans="1:41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</row>
    <row r="186" spans="1:41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</row>
    <row r="187" spans="1:41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</row>
    <row r="188" spans="1:41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</row>
    <row r="189" spans="1:41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</row>
    <row r="190" spans="1:41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</row>
    <row r="191" spans="1:41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</row>
    <row r="192" spans="1:41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</row>
    <row r="193" spans="1:41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</row>
    <row r="194" spans="1:41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</row>
    <row r="195" spans="1:41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</row>
    <row r="196" spans="1:41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</row>
    <row r="197" spans="1:41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</row>
    <row r="198" spans="1:41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</row>
    <row r="199" spans="1:41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</row>
    <row r="200" spans="1:41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</row>
    <row r="201" spans="1:41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</row>
    <row r="202" spans="1:41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</row>
    <row r="203" spans="1:41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</row>
    <row r="204" spans="1:41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</row>
    <row r="205" spans="1:41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</row>
    <row r="206" spans="1:41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</row>
    <row r="207" spans="1:41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</row>
    <row r="208" spans="1:41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</row>
    <row r="209" spans="1:41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</row>
    <row r="210" spans="1:41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</row>
    <row r="211" spans="1:41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</row>
    <row r="212" spans="1:41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</row>
    <row r="213" spans="1:41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</row>
    <row r="214" spans="1:41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</row>
    <row r="215" spans="1:41" x14ac:dyDescent="0.2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</row>
    <row r="216" spans="1:41" x14ac:dyDescent="0.2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</row>
    <row r="217" spans="1:41" x14ac:dyDescent="0.2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</row>
    <row r="218" spans="1:41" x14ac:dyDescent="0.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</row>
    <row r="219" spans="1:41" x14ac:dyDescent="0.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</row>
    <row r="220" spans="1:41" x14ac:dyDescent="0.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</row>
    <row r="221" spans="1:41" x14ac:dyDescent="0.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</row>
    <row r="222" spans="1:41" x14ac:dyDescent="0.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</row>
    <row r="223" spans="1:41" x14ac:dyDescent="0.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</row>
    <row r="224" spans="1:41" x14ac:dyDescent="0.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</row>
    <row r="225" spans="1:41" x14ac:dyDescent="0.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</row>
    <row r="226" spans="1:41" x14ac:dyDescent="0.2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</row>
    <row r="227" spans="1:41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</row>
    <row r="228" spans="1:41" x14ac:dyDescent="0.2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</row>
    <row r="229" spans="1:41" x14ac:dyDescent="0.2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</row>
    <row r="230" spans="1:41" x14ac:dyDescent="0.2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</row>
    <row r="231" spans="1:41" x14ac:dyDescent="0.2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</row>
    <row r="232" spans="1:41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</row>
    <row r="233" spans="1:41" x14ac:dyDescent="0.2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</row>
    <row r="234" spans="1:41" x14ac:dyDescent="0.2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</row>
    <row r="235" spans="1:41" x14ac:dyDescent="0.2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</row>
    <row r="236" spans="1:41" x14ac:dyDescent="0.2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</row>
    <row r="237" spans="1:41" x14ac:dyDescent="0.2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</row>
    <row r="238" spans="1:41" x14ac:dyDescent="0.2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</row>
    <row r="239" spans="1:41" x14ac:dyDescent="0.2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</row>
    <row r="240" spans="1:41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</row>
    <row r="241" spans="1:41" x14ac:dyDescent="0.2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</row>
    <row r="242" spans="1:41" x14ac:dyDescent="0.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</row>
    <row r="243" spans="1:41" x14ac:dyDescent="0.2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</row>
    <row r="244" spans="1:41" x14ac:dyDescent="0.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</row>
    <row r="245" spans="1:41" x14ac:dyDescent="0.2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</row>
    <row r="246" spans="1:41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</row>
    <row r="247" spans="1:41" x14ac:dyDescent="0.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</row>
    <row r="248" spans="1:41" x14ac:dyDescent="0.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</row>
    <row r="249" spans="1:41" x14ac:dyDescent="0.2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</row>
    <row r="250" spans="1:41" x14ac:dyDescent="0.2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</row>
    <row r="251" spans="1:41" x14ac:dyDescent="0.2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</row>
    <row r="252" spans="1:41" x14ac:dyDescent="0.2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</row>
    <row r="253" spans="1:41" x14ac:dyDescent="0.2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</row>
    <row r="254" spans="1:41" x14ac:dyDescent="0.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</row>
    <row r="255" spans="1:41" x14ac:dyDescent="0.2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</row>
    <row r="256" spans="1:41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</row>
    <row r="257" spans="1:41" x14ac:dyDescent="0.2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</row>
    <row r="258" spans="1:41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</row>
    <row r="259" spans="1:41" x14ac:dyDescent="0.2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</row>
    <row r="260" spans="1:41" x14ac:dyDescent="0.2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</row>
    <row r="261" spans="1:41" x14ac:dyDescent="0.2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</row>
    <row r="262" spans="1:41" x14ac:dyDescent="0.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</row>
    <row r="263" spans="1:41" x14ac:dyDescent="0.2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</row>
    <row r="264" spans="1:41" x14ac:dyDescent="0.2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</row>
    <row r="265" spans="1:41" x14ac:dyDescent="0.2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</row>
    <row r="266" spans="1:41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</row>
    <row r="267" spans="1:41" x14ac:dyDescent="0.2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</row>
    <row r="268" spans="1:41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</row>
    <row r="269" spans="1:41" x14ac:dyDescent="0.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</row>
    <row r="270" spans="1:41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</row>
    <row r="271" spans="1:41" x14ac:dyDescent="0.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</row>
    <row r="272" spans="1:41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</row>
    <row r="273" spans="1:41" x14ac:dyDescent="0.2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</row>
    <row r="274" spans="1:41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</row>
    <row r="275" spans="1:41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</row>
    <row r="276" spans="1:41" x14ac:dyDescent="0.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</row>
    <row r="277" spans="1:41" x14ac:dyDescent="0.2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</row>
    <row r="278" spans="1:41" x14ac:dyDescent="0.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</row>
    <row r="279" spans="1:41" x14ac:dyDescent="0.2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</row>
    <row r="280" spans="1:41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</row>
    <row r="281" spans="1:41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</row>
    <row r="282" spans="1:41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</row>
    <row r="283" spans="1:41" x14ac:dyDescent="0.2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</row>
    <row r="284" spans="1:41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</row>
    <row r="285" spans="1:41" x14ac:dyDescent="0.2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</row>
    <row r="286" spans="1:41" x14ac:dyDescent="0.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</row>
    <row r="287" spans="1:41" x14ac:dyDescent="0.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</row>
    <row r="288" spans="1:41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</row>
    <row r="289" spans="1:41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</row>
    <row r="290" spans="1:41" x14ac:dyDescent="0.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</row>
    <row r="291" spans="1:41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</row>
    <row r="292" spans="1:41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</row>
    <row r="293" spans="1:41" x14ac:dyDescent="0.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</row>
    <row r="294" spans="1:41" x14ac:dyDescent="0.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</row>
    <row r="295" spans="1:41" x14ac:dyDescent="0.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</row>
    <row r="296" spans="1:41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</row>
    <row r="297" spans="1:41" x14ac:dyDescent="0.2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</row>
    <row r="298" spans="1:41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</row>
    <row r="299" spans="1:41" x14ac:dyDescent="0.2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</row>
    <row r="300" spans="1:41" x14ac:dyDescent="0.2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</row>
    <row r="301" spans="1:41" x14ac:dyDescent="0.2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</row>
    <row r="302" spans="1:41" x14ac:dyDescent="0.2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</row>
    <row r="303" spans="1:41" x14ac:dyDescent="0.2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</row>
    <row r="304" spans="1:41" x14ac:dyDescent="0.2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</row>
    <row r="305" spans="1:41" x14ac:dyDescent="0.2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</row>
    <row r="306" spans="1:41" x14ac:dyDescent="0.2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</row>
    <row r="307" spans="1:41" x14ac:dyDescent="0.2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</row>
    <row r="308" spans="1:41" x14ac:dyDescent="0.2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</row>
    <row r="309" spans="1:41" x14ac:dyDescent="0.2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</row>
    <row r="310" spans="1:41" x14ac:dyDescent="0.2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</row>
    <row r="311" spans="1:41" x14ac:dyDescent="0.2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</row>
    <row r="312" spans="1:41" x14ac:dyDescent="0.2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</row>
    <row r="313" spans="1:41" x14ac:dyDescent="0.2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</row>
    <row r="314" spans="1:41" x14ac:dyDescent="0.2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</row>
    <row r="315" spans="1:41" x14ac:dyDescent="0.2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</row>
    <row r="316" spans="1:41" x14ac:dyDescent="0.2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</row>
    <row r="317" spans="1:41" x14ac:dyDescent="0.2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</row>
    <row r="318" spans="1:41" x14ac:dyDescent="0.2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</row>
    <row r="319" spans="1:41" x14ac:dyDescent="0.2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</row>
    <row r="320" spans="1:41" x14ac:dyDescent="0.2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</row>
    <row r="321" spans="1:41" x14ac:dyDescent="0.2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</row>
    <row r="322" spans="1:41" x14ac:dyDescent="0.2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</row>
    <row r="323" spans="1:41" x14ac:dyDescent="0.2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</row>
    <row r="324" spans="1:41" x14ac:dyDescent="0.2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</row>
    <row r="325" spans="1:41" x14ac:dyDescent="0.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</row>
    <row r="326" spans="1:41" x14ac:dyDescent="0.2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</row>
    <row r="327" spans="1:41" x14ac:dyDescent="0.2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</row>
    <row r="328" spans="1:41" x14ac:dyDescent="0.2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</row>
    <row r="329" spans="1:41" x14ac:dyDescent="0.2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</row>
    <row r="330" spans="1:41" x14ac:dyDescent="0.2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</row>
    <row r="331" spans="1:41" x14ac:dyDescent="0.2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</row>
    <row r="332" spans="1:41" x14ac:dyDescent="0.2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</row>
    <row r="333" spans="1:41" x14ac:dyDescent="0.2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</row>
    <row r="334" spans="1:41" x14ac:dyDescent="0.2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</row>
    <row r="335" spans="1:41" x14ac:dyDescent="0.2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</row>
    <row r="336" spans="1:41" x14ac:dyDescent="0.2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</row>
    <row r="337" spans="1:41" x14ac:dyDescent="0.2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</row>
    <row r="338" spans="1:41" x14ac:dyDescent="0.2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</row>
    <row r="339" spans="1:41" x14ac:dyDescent="0.2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</row>
    <row r="340" spans="1:41" x14ac:dyDescent="0.2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</row>
    <row r="341" spans="1:41" x14ac:dyDescent="0.2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</row>
    <row r="342" spans="1:41" x14ac:dyDescent="0.2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</row>
    <row r="343" spans="1:41" x14ac:dyDescent="0.2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</row>
    <row r="344" spans="1:41" x14ac:dyDescent="0.2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</row>
    <row r="345" spans="1:41" x14ac:dyDescent="0.2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</row>
    <row r="346" spans="1:41" x14ac:dyDescent="0.2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</row>
    <row r="347" spans="1:41" x14ac:dyDescent="0.2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</row>
    <row r="348" spans="1:41" x14ac:dyDescent="0.2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</row>
    <row r="349" spans="1:41" x14ac:dyDescent="0.2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</row>
    <row r="350" spans="1:41" x14ac:dyDescent="0.2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</row>
    <row r="351" spans="1:41" x14ac:dyDescent="0.2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</row>
    <row r="352" spans="1:41" x14ac:dyDescent="0.2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</row>
    <row r="353" spans="1:41" x14ac:dyDescent="0.2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</row>
    <row r="354" spans="1:41" x14ac:dyDescent="0.2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</row>
    <row r="355" spans="1:41" x14ac:dyDescent="0.2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</row>
    <row r="356" spans="1:41" x14ac:dyDescent="0.2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</row>
    <row r="357" spans="1:41" x14ac:dyDescent="0.2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</row>
    <row r="358" spans="1:41" x14ac:dyDescent="0.2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</row>
    <row r="359" spans="1:41" x14ac:dyDescent="0.2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</row>
    <row r="360" spans="1:41" x14ac:dyDescent="0.2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</row>
    <row r="361" spans="1:41" x14ac:dyDescent="0.2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</row>
    <row r="362" spans="1:41" x14ac:dyDescent="0.2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</row>
    <row r="363" spans="1:41" x14ac:dyDescent="0.2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</row>
    <row r="364" spans="1:41" x14ac:dyDescent="0.2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</row>
    <row r="365" spans="1:41" x14ac:dyDescent="0.2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11"/>
    </row>
    <row r="366" spans="1:41" x14ac:dyDescent="0.2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</row>
    <row r="367" spans="1:41" x14ac:dyDescent="0.2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</row>
    <row r="368" spans="1:41" x14ac:dyDescent="0.2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</row>
    <row r="369" spans="1:41" x14ac:dyDescent="0.2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</row>
    <row r="370" spans="1:41" x14ac:dyDescent="0.2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</row>
    <row r="371" spans="1:41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</row>
    <row r="372" spans="1:41" x14ac:dyDescent="0.2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</row>
    <row r="373" spans="1:41" x14ac:dyDescent="0.2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</row>
    <row r="374" spans="1:41" x14ac:dyDescent="0.2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</row>
    <row r="375" spans="1:41" x14ac:dyDescent="0.2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</row>
    <row r="376" spans="1:41" x14ac:dyDescent="0.2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11"/>
      <c r="AO376" s="11"/>
    </row>
    <row r="377" spans="1:41" x14ac:dyDescent="0.2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</row>
    <row r="378" spans="1:41" x14ac:dyDescent="0.2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11"/>
    </row>
    <row r="379" spans="1:41" x14ac:dyDescent="0.2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1"/>
    </row>
    <row r="380" spans="1:41" x14ac:dyDescent="0.2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</row>
    <row r="381" spans="1:41" x14ac:dyDescent="0.2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1"/>
    </row>
    <row r="382" spans="1:41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1"/>
    </row>
    <row r="383" spans="1:41" x14ac:dyDescent="0.2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11"/>
    </row>
    <row r="384" spans="1:41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11"/>
    </row>
    <row r="385" spans="1:41" x14ac:dyDescent="0.2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11"/>
    </row>
    <row r="386" spans="1:41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11"/>
    </row>
    <row r="387" spans="1:41" x14ac:dyDescent="0.2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1"/>
    </row>
    <row r="388" spans="1:41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1"/>
    </row>
    <row r="389" spans="1:41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</row>
    <row r="390" spans="1:41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11"/>
    </row>
    <row r="391" spans="1:41" x14ac:dyDescent="0.2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  <c r="AM391" s="11"/>
      <c r="AN391" s="11"/>
      <c r="AO391" s="11"/>
    </row>
    <row r="392" spans="1:41" x14ac:dyDescent="0.2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</row>
    <row r="393" spans="1:41" x14ac:dyDescent="0.2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  <c r="AM393" s="11"/>
      <c r="AN393" s="11"/>
      <c r="AO393" s="11"/>
    </row>
    <row r="394" spans="1:41" x14ac:dyDescent="0.2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11"/>
    </row>
    <row r="395" spans="1:41" x14ac:dyDescent="0.2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11"/>
    </row>
    <row r="396" spans="1:41" x14ac:dyDescent="0.2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</row>
    <row r="397" spans="1:41" x14ac:dyDescent="0.2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  <c r="AM397" s="11"/>
      <c r="AN397" s="11"/>
      <c r="AO397" s="11"/>
    </row>
    <row r="398" spans="1:41" x14ac:dyDescent="0.2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1"/>
    </row>
    <row r="399" spans="1:41" x14ac:dyDescent="0.2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1"/>
    </row>
    <row r="400" spans="1:41" x14ac:dyDescent="0.2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1"/>
    </row>
    <row r="401" spans="1:41" x14ac:dyDescent="0.2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11"/>
    </row>
    <row r="402" spans="1:41" x14ac:dyDescent="0.2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</row>
    <row r="403" spans="1:41" x14ac:dyDescent="0.2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</row>
    <row r="404" spans="1:41" x14ac:dyDescent="0.2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</row>
    <row r="405" spans="1:41" x14ac:dyDescent="0.2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</row>
    <row r="406" spans="1:41" x14ac:dyDescent="0.2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</row>
    <row r="407" spans="1:41" x14ac:dyDescent="0.2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/>
      <c r="AN407" s="11"/>
      <c r="AO407" s="11"/>
    </row>
    <row r="408" spans="1:41" x14ac:dyDescent="0.2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1"/>
    </row>
    <row r="409" spans="1:41" x14ac:dyDescent="0.2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11"/>
    </row>
    <row r="410" spans="1:41" x14ac:dyDescent="0.2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11"/>
    </row>
    <row r="411" spans="1:41" x14ac:dyDescent="0.2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  <c r="AM411" s="11"/>
      <c r="AN411" s="11"/>
      <c r="AO411" s="11"/>
    </row>
    <row r="412" spans="1:41" x14ac:dyDescent="0.2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</row>
    <row r="413" spans="1:41" x14ac:dyDescent="0.2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  <c r="AM413" s="11"/>
      <c r="AN413" s="11"/>
      <c r="AO413" s="11"/>
    </row>
    <row r="414" spans="1:41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11"/>
    </row>
    <row r="415" spans="1:41" x14ac:dyDescent="0.2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1"/>
    </row>
    <row r="416" spans="1:41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1"/>
    </row>
    <row r="417" spans="1:41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1"/>
    </row>
    <row r="418" spans="1:41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</row>
    <row r="419" spans="1:41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  <c r="AM419" s="11"/>
      <c r="AN419" s="11"/>
      <c r="AO419" s="11"/>
    </row>
    <row r="420" spans="1:41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</row>
    <row r="421" spans="1:41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</row>
    <row r="422" spans="1:41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</row>
    <row r="423" spans="1:41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</row>
    <row r="424" spans="1:41" x14ac:dyDescent="0.2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</row>
    <row r="425" spans="1:41" x14ac:dyDescent="0.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  <c r="AL425" s="11"/>
      <c r="AM425" s="11"/>
      <c r="AN425" s="11"/>
      <c r="AO425" s="11"/>
    </row>
    <row r="426" spans="1:41" x14ac:dyDescent="0.2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  <c r="AM426" s="11"/>
      <c r="AN426" s="11"/>
      <c r="AO426" s="11"/>
    </row>
    <row r="427" spans="1:41" x14ac:dyDescent="0.2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1"/>
    </row>
    <row r="428" spans="1:41" x14ac:dyDescent="0.2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  <c r="AL428" s="11"/>
      <c r="AM428" s="11"/>
      <c r="AN428" s="11"/>
      <c r="AO428" s="11"/>
    </row>
    <row r="429" spans="1:41" x14ac:dyDescent="0.2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  <c r="AM429" s="11"/>
      <c r="AN429" s="11"/>
      <c r="AO429" s="11"/>
    </row>
    <row r="430" spans="1:41" x14ac:dyDescent="0.2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  <c r="AL430" s="11"/>
      <c r="AM430" s="11"/>
      <c r="AN430" s="11"/>
      <c r="AO430" s="11"/>
    </row>
    <row r="431" spans="1:41" x14ac:dyDescent="0.2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  <c r="AM431" s="11"/>
      <c r="AN431" s="11"/>
      <c r="AO431" s="11"/>
    </row>
    <row r="432" spans="1:41" x14ac:dyDescent="0.2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  <c r="AK432" s="11"/>
      <c r="AL432" s="11"/>
      <c r="AM432" s="11"/>
      <c r="AN432" s="11"/>
      <c r="AO432" s="11"/>
    </row>
    <row r="433" spans="1:41" x14ac:dyDescent="0.2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/>
      <c r="AN433" s="11"/>
      <c r="AO433" s="11"/>
    </row>
    <row r="434" spans="1:41" x14ac:dyDescent="0.2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1"/>
    </row>
    <row r="435" spans="1:41" x14ac:dyDescent="0.2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11"/>
    </row>
    <row r="436" spans="1:41" x14ac:dyDescent="0.2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  <c r="AM436" s="11"/>
      <c r="AN436" s="11"/>
      <c r="AO436" s="11"/>
    </row>
    <row r="437" spans="1:41" x14ac:dyDescent="0.2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11"/>
      <c r="AO437" s="11"/>
    </row>
    <row r="438" spans="1:41" x14ac:dyDescent="0.2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  <c r="AM438" s="11"/>
      <c r="AN438" s="11"/>
      <c r="AO438" s="11"/>
    </row>
    <row r="439" spans="1:41" x14ac:dyDescent="0.2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11"/>
    </row>
    <row r="440" spans="1:41" x14ac:dyDescent="0.2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11"/>
    </row>
    <row r="441" spans="1:41" x14ac:dyDescent="0.2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11"/>
    </row>
    <row r="442" spans="1:41" x14ac:dyDescent="0.2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  <c r="AM442" s="11"/>
      <c r="AN442" s="11"/>
      <c r="AO442" s="11"/>
    </row>
    <row r="443" spans="1:41" x14ac:dyDescent="0.2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  <c r="AM443" s="11"/>
      <c r="AN443" s="11"/>
      <c r="AO443" s="11"/>
    </row>
    <row r="444" spans="1:41" x14ac:dyDescent="0.2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</row>
    <row r="445" spans="1:41" x14ac:dyDescent="0.2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  <c r="AM445" s="11"/>
      <c r="AN445" s="11"/>
      <c r="AO445" s="11"/>
    </row>
    <row r="446" spans="1:41" x14ac:dyDescent="0.2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11"/>
    </row>
    <row r="447" spans="1:41" x14ac:dyDescent="0.2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  <c r="AM447" s="11"/>
      <c r="AN447" s="11"/>
      <c r="AO447" s="11"/>
    </row>
    <row r="448" spans="1:41" x14ac:dyDescent="0.2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  <c r="AL448" s="11"/>
      <c r="AM448" s="11"/>
      <c r="AN448" s="11"/>
      <c r="AO448" s="11"/>
    </row>
    <row r="449" spans="1:41" x14ac:dyDescent="0.2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11"/>
      <c r="AO449" s="11"/>
    </row>
    <row r="450" spans="1:41" x14ac:dyDescent="0.2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  <c r="AM450" s="11"/>
      <c r="AN450" s="11"/>
      <c r="AO450" s="11"/>
    </row>
    <row r="451" spans="1:41" x14ac:dyDescent="0.2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</row>
    <row r="452" spans="1:41" x14ac:dyDescent="0.2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</row>
    <row r="453" spans="1:41" x14ac:dyDescent="0.2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</row>
    <row r="454" spans="1:41" x14ac:dyDescent="0.2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</row>
    <row r="455" spans="1:41" x14ac:dyDescent="0.2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</row>
    <row r="456" spans="1:41" x14ac:dyDescent="0.2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  <c r="AM456" s="11"/>
      <c r="AN456" s="11"/>
      <c r="AO456" s="11"/>
    </row>
    <row r="457" spans="1:41" x14ac:dyDescent="0.2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  <c r="AM457" s="11"/>
      <c r="AN457" s="11"/>
      <c r="AO457" s="11"/>
    </row>
    <row r="458" spans="1:41" x14ac:dyDescent="0.2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11"/>
    </row>
    <row r="459" spans="1:41" x14ac:dyDescent="0.2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  <c r="AL459" s="11"/>
      <c r="AM459" s="11"/>
      <c r="AN459" s="11"/>
      <c r="AO459" s="11"/>
    </row>
    <row r="460" spans="1:41" x14ac:dyDescent="0.2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  <c r="AM460" s="11"/>
      <c r="AN460" s="11"/>
      <c r="AO460" s="11"/>
    </row>
    <row r="461" spans="1:41" x14ac:dyDescent="0.2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  <c r="AM461" s="11"/>
      <c r="AN461" s="11"/>
      <c r="AO461" s="11"/>
    </row>
    <row r="462" spans="1:41" x14ac:dyDescent="0.2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  <c r="AM462" s="11"/>
      <c r="AN462" s="11"/>
      <c r="AO462" s="11"/>
    </row>
    <row r="463" spans="1:41" x14ac:dyDescent="0.2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  <c r="AM463" s="11"/>
      <c r="AN463" s="11"/>
      <c r="AO463" s="11"/>
    </row>
    <row r="464" spans="1:41" x14ac:dyDescent="0.2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</row>
    <row r="465" spans="1:41" x14ac:dyDescent="0.2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</row>
    <row r="466" spans="1:41" x14ac:dyDescent="0.2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</row>
    <row r="467" spans="1:41" x14ac:dyDescent="0.2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</row>
    <row r="468" spans="1:41" x14ac:dyDescent="0.2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  <c r="AM468" s="11"/>
      <c r="AN468" s="11"/>
      <c r="AO468" s="11"/>
    </row>
    <row r="469" spans="1:41" x14ac:dyDescent="0.2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</row>
    <row r="470" spans="1:41" x14ac:dyDescent="0.2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</row>
    <row r="471" spans="1:41" x14ac:dyDescent="0.2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</row>
    <row r="472" spans="1:41" x14ac:dyDescent="0.2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1"/>
    </row>
    <row r="473" spans="1:41" x14ac:dyDescent="0.2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1"/>
    </row>
    <row r="474" spans="1:41" x14ac:dyDescent="0.2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</row>
    <row r="475" spans="1:41" x14ac:dyDescent="0.2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  <c r="AL475" s="11"/>
      <c r="AM475" s="11"/>
      <c r="AN475" s="11"/>
      <c r="AO475" s="11"/>
    </row>
    <row r="476" spans="1:41" x14ac:dyDescent="0.2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  <c r="AM476" s="11"/>
      <c r="AN476" s="11"/>
      <c r="AO476" s="11"/>
    </row>
    <row r="477" spans="1:41" x14ac:dyDescent="0.2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  <c r="AM477" s="11"/>
      <c r="AN477" s="11"/>
      <c r="AO477" s="11"/>
    </row>
    <row r="478" spans="1:41" x14ac:dyDescent="0.2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  <c r="AK478" s="11"/>
      <c r="AL478" s="11"/>
      <c r="AM478" s="11"/>
      <c r="AN478" s="11"/>
      <c r="AO478" s="11"/>
    </row>
    <row r="479" spans="1:41" x14ac:dyDescent="0.2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  <c r="AL479" s="11"/>
      <c r="AM479" s="11"/>
      <c r="AN479" s="11"/>
      <c r="AO479" s="11"/>
    </row>
    <row r="480" spans="1:41" x14ac:dyDescent="0.2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  <c r="AL480" s="11"/>
      <c r="AM480" s="11"/>
      <c r="AN480" s="11"/>
      <c r="AO480" s="11"/>
    </row>
    <row r="481" spans="1:41" x14ac:dyDescent="0.2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11"/>
      <c r="AO481" s="11"/>
    </row>
    <row r="482" spans="1:41" x14ac:dyDescent="0.2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/>
      <c r="AL482" s="11"/>
      <c r="AM482" s="11"/>
      <c r="AN482" s="11"/>
      <c r="AO482" s="11"/>
    </row>
    <row r="483" spans="1:41" x14ac:dyDescent="0.2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  <c r="AK483" s="11"/>
      <c r="AL483" s="11"/>
      <c r="AM483" s="11"/>
      <c r="AN483" s="11"/>
      <c r="AO483" s="11"/>
    </row>
    <row r="484" spans="1:41" x14ac:dyDescent="0.2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  <c r="AM484" s="11"/>
      <c r="AN484" s="11"/>
      <c r="AO484" s="11"/>
    </row>
    <row r="485" spans="1:41" x14ac:dyDescent="0.2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  <c r="AM485" s="11"/>
      <c r="AN485" s="11"/>
      <c r="AO485" s="11"/>
    </row>
    <row r="486" spans="1:41" x14ac:dyDescent="0.2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  <c r="AK486" s="11"/>
      <c r="AL486" s="11"/>
      <c r="AM486" s="11"/>
      <c r="AN486" s="11"/>
      <c r="AO486" s="11"/>
    </row>
    <row r="487" spans="1:41" x14ac:dyDescent="0.2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  <c r="AL487" s="11"/>
      <c r="AM487" s="11"/>
      <c r="AN487" s="11"/>
      <c r="AO487" s="11"/>
    </row>
    <row r="488" spans="1:41" x14ac:dyDescent="0.2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  <c r="AK488" s="11"/>
      <c r="AL488" s="11"/>
      <c r="AM488" s="11"/>
      <c r="AN488" s="11"/>
      <c r="AO488" s="11"/>
    </row>
    <row r="489" spans="1:41" x14ac:dyDescent="0.2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  <c r="AL489" s="11"/>
      <c r="AM489" s="11"/>
      <c r="AN489" s="11"/>
      <c r="AO489" s="11"/>
    </row>
    <row r="490" spans="1:41" x14ac:dyDescent="0.2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  <c r="AL490" s="11"/>
      <c r="AM490" s="11"/>
      <c r="AN490" s="11"/>
      <c r="AO490" s="11"/>
    </row>
    <row r="491" spans="1:41" x14ac:dyDescent="0.2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  <c r="AK491" s="11"/>
      <c r="AL491" s="11"/>
      <c r="AM491" s="11"/>
      <c r="AN491" s="11"/>
      <c r="AO491" s="11"/>
    </row>
    <row r="492" spans="1:41" x14ac:dyDescent="0.2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  <c r="AK492" s="11"/>
      <c r="AL492" s="11"/>
      <c r="AM492" s="11"/>
      <c r="AN492" s="11"/>
      <c r="AO492" s="11"/>
    </row>
    <row r="493" spans="1:41" x14ac:dyDescent="0.2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  <c r="AK493" s="11"/>
      <c r="AL493" s="11"/>
      <c r="AM493" s="11"/>
      <c r="AN493" s="11"/>
      <c r="AO493" s="11"/>
    </row>
    <row r="494" spans="1:41" x14ac:dyDescent="0.2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  <c r="AJ494" s="11"/>
      <c r="AK494" s="11"/>
      <c r="AL494" s="11"/>
      <c r="AM494" s="11"/>
      <c r="AN494" s="11"/>
      <c r="AO494" s="11"/>
    </row>
    <row r="495" spans="1:41" x14ac:dyDescent="0.2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  <c r="AJ495" s="11"/>
      <c r="AK495" s="11"/>
      <c r="AL495" s="11"/>
      <c r="AM495" s="11"/>
      <c r="AN495" s="11"/>
      <c r="AO495" s="11"/>
    </row>
    <row r="496" spans="1:41" x14ac:dyDescent="0.2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  <c r="AJ496" s="11"/>
      <c r="AK496" s="11"/>
      <c r="AL496" s="11"/>
      <c r="AM496" s="11"/>
      <c r="AN496" s="11"/>
      <c r="AO496" s="11"/>
    </row>
    <row r="497" spans="1:41" x14ac:dyDescent="0.2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  <c r="AJ497" s="11"/>
      <c r="AK497" s="11"/>
      <c r="AL497" s="11"/>
      <c r="AM497" s="11"/>
      <c r="AN497" s="11"/>
      <c r="AO497" s="11"/>
    </row>
    <row r="498" spans="1:41" x14ac:dyDescent="0.2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  <c r="AJ498" s="11"/>
      <c r="AK498" s="11"/>
      <c r="AL498" s="11"/>
      <c r="AM498" s="11"/>
      <c r="AN498" s="11"/>
      <c r="AO498" s="11"/>
    </row>
    <row r="499" spans="1:41" x14ac:dyDescent="0.2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  <c r="AJ499" s="11"/>
      <c r="AK499" s="11"/>
      <c r="AL499" s="11"/>
      <c r="AM499" s="11"/>
      <c r="AN499" s="11"/>
      <c r="AO499" s="11"/>
    </row>
    <row r="500" spans="1:41" x14ac:dyDescent="0.2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  <c r="AI500" s="11"/>
      <c r="AJ500" s="11"/>
      <c r="AK500" s="11"/>
      <c r="AL500" s="11"/>
      <c r="AM500" s="11"/>
      <c r="AN500" s="11"/>
      <c r="AO500" s="11"/>
    </row>
    <row r="501" spans="1:41" x14ac:dyDescent="0.2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  <c r="AI501" s="11"/>
      <c r="AJ501" s="11"/>
      <c r="AK501" s="11"/>
      <c r="AL501" s="11"/>
      <c r="AM501" s="11"/>
      <c r="AN501" s="11"/>
      <c r="AO501" s="11"/>
    </row>
    <row r="502" spans="1:41" x14ac:dyDescent="0.2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  <c r="AI502" s="11"/>
      <c r="AJ502" s="11"/>
      <c r="AK502" s="11"/>
      <c r="AL502" s="11"/>
      <c r="AM502" s="11"/>
      <c r="AN502" s="11"/>
      <c r="AO502" s="11"/>
    </row>
    <row r="503" spans="1:41" x14ac:dyDescent="0.2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  <c r="AJ503" s="11"/>
      <c r="AK503" s="11"/>
      <c r="AL503" s="11"/>
      <c r="AM503" s="11"/>
      <c r="AN503" s="11"/>
      <c r="AO503" s="11"/>
    </row>
    <row r="504" spans="1:41" x14ac:dyDescent="0.2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  <c r="AJ504" s="11"/>
      <c r="AK504" s="11"/>
      <c r="AL504" s="11"/>
      <c r="AM504" s="11"/>
      <c r="AN504" s="11"/>
      <c r="AO504" s="11"/>
    </row>
    <row r="505" spans="1:41" x14ac:dyDescent="0.2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  <c r="AJ505" s="11"/>
      <c r="AK505" s="11"/>
      <c r="AL505" s="11"/>
      <c r="AM505" s="11"/>
      <c r="AN505" s="11"/>
      <c r="AO505" s="11"/>
    </row>
    <row r="506" spans="1:41" x14ac:dyDescent="0.2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  <c r="AJ506" s="11"/>
      <c r="AK506" s="11"/>
      <c r="AL506" s="11"/>
      <c r="AM506" s="11"/>
      <c r="AN506" s="11"/>
      <c r="AO506" s="11"/>
    </row>
    <row r="507" spans="1:41" x14ac:dyDescent="0.2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  <c r="AI507" s="11"/>
      <c r="AJ507" s="11"/>
      <c r="AK507" s="11"/>
      <c r="AL507" s="11"/>
      <c r="AM507" s="11"/>
      <c r="AN507" s="11"/>
      <c r="AO507" s="11"/>
    </row>
    <row r="508" spans="1:41" x14ac:dyDescent="0.2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  <c r="AI508" s="11"/>
      <c r="AJ508" s="11"/>
      <c r="AK508" s="11"/>
      <c r="AL508" s="11"/>
      <c r="AM508" s="11"/>
      <c r="AN508" s="11"/>
      <c r="AO508" s="11"/>
    </row>
    <row r="509" spans="1:41" x14ac:dyDescent="0.2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  <c r="AJ509" s="11"/>
      <c r="AK509" s="11"/>
      <c r="AL509" s="11"/>
      <c r="AM509" s="11"/>
      <c r="AN509" s="11"/>
      <c r="AO509" s="11"/>
    </row>
    <row r="510" spans="1:41" x14ac:dyDescent="0.2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  <c r="AJ510" s="11"/>
      <c r="AK510" s="11"/>
      <c r="AL510" s="11"/>
      <c r="AM510" s="11"/>
      <c r="AN510" s="11"/>
      <c r="AO510" s="11"/>
    </row>
    <row r="511" spans="1:41" x14ac:dyDescent="0.2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  <c r="AJ511" s="11"/>
      <c r="AK511" s="11"/>
      <c r="AL511" s="11"/>
      <c r="AM511" s="11"/>
      <c r="AN511" s="11"/>
      <c r="AO511" s="11"/>
    </row>
    <row r="512" spans="1:41" x14ac:dyDescent="0.2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  <c r="AI512" s="11"/>
      <c r="AJ512" s="11"/>
      <c r="AK512" s="11"/>
      <c r="AL512" s="11"/>
      <c r="AM512" s="11"/>
      <c r="AN512" s="11"/>
      <c r="AO512" s="11"/>
    </row>
    <row r="513" spans="1:41" x14ac:dyDescent="0.2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  <c r="AI513" s="11"/>
      <c r="AJ513" s="11"/>
      <c r="AK513" s="11"/>
      <c r="AL513" s="11"/>
      <c r="AM513" s="11"/>
      <c r="AN513" s="11"/>
      <c r="AO513" s="11"/>
    </row>
    <row r="514" spans="1:41" x14ac:dyDescent="0.2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  <c r="AH514" s="11"/>
      <c r="AI514" s="11"/>
      <c r="AJ514" s="11"/>
      <c r="AK514" s="11"/>
      <c r="AL514" s="11"/>
      <c r="AM514" s="11"/>
      <c r="AN514" s="11"/>
      <c r="AO514" s="11"/>
    </row>
    <row r="515" spans="1:41" x14ac:dyDescent="0.2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  <c r="AF515" s="11"/>
      <c r="AG515" s="11"/>
      <c r="AH515" s="11"/>
      <c r="AI515" s="11"/>
      <c r="AJ515" s="11"/>
      <c r="AK515" s="11"/>
      <c r="AL515" s="11"/>
      <c r="AM515" s="11"/>
      <c r="AN515" s="11"/>
      <c r="AO515" s="11"/>
    </row>
    <row r="516" spans="1:41" x14ac:dyDescent="0.2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  <c r="AC516" s="11"/>
      <c r="AD516" s="11"/>
      <c r="AE516" s="11"/>
      <c r="AF516" s="11"/>
      <c r="AG516" s="11"/>
      <c r="AH516" s="11"/>
      <c r="AI516" s="11"/>
      <c r="AJ516" s="11"/>
      <c r="AK516" s="11"/>
      <c r="AL516" s="11"/>
      <c r="AM516" s="11"/>
      <c r="AN516" s="11"/>
      <c r="AO516" s="11"/>
    </row>
    <row r="517" spans="1:41" x14ac:dyDescent="0.2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  <c r="AC517" s="11"/>
      <c r="AD517" s="11"/>
      <c r="AE517" s="11"/>
      <c r="AF517" s="11"/>
      <c r="AG517" s="11"/>
      <c r="AH517" s="11"/>
      <c r="AI517" s="11"/>
      <c r="AJ517" s="11"/>
      <c r="AK517" s="11"/>
      <c r="AL517" s="11"/>
      <c r="AM517" s="11"/>
      <c r="AN517" s="11"/>
      <c r="AO517" s="11"/>
    </row>
    <row r="518" spans="1:41" x14ac:dyDescent="0.2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  <c r="AF518" s="11"/>
      <c r="AG518" s="11"/>
      <c r="AH518" s="11"/>
      <c r="AI518" s="11"/>
      <c r="AJ518" s="11"/>
      <c r="AK518" s="11"/>
      <c r="AL518" s="11"/>
      <c r="AM518" s="11"/>
      <c r="AN518" s="11"/>
      <c r="AO518" s="11"/>
    </row>
    <row r="519" spans="1:41" x14ac:dyDescent="0.2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 s="11"/>
      <c r="AE519" s="11"/>
      <c r="AF519" s="11"/>
      <c r="AG519" s="11"/>
      <c r="AH519" s="11"/>
      <c r="AI519" s="11"/>
      <c r="AJ519" s="11"/>
      <c r="AK519" s="11"/>
      <c r="AL519" s="11"/>
      <c r="AM519" s="11"/>
      <c r="AN519" s="11"/>
      <c r="AO519" s="11"/>
    </row>
    <row r="520" spans="1:41" x14ac:dyDescent="0.2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 s="11"/>
      <c r="AE520" s="11"/>
      <c r="AF520" s="11"/>
      <c r="AG520" s="11"/>
      <c r="AH520" s="11"/>
      <c r="AI520" s="11"/>
      <c r="AJ520" s="11"/>
      <c r="AK520" s="11"/>
      <c r="AL520" s="11"/>
      <c r="AM520" s="11"/>
      <c r="AN520" s="11"/>
      <c r="AO520" s="11"/>
    </row>
    <row r="521" spans="1:41" x14ac:dyDescent="0.2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  <c r="AE521" s="11"/>
      <c r="AF521" s="11"/>
      <c r="AG521" s="11"/>
      <c r="AH521" s="11"/>
      <c r="AI521" s="11"/>
      <c r="AJ521" s="11"/>
      <c r="AK521" s="11"/>
      <c r="AL521" s="11"/>
      <c r="AM521" s="11"/>
      <c r="AN521" s="11"/>
      <c r="AO521" s="11"/>
    </row>
    <row r="522" spans="1:41" x14ac:dyDescent="0.2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1"/>
      <c r="AE522" s="11"/>
      <c r="AF522" s="11"/>
      <c r="AG522" s="11"/>
      <c r="AH522" s="11"/>
      <c r="AI522" s="11"/>
      <c r="AJ522" s="11"/>
      <c r="AK522" s="11"/>
      <c r="AL522" s="11"/>
      <c r="AM522" s="11"/>
      <c r="AN522" s="11"/>
      <c r="AO522" s="11"/>
    </row>
    <row r="523" spans="1:41" x14ac:dyDescent="0.2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  <c r="AE523" s="11"/>
      <c r="AF523" s="11"/>
      <c r="AG523" s="11"/>
      <c r="AH523" s="11"/>
      <c r="AI523" s="11"/>
      <c r="AJ523" s="11"/>
      <c r="AK523" s="11"/>
      <c r="AL523" s="11"/>
      <c r="AM523" s="11"/>
      <c r="AN523" s="11"/>
      <c r="AO523" s="11"/>
    </row>
    <row r="524" spans="1:41" x14ac:dyDescent="0.2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  <c r="AE524" s="11"/>
      <c r="AF524" s="11"/>
      <c r="AG524" s="11"/>
      <c r="AH524" s="11"/>
      <c r="AI524" s="11"/>
      <c r="AJ524" s="11"/>
      <c r="AK524" s="11"/>
      <c r="AL524" s="11"/>
      <c r="AM524" s="11"/>
      <c r="AN524" s="11"/>
      <c r="AO524" s="11"/>
    </row>
    <row r="525" spans="1:41" x14ac:dyDescent="0.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1"/>
      <c r="AE525" s="11"/>
      <c r="AF525" s="11"/>
      <c r="AG525" s="11"/>
      <c r="AH525" s="11"/>
      <c r="AI525" s="11"/>
      <c r="AJ525" s="11"/>
      <c r="AK525" s="11"/>
      <c r="AL525" s="11"/>
      <c r="AM525" s="11"/>
      <c r="AN525" s="11"/>
      <c r="AO525" s="11"/>
    </row>
    <row r="526" spans="1:41" x14ac:dyDescent="0.2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1"/>
      <c r="AE526" s="11"/>
      <c r="AF526" s="11"/>
      <c r="AG526" s="11"/>
      <c r="AH526" s="11"/>
      <c r="AI526" s="11"/>
      <c r="AJ526" s="11"/>
      <c r="AK526" s="11"/>
      <c r="AL526" s="11"/>
      <c r="AM526" s="11"/>
      <c r="AN526" s="11"/>
      <c r="AO526" s="11"/>
    </row>
    <row r="527" spans="1:41" x14ac:dyDescent="0.2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1"/>
      <c r="AE527" s="11"/>
      <c r="AF527" s="11"/>
      <c r="AG527" s="11"/>
      <c r="AH527" s="11"/>
      <c r="AI527" s="11"/>
      <c r="AJ527" s="11"/>
      <c r="AK527" s="11"/>
      <c r="AL527" s="11"/>
      <c r="AM527" s="11"/>
      <c r="AN527" s="11"/>
      <c r="AO527" s="11"/>
    </row>
    <row r="528" spans="1:41" x14ac:dyDescent="0.2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  <c r="AE528" s="11"/>
      <c r="AF528" s="11"/>
      <c r="AG528" s="11"/>
      <c r="AH528" s="11"/>
      <c r="AI528" s="11"/>
      <c r="AJ528" s="11"/>
      <c r="AK528" s="11"/>
      <c r="AL528" s="11"/>
      <c r="AM528" s="11"/>
      <c r="AN528" s="11"/>
      <c r="AO528" s="11"/>
    </row>
    <row r="529" spans="1:41" x14ac:dyDescent="0.2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 s="11"/>
      <c r="AE529" s="11"/>
      <c r="AF529" s="11"/>
      <c r="AG529" s="11"/>
      <c r="AH529" s="11"/>
      <c r="AI529" s="11"/>
      <c r="AJ529" s="11"/>
      <c r="AK529" s="11"/>
      <c r="AL529" s="11"/>
      <c r="AM529" s="11"/>
      <c r="AN529" s="11"/>
      <c r="AO529" s="11"/>
    </row>
    <row r="530" spans="1:41" x14ac:dyDescent="0.2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1"/>
      <c r="AE530" s="11"/>
      <c r="AF530" s="11"/>
      <c r="AG530" s="11"/>
      <c r="AH530" s="11"/>
      <c r="AI530" s="11"/>
      <c r="AJ530" s="11"/>
      <c r="AK530" s="11"/>
      <c r="AL530" s="11"/>
      <c r="AM530" s="11"/>
      <c r="AN530" s="11"/>
      <c r="AO530" s="11"/>
    </row>
    <row r="531" spans="1:41" x14ac:dyDescent="0.2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1"/>
      <c r="AE531" s="11"/>
      <c r="AF531" s="11"/>
      <c r="AG531" s="11"/>
      <c r="AH531" s="11"/>
      <c r="AI531" s="11"/>
      <c r="AJ531" s="11"/>
      <c r="AK531" s="11"/>
      <c r="AL531" s="11"/>
      <c r="AM531" s="11"/>
      <c r="AN531" s="11"/>
      <c r="AO531" s="11"/>
    </row>
    <row r="532" spans="1:41" x14ac:dyDescent="0.2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1"/>
      <c r="AE532" s="11"/>
      <c r="AF532" s="11"/>
      <c r="AG532" s="11"/>
      <c r="AH532" s="11"/>
      <c r="AI532" s="11"/>
      <c r="AJ532" s="11"/>
      <c r="AK532" s="11"/>
      <c r="AL532" s="11"/>
      <c r="AM532" s="11"/>
      <c r="AN532" s="11"/>
      <c r="AO532" s="11"/>
    </row>
    <row r="533" spans="1:41" x14ac:dyDescent="0.2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  <c r="AE533" s="11"/>
      <c r="AF533" s="11"/>
      <c r="AG533" s="11"/>
      <c r="AH533" s="11"/>
      <c r="AI533" s="11"/>
      <c r="AJ533" s="11"/>
      <c r="AK533" s="11"/>
      <c r="AL533" s="11"/>
      <c r="AM533" s="11"/>
      <c r="AN533" s="11"/>
      <c r="AO533" s="11"/>
    </row>
    <row r="534" spans="1:41" x14ac:dyDescent="0.2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  <c r="AE534" s="11"/>
      <c r="AF534" s="11"/>
      <c r="AG534" s="11"/>
      <c r="AH534" s="11"/>
      <c r="AI534" s="11"/>
      <c r="AJ534" s="11"/>
      <c r="AK534" s="11"/>
      <c r="AL534" s="11"/>
      <c r="AM534" s="11"/>
      <c r="AN534" s="11"/>
      <c r="AO534" s="11"/>
    </row>
    <row r="535" spans="1:41" x14ac:dyDescent="0.2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  <c r="AE535" s="11"/>
      <c r="AF535" s="11"/>
      <c r="AG535" s="11"/>
      <c r="AH535" s="11"/>
      <c r="AI535" s="11"/>
      <c r="AJ535" s="11"/>
      <c r="AK535" s="11"/>
      <c r="AL535" s="11"/>
      <c r="AM535" s="11"/>
      <c r="AN535" s="11"/>
      <c r="AO535" s="11"/>
    </row>
    <row r="536" spans="1:41" x14ac:dyDescent="0.2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  <c r="AE536" s="11"/>
      <c r="AF536" s="11"/>
      <c r="AG536" s="11"/>
      <c r="AH536" s="11"/>
      <c r="AI536" s="11"/>
      <c r="AJ536" s="11"/>
      <c r="AK536" s="11"/>
      <c r="AL536" s="11"/>
      <c r="AM536" s="11"/>
      <c r="AN536" s="11"/>
      <c r="AO536" s="11"/>
    </row>
    <row r="537" spans="1:41" x14ac:dyDescent="0.2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  <c r="AE537" s="11"/>
      <c r="AF537" s="11"/>
      <c r="AG537" s="11"/>
      <c r="AH537" s="11"/>
      <c r="AI537" s="11"/>
      <c r="AJ537" s="11"/>
      <c r="AK537" s="11"/>
      <c r="AL537" s="11"/>
      <c r="AM537" s="11"/>
      <c r="AN537" s="11"/>
      <c r="AO537" s="11"/>
    </row>
    <row r="538" spans="1:41" x14ac:dyDescent="0.2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  <c r="AF538" s="11"/>
      <c r="AG538" s="11"/>
      <c r="AH538" s="11"/>
      <c r="AI538" s="11"/>
      <c r="AJ538" s="11"/>
      <c r="AK538" s="11"/>
      <c r="AL538" s="11"/>
      <c r="AM538" s="11"/>
      <c r="AN538" s="11"/>
      <c r="AO538" s="11"/>
    </row>
    <row r="539" spans="1:41" x14ac:dyDescent="0.2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  <c r="AE539" s="11"/>
      <c r="AF539" s="11"/>
      <c r="AG539" s="11"/>
      <c r="AH539" s="11"/>
      <c r="AI539" s="11"/>
      <c r="AJ539" s="11"/>
      <c r="AK539" s="11"/>
      <c r="AL539" s="11"/>
      <c r="AM539" s="11"/>
      <c r="AN539" s="11"/>
      <c r="AO539" s="11"/>
    </row>
    <row r="540" spans="1:41" x14ac:dyDescent="0.2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  <c r="AE540" s="11"/>
      <c r="AF540" s="11"/>
      <c r="AG540" s="11"/>
      <c r="AH540" s="11"/>
      <c r="AI540" s="11"/>
      <c r="AJ540" s="11"/>
      <c r="AK540" s="11"/>
      <c r="AL540" s="11"/>
      <c r="AM540" s="11"/>
      <c r="AN540" s="11"/>
      <c r="AO540" s="11"/>
    </row>
    <row r="541" spans="1:41" x14ac:dyDescent="0.2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  <c r="AE541" s="11"/>
      <c r="AF541" s="11"/>
      <c r="AG541" s="11"/>
      <c r="AH541" s="11"/>
      <c r="AI541" s="11"/>
      <c r="AJ541" s="11"/>
      <c r="AK541" s="11"/>
      <c r="AL541" s="11"/>
      <c r="AM541" s="11"/>
      <c r="AN541" s="11"/>
      <c r="AO541" s="11"/>
    </row>
    <row r="542" spans="1:41" x14ac:dyDescent="0.2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E542" s="11"/>
      <c r="AF542" s="11"/>
      <c r="AG542" s="11"/>
      <c r="AH542" s="11"/>
      <c r="AI542" s="11"/>
      <c r="AJ542" s="11"/>
      <c r="AK542" s="11"/>
      <c r="AL542" s="11"/>
      <c r="AM542" s="11"/>
      <c r="AN542" s="11"/>
      <c r="AO542" s="11"/>
    </row>
    <row r="543" spans="1:41" x14ac:dyDescent="0.2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1"/>
      <c r="AE543" s="11"/>
      <c r="AF543" s="11"/>
      <c r="AG543" s="11"/>
      <c r="AH543" s="11"/>
      <c r="AI543" s="11"/>
      <c r="AJ543" s="11"/>
      <c r="AK543" s="11"/>
      <c r="AL543" s="11"/>
      <c r="AM543" s="11"/>
      <c r="AN543" s="11"/>
      <c r="AO543" s="11"/>
    </row>
    <row r="544" spans="1:41" x14ac:dyDescent="0.2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  <c r="AC544" s="11"/>
      <c r="AD544" s="11"/>
      <c r="AE544" s="11"/>
      <c r="AF544" s="11"/>
      <c r="AG544" s="11"/>
      <c r="AH544" s="11"/>
      <c r="AI544" s="11"/>
      <c r="AJ544" s="11"/>
      <c r="AK544" s="11"/>
      <c r="AL544" s="11"/>
      <c r="AM544" s="11"/>
      <c r="AN544" s="11"/>
      <c r="AO544" s="11"/>
    </row>
    <row r="545" spans="1:41" x14ac:dyDescent="0.2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  <c r="AC545" s="11"/>
      <c r="AD545" s="11"/>
      <c r="AE545" s="11"/>
      <c r="AF545" s="11"/>
      <c r="AG545" s="11"/>
      <c r="AH545" s="11"/>
      <c r="AI545" s="11"/>
      <c r="AJ545" s="11"/>
      <c r="AK545" s="11"/>
      <c r="AL545" s="11"/>
      <c r="AM545" s="11"/>
      <c r="AN545" s="11"/>
      <c r="AO545" s="11"/>
    </row>
    <row r="546" spans="1:41" x14ac:dyDescent="0.2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  <c r="AC546" s="11"/>
      <c r="AD546" s="11"/>
      <c r="AE546" s="11"/>
      <c r="AF546" s="11"/>
      <c r="AG546" s="11"/>
      <c r="AH546" s="11"/>
      <c r="AI546" s="11"/>
      <c r="AJ546" s="11"/>
      <c r="AK546" s="11"/>
      <c r="AL546" s="11"/>
      <c r="AM546" s="11"/>
      <c r="AN546" s="11"/>
      <c r="AO546" s="11"/>
    </row>
    <row r="547" spans="1:41" x14ac:dyDescent="0.2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 s="11"/>
      <c r="AE547" s="11"/>
      <c r="AF547" s="11"/>
      <c r="AG547" s="11"/>
      <c r="AH547" s="11"/>
      <c r="AI547" s="11"/>
      <c r="AJ547" s="11"/>
      <c r="AK547" s="11"/>
      <c r="AL547" s="11"/>
      <c r="AM547" s="11"/>
      <c r="AN547" s="11"/>
      <c r="AO547" s="11"/>
    </row>
    <row r="548" spans="1:41" x14ac:dyDescent="0.2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  <c r="AC548" s="11"/>
      <c r="AD548" s="11"/>
      <c r="AE548" s="11"/>
      <c r="AF548" s="11"/>
      <c r="AG548" s="11"/>
      <c r="AH548" s="11"/>
      <c r="AI548" s="11"/>
      <c r="AJ548" s="11"/>
      <c r="AK548" s="11"/>
      <c r="AL548" s="11"/>
      <c r="AM548" s="11"/>
      <c r="AN548" s="11"/>
      <c r="AO548" s="11"/>
    </row>
    <row r="549" spans="1:41" x14ac:dyDescent="0.2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  <c r="AC549" s="11"/>
      <c r="AD549" s="11"/>
      <c r="AE549" s="11"/>
      <c r="AF549" s="11"/>
      <c r="AG549" s="11"/>
      <c r="AH549" s="11"/>
      <c r="AI549" s="11"/>
      <c r="AJ549" s="11"/>
      <c r="AK549" s="11"/>
      <c r="AL549" s="11"/>
      <c r="AM549" s="11"/>
      <c r="AN549" s="11"/>
      <c r="AO549" s="11"/>
    </row>
    <row r="550" spans="1:41" x14ac:dyDescent="0.2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 s="11"/>
      <c r="AE550" s="11"/>
      <c r="AF550" s="11"/>
      <c r="AG550" s="11"/>
      <c r="AH550" s="11"/>
      <c r="AI550" s="11"/>
      <c r="AJ550" s="11"/>
      <c r="AK550" s="11"/>
      <c r="AL550" s="11"/>
      <c r="AM550" s="11"/>
      <c r="AN550" s="11"/>
      <c r="AO550" s="11"/>
    </row>
    <row r="551" spans="1:41" x14ac:dyDescent="0.2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1"/>
      <c r="AE551" s="11"/>
      <c r="AF551" s="11"/>
      <c r="AG551" s="11"/>
      <c r="AH551" s="11"/>
      <c r="AI551" s="11"/>
      <c r="AJ551" s="11"/>
      <c r="AK551" s="11"/>
      <c r="AL551" s="11"/>
      <c r="AM551" s="11"/>
      <c r="AN551" s="11"/>
      <c r="AO551" s="11"/>
    </row>
    <row r="552" spans="1:41" x14ac:dyDescent="0.2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  <c r="AE552" s="11"/>
      <c r="AF552" s="11"/>
      <c r="AG552" s="11"/>
      <c r="AH552" s="11"/>
      <c r="AI552" s="11"/>
      <c r="AJ552" s="11"/>
      <c r="AK552" s="11"/>
      <c r="AL552" s="11"/>
      <c r="AM552" s="11"/>
      <c r="AN552" s="11"/>
      <c r="AO552" s="11"/>
    </row>
    <row r="553" spans="1:41" x14ac:dyDescent="0.2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  <c r="AC553" s="11"/>
      <c r="AD553" s="11"/>
      <c r="AE553" s="11"/>
      <c r="AF553" s="11"/>
      <c r="AG553" s="11"/>
      <c r="AH553" s="11"/>
      <c r="AI553" s="11"/>
      <c r="AJ553" s="11"/>
      <c r="AK553" s="11"/>
      <c r="AL553" s="11"/>
      <c r="AM553" s="11"/>
      <c r="AN553" s="11"/>
      <c r="AO553" s="11"/>
    </row>
    <row r="554" spans="1:41" x14ac:dyDescent="0.2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  <c r="AC554" s="11"/>
      <c r="AD554" s="11"/>
      <c r="AE554" s="11"/>
      <c r="AF554" s="11"/>
      <c r="AG554" s="11"/>
      <c r="AH554" s="11"/>
      <c r="AI554" s="11"/>
      <c r="AJ554" s="11"/>
      <c r="AK554" s="11"/>
      <c r="AL554" s="11"/>
      <c r="AM554" s="11"/>
      <c r="AN554" s="11"/>
      <c r="AO554" s="11"/>
    </row>
    <row r="555" spans="1:41" x14ac:dyDescent="0.2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1"/>
      <c r="AE555" s="11"/>
      <c r="AF555" s="11"/>
      <c r="AG555" s="11"/>
      <c r="AH555" s="11"/>
      <c r="AI555" s="11"/>
      <c r="AJ555" s="11"/>
      <c r="AK555" s="11"/>
      <c r="AL555" s="11"/>
      <c r="AM555" s="11"/>
      <c r="AN555" s="11"/>
      <c r="AO555" s="11"/>
    </row>
    <row r="556" spans="1:41" x14ac:dyDescent="0.2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1"/>
      <c r="AE556" s="11"/>
      <c r="AF556" s="11"/>
      <c r="AG556" s="11"/>
      <c r="AH556" s="11"/>
      <c r="AI556" s="11"/>
      <c r="AJ556" s="11"/>
      <c r="AK556" s="11"/>
      <c r="AL556" s="11"/>
      <c r="AM556" s="11"/>
      <c r="AN556" s="11"/>
      <c r="AO556" s="11"/>
    </row>
    <row r="557" spans="1:41" x14ac:dyDescent="0.2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 s="11"/>
      <c r="AE557" s="11"/>
      <c r="AF557" s="11"/>
      <c r="AG557" s="11"/>
      <c r="AH557" s="11"/>
      <c r="AI557" s="11"/>
      <c r="AJ557" s="11"/>
      <c r="AK557" s="11"/>
      <c r="AL557" s="11"/>
      <c r="AM557" s="11"/>
      <c r="AN557" s="11"/>
      <c r="AO557" s="11"/>
    </row>
    <row r="558" spans="1:41" x14ac:dyDescent="0.2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/>
      <c r="AE558" s="11"/>
      <c r="AF558" s="11"/>
      <c r="AG558" s="11"/>
      <c r="AH558" s="11"/>
      <c r="AI558" s="11"/>
      <c r="AJ558" s="11"/>
      <c r="AK558" s="11"/>
      <c r="AL558" s="11"/>
      <c r="AM558" s="11"/>
      <c r="AN558" s="11"/>
      <c r="AO558" s="11"/>
    </row>
    <row r="559" spans="1:41" x14ac:dyDescent="0.2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 s="11"/>
      <c r="AE559" s="11"/>
      <c r="AF559" s="11"/>
      <c r="AG559" s="11"/>
      <c r="AH559" s="11"/>
      <c r="AI559" s="11"/>
      <c r="AJ559" s="11"/>
      <c r="AK559" s="11"/>
      <c r="AL559" s="11"/>
      <c r="AM559" s="11"/>
      <c r="AN559" s="11"/>
      <c r="AO559" s="11"/>
    </row>
    <row r="560" spans="1:41" x14ac:dyDescent="0.2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  <c r="AC560" s="11"/>
      <c r="AD560" s="11"/>
      <c r="AE560" s="11"/>
      <c r="AF560" s="11"/>
      <c r="AG560" s="11"/>
      <c r="AH560" s="11"/>
      <c r="AI560" s="11"/>
      <c r="AJ560" s="11"/>
      <c r="AK560" s="11"/>
      <c r="AL560" s="11"/>
      <c r="AM560" s="11"/>
      <c r="AN560" s="11"/>
      <c r="AO560" s="11"/>
    </row>
    <row r="561" spans="1:41" x14ac:dyDescent="0.2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  <c r="AC561" s="11"/>
      <c r="AD561" s="11"/>
      <c r="AE561" s="11"/>
      <c r="AF561" s="11"/>
      <c r="AG561" s="11"/>
      <c r="AH561" s="11"/>
      <c r="AI561" s="11"/>
      <c r="AJ561" s="11"/>
      <c r="AK561" s="11"/>
      <c r="AL561" s="11"/>
      <c r="AM561" s="11"/>
      <c r="AN561" s="11"/>
      <c r="AO561" s="11"/>
    </row>
    <row r="562" spans="1:41" x14ac:dyDescent="0.2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  <c r="AC562" s="11"/>
      <c r="AD562" s="11"/>
      <c r="AE562" s="11"/>
      <c r="AF562" s="11"/>
      <c r="AG562" s="11"/>
      <c r="AH562" s="11"/>
      <c r="AI562" s="11"/>
      <c r="AJ562" s="11"/>
      <c r="AK562" s="11"/>
      <c r="AL562" s="11"/>
      <c r="AM562" s="11"/>
      <c r="AN562" s="11"/>
      <c r="AO562" s="11"/>
    </row>
    <row r="563" spans="1:41" x14ac:dyDescent="0.2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 s="11"/>
      <c r="AE563" s="11"/>
      <c r="AF563" s="11"/>
      <c r="AG563" s="11"/>
      <c r="AH563" s="11"/>
      <c r="AI563" s="11"/>
      <c r="AJ563" s="11"/>
      <c r="AK563" s="11"/>
      <c r="AL563" s="11"/>
      <c r="AM563" s="11"/>
      <c r="AN563" s="11"/>
      <c r="AO563" s="11"/>
    </row>
    <row r="564" spans="1:41" x14ac:dyDescent="0.2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  <c r="AE564" s="11"/>
      <c r="AF564" s="11"/>
      <c r="AG564" s="11"/>
      <c r="AH564" s="11"/>
      <c r="AI564" s="11"/>
      <c r="AJ564" s="11"/>
      <c r="AK564" s="11"/>
      <c r="AL564" s="11"/>
      <c r="AM564" s="11"/>
      <c r="AN564" s="11"/>
      <c r="AO564" s="11"/>
    </row>
    <row r="565" spans="1:41" x14ac:dyDescent="0.2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E565" s="11"/>
      <c r="AF565" s="11"/>
      <c r="AG565" s="11"/>
      <c r="AH565" s="11"/>
      <c r="AI565" s="11"/>
      <c r="AJ565" s="11"/>
      <c r="AK565" s="11"/>
      <c r="AL565" s="11"/>
      <c r="AM565" s="11"/>
      <c r="AN565" s="11"/>
      <c r="AO565" s="11"/>
    </row>
    <row r="566" spans="1:41" x14ac:dyDescent="0.2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  <c r="AE566" s="11"/>
      <c r="AF566" s="11"/>
      <c r="AG566" s="11"/>
      <c r="AH566" s="11"/>
      <c r="AI566" s="11"/>
      <c r="AJ566" s="11"/>
      <c r="AK566" s="11"/>
      <c r="AL566" s="11"/>
      <c r="AM566" s="11"/>
      <c r="AN566" s="11"/>
      <c r="AO566" s="11"/>
    </row>
    <row r="567" spans="1:41" x14ac:dyDescent="0.2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  <c r="AC567" s="11"/>
      <c r="AD567" s="11"/>
      <c r="AE567" s="11"/>
      <c r="AF567" s="11"/>
      <c r="AG567" s="11"/>
      <c r="AH567" s="11"/>
      <c r="AI567" s="11"/>
      <c r="AJ567" s="11"/>
      <c r="AK567" s="11"/>
      <c r="AL567" s="11"/>
      <c r="AM567" s="11"/>
      <c r="AN567" s="11"/>
      <c r="AO567" s="11"/>
    </row>
    <row r="568" spans="1:41" x14ac:dyDescent="0.2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  <c r="AF568" s="11"/>
      <c r="AG568" s="11"/>
      <c r="AH568" s="11"/>
      <c r="AI568" s="11"/>
      <c r="AJ568" s="11"/>
      <c r="AK568" s="11"/>
      <c r="AL568" s="11"/>
      <c r="AM568" s="11"/>
      <c r="AN568" s="11"/>
      <c r="AO568" s="11"/>
    </row>
    <row r="569" spans="1:41" x14ac:dyDescent="0.2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  <c r="AC569" s="11"/>
      <c r="AD569" s="11"/>
      <c r="AE569" s="11"/>
      <c r="AF569" s="11"/>
      <c r="AG569" s="11"/>
      <c r="AH569" s="11"/>
      <c r="AI569" s="11"/>
      <c r="AJ569" s="11"/>
      <c r="AK569" s="11"/>
      <c r="AL569" s="11"/>
      <c r="AM569" s="11"/>
      <c r="AN569" s="11"/>
      <c r="AO569" s="11"/>
    </row>
    <row r="570" spans="1:41" x14ac:dyDescent="0.2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  <c r="AC570" s="11"/>
      <c r="AD570" s="11"/>
      <c r="AE570" s="11"/>
      <c r="AF570" s="11"/>
      <c r="AG570" s="11"/>
      <c r="AH570" s="11"/>
      <c r="AI570" s="11"/>
      <c r="AJ570" s="11"/>
      <c r="AK570" s="11"/>
      <c r="AL570" s="11"/>
      <c r="AM570" s="11"/>
      <c r="AN570" s="11"/>
      <c r="AO570" s="11"/>
    </row>
    <row r="571" spans="1:41" x14ac:dyDescent="0.2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 s="11"/>
      <c r="AE571" s="11"/>
      <c r="AF571" s="11"/>
      <c r="AG571" s="11"/>
      <c r="AH571" s="11"/>
      <c r="AI571" s="11"/>
      <c r="AJ571" s="11"/>
      <c r="AK571" s="11"/>
      <c r="AL571" s="11"/>
      <c r="AM571" s="11"/>
      <c r="AN571" s="11"/>
      <c r="AO571" s="11"/>
    </row>
    <row r="572" spans="1:41" x14ac:dyDescent="0.2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  <c r="AC572" s="11"/>
      <c r="AD572" s="11"/>
      <c r="AE572" s="11"/>
      <c r="AF572" s="11"/>
      <c r="AG572" s="11"/>
      <c r="AH572" s="11"/>
      <c r="AI572" s="11"/>
      <c r="AJ572" s="11"/>
      <c r="AK572" s="11"/>
      <c r="AL572" s="11"/>
      <c r="AM572" s="11"/>
      <c r="AN572" s="11"/>
      <c r="AO572" s="11"/>
    </row>
    <row r="573" spans="1:41" x14ac:dyDescent="0.2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 s="11"/>
      <c r="AE573" s="11"/>
      <c r="AF573" s="11"/>
      <c r="AG573" s="11"/>
      <c r="AH573" s="11"/>
      <c r="AI573" s="11"/>
      <c r="AJ573" s="11"/>
      <c r="AK573" s="11"/>
      <c r="AL573" s="11"/>
      <c r="AM573" s="11"/>
      <c r="AN573" s="11"/>
      <c r="AO573" s="11"/>
    </row>
    <row r="574" spans="1:41" x14ac:dyDescent="0.2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  <c r="AC574" s="11"/>
      <c r="AD574" s="11"/>
      <c r="AE574" s="11"/>
      <c r="AF574" s="11"/>
      <c r="AG574" s="11"/>
      <c r="AH574" s="11"/>
      <c r="AI574" s="11"/>
      <c r="AJ574" s="11"/>
      <c r="AK574" s="11"/>
      <c r="AL574" s="11"/>
      <c r="AM574" s="11"/>
      <c r="AN574" s="11"/>
      <c r="AO574" s="11"/>
    </row>
    <row r="575" spans="1:41" x14ac:dyDescent="0.2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 s="11"/>
      <c r="AE575" s="11"/>
      <c r="AF575" s="11"/>
      <c r="AG575" s="11"/>
      <c r="AH575" s="11"/>
      <c r="AI575" s="11"/>
      <c r="AJ575" s="11"/>
      <c r="AK575" s="11"/>
      <c r="AL575" s="11"/>
      <c r="AM575" s="11"/>
      <c r="AN575" s="11"/>
      <c r="AO575" s="11"/>
    </row>
    <row r="576" spans="1:41" x14ac:dyDescent="0.2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  <c r="AC576" s="11"/>
      <c r="AD576" s="11"/>
      <c r="AE576" s="11"/>
      <c r="AF576" s="11"/>
      <c r="AG576" s="11"/>
      <c r="AH576" s="11"/>
      <c r="AI576" s="11"/>
      <c r="AJ576" s="11"/>
      <c r="AK576" s="11"/>
      <c r="AL576" s="11"/>
      <c r="AM576" s="11"/>
      <c r="AN576" s="11"/>
      <c r="AO576" s="11"/>
    </row>
    <row r="577" spans="1:41" x14ac:dyDescent="0.2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  <c r="AC577" s="11"/>
      <c r="AD577" s="11"/>
      <c r="AE577" s="11"/>
      <c r="AF577" s="11"/>
      <c r="AG577" s="11"/>
      <c r="AH577" s="11"/>
      <c r="AI577" s="11"/>
      <c r="AJ577" s="11"/>
      <c r="AK577" s="11"/>
      <c r="AL577" s="11"/>
      <c r="AM577" s="11"/>
      <c r="AN577" s="11"/>
      <c r="AO577" s="11"/>
    </row>
    <row r="578" spans="1:41" x14ac:dyDescent="0.2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  <c r="AC578" s="11"/>
      <c r="AD578" s="11"/>
      <c r="AE578" s="11"/>
      <c r="AF578" s="11"/>
      <c r="AG578" s="11"/>
      <c r="AH578" s="11"/>
      <c r="AI578" s="11"/>
      <c r="AJ578" s="11"/>
      <c r="AK578" s="11"/>
      <c r="AL578" s="11"/>
      <c r="AM578" s="11"/>
      <c r="AN578" s="11"/>
      <c r="AO578" s="11"/>
    </row>
    <row r="579" spans="1:41" x14ac:dyDescent="0.2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  <c r="AC579" s="11"/>
      <c r="AD579" s="11"/>
      <c r="AE579" s="11"/>
      <c r="AF579" s="11"/>
      <c r="AG579" s="11"/>
      <c r="AH579" s="11"/>
      <c r="AI579" s="11"/>
      <c r="AJ579" s="11"/>
      <c r="AK579" s="11"/>
      <c r="AL579" s="11"/>
      <c r="AM579" s="11"/>
      <c r="AN579" s="11"/>
      <c r="AO579" s="11"/>
    </row>
    <row r="580" spans="1:41" x14ac:dyDescent="0.2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  <c r="AC580" s="11"/>
      <c r="AD580" s="11"/>
      <c r="AE580" s="11"/>
      <c r="AF580" s="11"/>
      <c r="AG580" s="11"/>
      <c r="AH580" s="11"/>
      <c r="AI580" s="11"/>
      <c r="AJ580" s="11"/>
      <c r="AK580" s="11"/>
      <c r="AL580" s="11"/>
      <c r="AM580" s="11"/>
      <c r="AN580" s="11"/>
      <c r="AO580" s="11"/>
    </row>
    <row r="581" spans="1:41" x14ac:dyDescent="0.2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  <c r="AC581" s="11"/>
      <c r="AD581" s="11"/>
      <c r="AE581" s="11"/>
      <c r="AF581" s="11"/>
      <c r="AG581" s="11"/>
      <c r="AH581" s="11"/>
      <c r="AI581" s="11"/>
      <c r="AJ581" s="11"/>
      <c r="AK581" s="11"/>
      <c r="AL581" s="11"/>
      <c r="AM581" s="11"/>
      <c r="AN581" s="11"/>
      <c r="AO581" s="11"/>
    </row>
    <row r="582" spans="1:41" x14ac:dyDescent="0.2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 s="11"/>
      <c r="AE582" s="11"/>
      <c r="AF582" s="11"/>
      <c r="AG582" s="11"/>
      <c r="AH582" s="11"/>
      <c r="AI582" s="11"/>
      <c r="AJ582" s="11"/>
      <c r="AK582" s="11"/>
      <c r="AL582" s="11"/>
      <c r="AM582" s="11"/>
      <c r="AN582" s="11"/>
      <c r="AO582" s="11"/>
    </row>
    <row r="583" spans="1:41" x14ac:dyDescent="0.25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  <c r="AC583" s="11"/>
      <c r="AD583" s="11"/>
      <c r="AE583" s="11"/>
      <c r="AF583" s="11"/>
      <c r="AG583" s="11"/>
      <c r="AH583" s="11"/>
      <c r="AI583" s="11"/>
      <c r="AJ583" s="11"/>
      <c r="AK583" s="11"/>
      <c r="AL583" s="11"/>
      <c r="AM583" s="11"/>
      <c r="AN583" s="11"/>
      <c r="AO583" s="11"/>
    </row>
    <row r="584" spans="1:41" x14ac:dyDescent="0.2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  <c r="AC584" s="11"/>
      <c r="AD584" s="11"/>
      <c r="AE584" s="11"/>
      <c r="AF584" s="11"/>
      <c r="AG584" s="11"/>
      <c r="AH584" s="11"/>
      <c r="AI584" s="11"/>
      <c r="AJ584" s="11"/>
      <c r="AK584" s="11"/>
      <c r="AL584" s="11"/>
      <c r="AM584" s="11"/>
      <c r="AN584" s="11"/>
      <c r="AO584" s="11"/>
    </row>
    <row r="585" spans="1:41" x14ac:dyDescent="0.2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  <c r="AC585" s="11"/>
      <c r="AD585" s="11"/>
      <c r="AE585" s="11"/>
      <c r="AF585" s="11"/>
      <c r="AG585" s="11"/>
      <c r="AH585" s="11"/>
      <c r="AI585" s="11"/>
      <c r="AJ585" s="11"/>
      <c r="AK585" s="11"/>
      <c r="AL585" s="11"/>
      <c r="AM585" s="11"/>
      <c r="AN585" s="11"/>
      <c r="AO585" s="11"/>
    </row>
    <row r="586" spans="1:41" x14ac:dyDescent="0.2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  <c r="AC586" s="11"/>
      <c r="AD586" s="11"/>
      <c r="AE586" s="11"/>
      <c r="AF586" s="11"/>
      <c r="AG586" s="11"/>
      <c r="AH586" s="11"/>
      <c r="AI586" s="11"/>
      <c r="AJ586" s="11"/>
      <c r="AK586" s="11"/>
      <c r="AL586" s="11"/>
      <c r="AM586" s="11"/>
      <c r="AN586" s="11"/>
      <c r="AO586" s="11"/>
    </row>
    <row r="587" spans="1:41" x14ac:dyDescent="0.2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  <c r="AC587" s="11"/>
      <c r="AD587" s="11"/>
      <c r="AE587" s="11"/>
      <c r="AF587" s="11"/>
      <c r="AG587" s="11"/>
      <c r="AH587" s="11"/>
      <c r="AI587" s="11"/>
      <c r="AJ587" s="11"/>
      <c r="AK587" s="11"/>
      <c r="AL587" s="11"/>
      <c r="AM587" s="11"/>
      <c r="AN587" s="11"/>
      <c r="AO587" s="11"/>
    </row>
    <row r="588" spans="1:41" x14ac:dyDescent="0.2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  <c r="AC588" s="11"/>
      <c r="AD588" s="11"/>
      <c r="AE588" s="11"/>
      <c r="AF588" s="11"/>
      <c r="AG588" s="11"/>
      <c r="AH588" s="11"/>
      <c r="AI588" s="11"/>
      <c r="AJ588" s="11"/>
      <c r="AK588" s="11"/>
      <c r="AL588" s="11"/>
      <c r="AM588" s="11"/>
      <c r="AN588" s="11"/>
      <c r="AO588" s="11"/>
    </row>
    <row r="589" spans="1:41" x14ac:dyDescent="0.2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  <c r="AB589" s="11"/>
      <c r="AC589" s="11"/>
      <c r="AD589" s="11"/>
      <c r="AE589" s="11"/>
      <c r="AF589" s="11"/>
      <c r="AG589" s="11"/>
      <c r="AH589" s="11"/>
      <c r="AI589" s="11"/>
      <c r="AJ589" s="11"/>
      <c r="AK589" s="11"/>
      <c r="AL589" s="11"/>
      <c r="AM589" s="11"/>
      <c r="AN589" s="11"/>
      <c r="AO589" s="11"/>
    </row>
    <row r="590" spans="1:41" x14ac:dyDescent="0.2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  <c r="AC590" s="11"/>
      <c r="AD590" s="11"/>
      <c r="AE590" s="11"/>
      <c r="AF590" s="11"/>
      <c r="AG590" s="11"/>
      <c r="AH590" s="11"/>
      <c r="AI590" s="11"/>
      <c r="AJ590" s="11"/>
      <c r="AK590" s="11"/>
      <c r="AL590" s="11"/>
      <c r="AM590" s="11"/>
      <c r="AN590" s="11"/>
      <c r="AO590" s="11"/>
    </row>
    <row r="591" spans="1:41" x14ac:dyDescent="0.2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  <c r="AC591" s="11"/>
      <c r="AD591" s="11"/>
      <c r="AE591" s="11"/>
      <c r="AF591" s="11"/>
      <c r="AG591" s="11"/>
      <c r="AH591" s="11"/>
      <c r="AI591" s="11"/>
      <c r="AJ591" s="11"/>
      <c r="AK591" s="11"/>
      <c r="AL591" s="11"/>
      <c r="AM591" s="11"/>
      <c r="AN591" s="11"/>
      <c r="AO591" s="11"/>
    </row>
    <row r="592" spans="1:41" x14ac:dyDescent="0.2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  <c r="AC592" s="11"/>
      <c r="AD592" s="11"/>
      <c r="AE592" s="11"/>
      <c r="AF592" s="11"/>
      <c r="AG592" s="11"/>
      <c r="AH592" s="11"/>
      <c r="AI592" s="11"/>
      <c r="AJ592" s="11"/>
      <c r="AK592" s="11"/>
      <c r="AL592" s="11"/>
      <c r="AM592" s="11"/>
      <c r="AN592" s="11"/>
      <c r="AO592" s="11"/>
    </row>
    <row r="593" spans="1:41" x14ac:dyDescent="0.2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  <c r="AB593" s="11"/>
      <c r="AC593" s="11"/>
      <c r="AD593" s="11"/>
      <c r="AE593" s="11"/>
      <c r="AF593" s="11"/>
      <c r="AG593" s="11"/>
      <c r="AH593" s="11"/>
      <c r="AI593" s="11"/>
      <c r="AJ593" s="11"/>
      <c r="AK593" s="11"/>
      <c r="AL593" s="11"/>
      <c r="AM593" s="11"/>
      <c r="AN593" s="11"/>
      <c r="AO593" s="11"/>
    </row>
    <row r="594" spans="1:41" x14ac:dyDescent="0.2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  <c r="AC594" s="11"/>
      <c r="AD594" s="11"/>
      <c r="AE594" s="11"/>
      <c r="AF594" s="11"/>
      <c r="AG594" s="11"/>
      <c r="AH594" s="11"/>
      <c r="AI594" s="11"/>
      <c r="AJ594" s="11"/>
      <c r="AK594" s="11"/>
      <c r="AL594" s="11"/>
      <c r="AM594" s="11"/>
      <c r="AN594" s="11"/>
      <c r="AO594" s="11"/>
    </row>
    <row r="595" spans="1:41" x14ac:dyDescent="0.2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  <c r="AC595" s="11"/>
      <c r="AD595" s="11"/>
      <c r="AE595" s="11"/>
      <c r="AF595" s="11"/>
      <c r="AG595" s="11"/>
      <c r="AH595" s="11"/>
      <c r="AI595" s="11"/>
      <c r="AJ595" s="11"/>
      <c r="AK595" s="11"/>
      <c r="AL595" s="11"/>
      <c r="AM595" s="11"/>
      <c r="AN595" s="11"/>
      <c r="AO595" s="11"/>
    </row>
    <row r="596" spans="1:41" x14ac:dyDescent="0.2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  <c r="AC596" s="11"/>
      <c r="AD596" s="11"/>
      <c r="AE596" s="11"/>
      <c r="AF596" s="11"/>
      <c r="AG596" s="11"/>
      <c r="AH596" s="11"/>
      <c r="AI596" s="11"/>
      <c r="AJ596" s="11"/>
      <c r="AK596" s="11"/>
      <c r="AL596" s="11"/>
      <c r="AM596" s="11"/>
      <c r="AN596" s="11"/>
      <c r="AO596" s="11"/>
    </row>
    <row r="597" spans="1:41" x14ac:dyDescent="0.2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  <c r="AC597" s="11"/>
      <c r="AD597" s="11"/>
      <c r="AE597" s="11"/>
      <c r="AF597" s="11"/>
      <c r="AG597" s="11"/>
      <c r="AH597" s="11"/>
      <c r="AI597" s="11"/>
      <c r="AJ597" s="11"/>
      <c r="AK597" s="11"/>
      <c r="AL597" s="11"/>
      <c r="AM597" s="11"/>
      <c r="AN597" s="11"/>
      <c r="AO597" s="11"/>
    </row>
    <row r="598" spans="1:41" x14ac:dyDescent="0.2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  <c r="AC598" s="11"/>
      <c r="AD598" s="11"/>
      <c r="AE598" s="11"/>
      <c r="AF598" s="11"/>
      <c r="AG598" s="11"/>
      <c r="AH598" s="11"/>
      <c r="AI598" s="11"/>
      <c r="AJ598" s="11"/>
      <c r="AK598" s="11"/>
      <c r="AL598" s="11"/>
      <c r="AM598" s="11"/>
      <c r="AN598" s="11"/>
      <c r="AO598" s="11"/>
    </row>
    <row r="599" spans="1:41" x14ac:dyDescent="0.2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  <c r="AC599" s="11"/>
      <c r="AD599" s="11"/>
      <c r="AE599" s="11"/>
      <c r="AF599" s="11"/>
      <c r="AG599" s="11"/>
      <c r="AH599" s="11"/>
      <c r="AI599" s="11"/>
      <c r="AJ599" s="11"/>
      <c r="AK599" s="11"/>
      <c r="AL599" s="11"/>
      <c r="AM599" s="11"/>
      <c r="AN599" s="11"/>
      <c r="AO599" s="11"/>
    </row>
    <row r="600" spans="1:41" x14ac:dyDescent="0.2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  <c r="AC600" s="11"/>
      <c r="AD600" s="11"/>
      <c r="AE600" s="11"/>
      <c r="AF600" s="11"/>
      <c r="AG600" s="11"/>
      <c r="AH600" s="11"/>
      <c r="AI600" s="11"/>
      <c r="AJ600" s="11"/>
      <c r="AK600" s="11"/>
      <c r="AL600" s="11"/>
      <c r="AM600" s="11"/>
      <c r="AN600" s="11"/>
      <c r="AO600" s="11"/>
    </row>
    <row r="601" spans="1:41" x14ac:dyDescent="0.2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  <c r="AC601" s="11"/>
      <c r="AD601" s="11"/>
      <c r="AE601" s="11"/>
      <c r="AF601" s="11"/>
      <c r="AG601" s="11"/>
      <c r="AH601" s="11"/>
      <c r="AI601" s="11"/>
      <c r="AJ601" s="11"/>
      <c r="AK601" s="11"/>
      <c r="AL601" s="11"/>
      <c r="AM601" s="11"/>
      <c r="AN601" s="11"/>
      <c r="AO601" s="11"/>
    </row>
    <row r="602" spans="1:41" x14ac:dyDescent="0.2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  <c r="AB602" s="11"/>
      <c r="AC602" s="11"/>
      <c r="AD602" s="11"/>
      <c r="AE602" s="11"/>
      <c r="AF602" s="11"/>
      <c r="AG602" s="11"/>
      <c r="AH602" s="11"/>
      <c r="AI602" s="11"/>
      <c r="AJ602" s="11"/>
      <c r="AK602" s="11"/>
      <c r="AL602" s="11"/>
      <c r="AM602" s="11"/>
      <c r="AN602" s="11"/>
      <c r="AO602" s="11"/>
    </row>
    <row r="603" spans="1:41" x14ac:dyDescent="0.2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  <c r="AB603" s="11"/>
      <c r="AC603" s="11"/>
      <c r="AD603" s="11"/>
      <c r="AE603" s="11"/>
      <c r="AF603" s="11"/>
      <c r="AG603" s="11"/>
      <c r="AH603" s="11"/>
      <c r="AI603" s="11"/>
      <c r="AJ603" s="11"/>
      <c r="AK603" s="11"/>
      <c r="AL603" s="11"/>
      <c r="AM603" s="11"/>
      <c r="AN603" s="11"/>
      <c r="AO603" s="11"/>
    </row>
    <row r="604" spans="1:41" x14ac:dyDescent="0.2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  <c r="AC604" s="11"/>
      <c r="AD604" s="11"/>
      <c r="AE604" s="11"/>
      <c r="AF604" s="11"/>
      <c r="AG604" s="11"/>
      <c r="AH604" s="11"/>
      <c r="AI604" s="11"/>
      <c r="AJ604" s="11"/>
      <c r="AK604" s="11"/>
      <c r="AL604" s="11"/>
      <c r="AM604" s="11"/>
      <c r="AN604" s="11"/>
      <c r="AO604" s="11"/>
    </row>
    <row r="605" spans="1:41" x14ac:dyDescent="0.2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  <c r="AC605" s="11"/>
      <c r="AD605" s="11"/>
      <c r="AE605" s="11"/>
      <c r="AF605" s="11"/>
      <c r="AG605" s="11"/>
      <c r="AH605" s="11"/>
      <c r="AI605" s="11"/>
      <c r="AJ605" s="11"/>
      <c r="AK605" s="11"/>
      <c r="AL605" s="11"/>
      <c r="AM605" s="11"/>
      <c r="AN605" s="11"/>
      <c r="AO605" s="11"/>
    </row>
    <row r="606" spans="1:41" x14ac:dyDescent="0.2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  <c r="AC606" s="11"/>
      <c r="AD606" s="11"/>
      <c r="AE606" s="11"/>
      <c r="AF606" s="11"/>
      <c r="AG606" s="11"/>
      <c r="AH606" s="11"/>
      <c r="AI606" s="11"/>
      <c r="AJ606" s="11"/>
      <c r="AK606" s="11"/>
      <c r="AL606" s="11"/>
      <c r="AM606" s="11"/>
      <c r="AN606" s="11"/>
      <c r="AO606" s="11"/>
    </row>
    <row r="607" spans="1:41" x14ac:dyDescent="0.2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  <c r="AC607" s="11"/>
      <c r="AD607" s="11"/>
      <c r="AE607" s="11"/>
      <c r="AF607" s="11"/>
      <c r="AG607" s="11"/>
      <c r="AH607" s="11"/>
      <c r="AI607" s="11"/>
      <c r="AJ607" s="11"/>
      <c r="AK607" s="11"/>
      <c r="AL607" s="11"/>
      <c r="AM607" s="11"/>
      <c r="AN607" s="11"/>
      <c r="AO607" s="11"/>
    </row>
    <row r="608" spans="1:41" x14ac:dyDescent="0.2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  <c r="AC608" s="11"/>
      <c r="AD608" s="11"/>
      <c r="AE608" s="11"/>
      <c r="AF608" s="11"/>
      <c r="AG608" s="11"/>
      <c r="AH608" s="11"/>
      <c r="AI608" s="11"/>
      <c r="AJ608" s="11"/>
      <c r="AK608" s="11"/>
      <c r="AL608" s="11"/>
      <c r="AM608" s="11"/>
      <c r="AN608" s="11"/>
      <c r="AO608" s="11"/>
    </row>
    <row r="609" spans="1:41" x14ac:dyDescent="0.2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  <c r="AB609" s="11"/>
      <c r="AC609" s="11"/>
      <c r="AD609" s="11"/>
      <c r="AE609" s="11"/>
      <c r="AF609" s="11"/>
      <c r="AG609" s="11"/>
      <c r="AH609" s="11"/>
      <c r="AI609" s="11"/>
      <c r="AJ609" s="11"/>
      <c r="AK609" s="11"/>
      <c r="AL609" s="11"/>
      <c r="AM609" s="11"/>
      <c r="AN609" s="11"/>
      <c r="AO609" s="11"/>
    </row>
    <row r="610" spans="1:41" x14ac:dyDescent="0.2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  <c r="AC610" s="11"/>
      <c r="AD610" s="11"/>
      <c r="AE610" s="11"/>
      <c r="AF610" s="11"/>
      <c r="AG610" s="11"/>
      <c r="AH610" s="11"/>
      <c r="AI610" s="11"/>
      <c r="AJ610" s="11"/>
      <c r="AK610" s="11"/>
      <c r="AL610" s="11"/>
      <c r="AM610" s="11"/>
      <c r="AN610" s="11"/>
      <c r="AO610" s="11"/>
    </row>
    <row r="611" spans="1:41" x14ac:dyDescent="0.2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  <c r="AC611" s="11"/>
      <c r="AD611" s="11"/>
      <c r="AE611" s="11"/>
      <c r="AF611" s="11"/>
      <c r="AG611" s="11"/>
      <c r="AH611" s="11"/>
      <c r="AI611" s="11"/>
      <c r="AJ611" s="11"/>
      <c r="AK611" s="11"/>
      <c r="AL611" s="11"/>
      <c r="AM611" s="11"/>
      <c r="AN611" s="11"/>
      <c r="AO611" s="11"/>
    </row>
    <row r="612" spans="1:41" x14ac:dyDescent="0.25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  <c r="AC612" s="11"/>
      <c r="AD612" s="11"/>
      <c r="AE612" s="11"/>
      <c r="AF612" s="11"/>
      <c r="AG612" s="11"/>
      <c r="AH612" s="11"/>
      <c r="AI612" s="11"/>
      <c r="AJ612" s="11"/>
      <c r="AK612" s="11"/>
      <c r="AL612" s="11"/>
      <c r="AM612" s="11"/>
      <c r="AN612" s="11"/>
      <c r="AO612" s="11"/>
    </row>
    <row r="613" spans="1:41" x14ac:dyDescent="0.25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  <c r="AC613" s="11"/>
      <c r="AD613" s="11"/>
      <c r="AE613" s="11"/>
      <c r="AF613" s="11"/>
      <c r="AG613" s="11"/>
      <c r="AH613" s="11"/>
      <c r="AI613" s="11"/>
      <c r="AJ613" s="11"/>
      <c r="AK613" s="11"/>
      <c r="AL613" s="11"/>
      <c r="AM613" s="11"/>
      <c r="AN613" s="11"/>
      <c r="AO613" s="11"/>
    </row>
    <row r="614" spans="1:41" x14ac:dyDescent="0.25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  <c r="AB614" s="11"/>
      <c r="AC614" s="11"/>
      <c r="AD614" s="11"/>
      <c r="AE614" s="11"/>
      <c r="AF614" s="11"/>
      <c r="AG614" s="11"/>
      <c r="AH614" s="11"/>
      <c r="AI614" s="11"/>
      <c r="AJ614" s="11"/>
      <c r="AK614" s="11"/>
      <c r="AL614" s="11"/>
      <c r="AM614" s="11"/>
      <c r="AN614" s="11"/>
      <c r="AO614" s="11"/>
    </row>
    <row r="615" spans="1:41" x14ac:dyDescent="0.2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  <c r="AE615" s="11"/>
      <c r="AF615" s="11"/>
      <c r="AG615" s="11"/>
      <c r="AH615" s="11"/>
      <c r="AI615" s="11"/>
      <c r="AJ615" s="11"/>
      <c r="AK615" s="11"/>
      <c r="AL615" s="11"/>
      <c r="AM615" s="11"/>
      <c r="AN615" s="11"/>
      <c r="AO615" s="11"/>
    </row>
    <row r="616" spans="1:41" x14ac:dyDescent="0.25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  <c r="AC616" s="11"/>
      <c r="AD616" s="11"/>
      <c r="AE616" s="11"/>
      <c r="AF616" s="11"/>
      <c r="AG616" s="11"/>
      <c r="AH616" s="11"/>
      <c r="AI616" s="11"/>
      <c r="AJ616" s="11"/>
      <c r="AK616" s="11"/>
      <c r="AL616" s="11"/>
      <c r="AM616" s="11"/>
      <c r="AN616" s="11"/>
      <c r="AO616" s="11"/>
    </row>
    <row r="617" spans="1:41" x14ac:dyDescent="0.25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  <c r="AC617" s="11"/>
      <c r="AD617" s="11"/>
      <c r="AE617" s="11"/>
      <c r="AF617" s="11"/>
      <c r="AG617" s="11"/>
      <c r="AH617" s="11"/>
      <c r="AI617" s="11"/>
      <c r="AJ617" s="11"/>
      <c r="AK617" s="11"/>
      <c r="AL617" s="11"/>
      <c r="AM617" s="11"/>
      <c r="AN617" s="11"/>
      <c r="AO617" s="11"/>
    </row>
    <row r="618" spans="1:41" x14ac:dyDescent="0.25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  <c r="AC618" s="11"/>
      <c r="AD618" s="11"/>
      <c r="AE618" s="11"/>
      <c r="AF618" s="11"/>
      <c r="AG618" s="11"/>
      <c r="AH618" s="11"/>
      <c r="AI618" s="11"/>
      <c r="AJ618" s="11"/>
      <c r="AK618" s="11"/>
      <c r="AL618" s="11"/>
      <c r="AM618" s="11"/>
      <c r="AN618" s="11"/>
      <c r="AO618" s="11"/>
    </row>
    <row r="619" spans="1:41" x14ac:dyDescent="0.25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  <c r="AC619" s="11"/>
      <c r="AD619" s="11"/>
      <c r="AE619" s="11"/>
      <c r="AF619" s="11"/>
      <c r="AG619" s="11"/>
      <c r="AH619" s="11"/>
      <c r="AI619" s="11"/>
      <c r="AJ619" s="11"/>
      <c r="AK619" s="11"/>
      <c r="AL619" s="11"/>
      <c r="AM619" s="11"/>
      <c r="AN619" s="11"/>
      <c r="AO619" s="11"/>
    </row>
    <row r="620" spans="1:41" x14ac:dyDescent="0.25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  <c r="AB620" s="11"/>
      <c r="AC620" s="11"/>
      <c r="AD620" s="11"/>
      <c r="AE620" s="11"/>
      <c r="AF620" s="11"/>
      <c r="AG620" s="11"/>
      <c r="AH620" s="11"/>
      <c r="AI620" s="11"/>
      <c r="AJ620" s="11"/>
      <c r="AK620" s="11"/>
      <c r="AL620" s="11"/>
      <c r="AM620" s="11"/>
      <c r="AN620" s="11"/>
      <c r="AO620" s="11"/>
    </row>
    <row r="621" spans="1:41" x14ac:dyDescent="0.25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  <c r="AC621" s="11"/>
      <c r="AD621" s="11"/>
      <c r="AE621" s="11"/>
      <c r="AF621" s="11"/>
      <c r="AG621" s="11"/>
      <c r="AH621" s="11"/>
      <c r="AI621" s="11"/>
      <c r="AJ621" s="11"/>
      <c r="AK621" s="11"/>
      <c r="AL621" s="11"/>
      <c r="AM621" s="11"/>
      <c r="AN621" s="11"/>
      <c r="AO621" s="11"/>
    </row>
    <row r="622" spans="1:41" x14ac:dyDescent="0.25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  <c r="AC622" s="11"/>
      <c r="AD622" s="11"/>
      <c r="AE622" s="11"/>
      <c r="AF622" s="11"/>
      <c r="AG622" s="11"/>
      <c r="AH622" s="11"/>
      <c r="AI622" s="11"/>
      <c r="AJ622" s="11"/>
      <c r="AK622" s="11"/>
      <c r="AL622" s="11"/>
      <c r="AM622" s="11"/>
      <c r="AN622" s="11"/>
      <c r="AO622" s="11"/>
    </row>
    <row r="623" spans="1:41" x14ac:dyDescent="0.25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  <c r="AB623" s="11"/>
      <c r="AC623" s="11"/>
      <c r="AD623" s="11"/>
      <c r="AE623" s="11"/>
      <c r="AF623" s="11"/>
      <c r="AG623" s="11"/>
      <c r="AH623" s="11"/>
      <c r="AI623" s="11"/>
      <c r="AJ623" s="11"/>
      <c r="AK623" s="11"/>
      <c r="AL623" s="11"/>
      <c r="AM623" s="11"/>
      <c r="AN623" s="11"/>
      <c r="AO623" s="11"/>
    </row>
    <row r="624" spans="1:41" x14ac:dyDescent="0.25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  <c r="AB624" s="11"/>
      <c r="AC624" s="11"/>
      <c r="AD624" s="11"/>
      <c r="AE624" s="11"/>
      <c r="AF624" s="11"/>
      <c r="AG624" s="11"/>
      <c r="AH624" s="11"/>
      <c r="AI624" s="11"/>
      <c r="AJ624" s="11"/>
      <c r="AK624" s="11"/>
      <c r="AL624" s="11"/>
      <c r="AM624" s="11"/>
      <c r="AN624" s="11"/>
      <c r="AO624" s="11"/>
    </row>
    <row r="625" spans="1:41" x14ac:dyDescent="0.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  <c r="AB625" s="11"/>
      <c r="AC625" s="11"/>
      <c r="AD625" s="11"/>
      <c r="AE625" s="11"/>
      <c r="AF625" s="11"/>
      <c r="AG625" s="11"/>
      <c r="AH625" s="11"/>
      <c r="AI625" s="11"/>
      <c r="AJ625" s="11"/>
      <c r="AK625" s="11"/>
      <c r="AL625" s="11"/>
      <c r="AM625" s="11"/>
      <c r="AN625" s="11"/>
      <c r="AO625" s="11"/>
    </row>
    <row r="626" spans="1:41" x14ac:dyDescent="0.25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  <c r="AB626" s="11"/>
      <c r="AC626" s="11"/>
      <c r="AD626" s="11"/>
      <c r="AE626" s="11"/>
      <c r="AF626" s="11"/>
      <c r="AG626" s="11"/>
      <c r="AH626" s="11"/>
      <c r="AI626" s="11"/>
      <c r="AJ626" s="11"/>
      <c r="AK626" s="11"/>
      <c r="AL626" s="11"/>
      <c r="AM626" s="11"/>
      <c r="AN626" s="11"/>
      <c r="AO626" s="11"/>
    </row>
    <row r="627" spans="1:41" x14ac:dyDescent="0.25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  <c r="AC627" s="11"/>
      <c r="AD627" s="11"/>
      <c r="AE627" s="11"/>
      <c r="AF627" s="11"/>
      <c r="AG627" s="11"/>
      <c r="AH627" s="11"/>
      <c r="AI627" s="11"/>
      <c r="AJ627" s="11"/>
      <c r="AK627" s="11"/>
      <c r="AL627" s="11"/>
      <c r="AM627" s="11"/>
      <c r="AN627" s="11"/>
      <c r="AO627" s="11"/>
    </row>
    <row r="628" spans="1:41" x14ac:dyDescent="0.25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  <c r="AC628" s="11"/>
      <c r="AD628" s="11"/>
      <c r="AE628" s="11"/>
      <c r="AF628" s="11"/>
      <c r="AG628" s="11"/>
      <c r="AH628" s="11"/>
      <c r="AI628" s="11"/>
      <c r="AJ628" s="11"/>
      <c r="AK628" s="11"/>
      <c r="AL628" s="11"/>
      <c r="AM628" s="11"/>
      <c r="AN628" s="11"/>
      <c r="AO628" s="11"/>
    </row>
    <row r="629" spans="1:41" x14ac:dyDescent="0.25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  <c r="AC629" s="11"/>
      <c r="AD629" s="11"/>
      <c r="AE629" s="11"/>
      <c r="AF629" s="11"/>
      <c r="AG629" s="11"/>
      <c r="AH629" s="11"/>
      <c r="AI629" s="11"/>
      <c r="AJ629" s="11"/>
      <c r="AK629" s="11"/>
      <c r="AL629" s="11"/>
      <c r="AM629" s="11"/>
      <c r="AN629" s="11"/>
      <c r="AO629" s="11"/>
    </row>
    <row r="630" spans="1:41" x14ac:dyDescent="0.25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  <c r="AC630" s="11"/>
      <c r="AD630" s="11"/>
      <c r="AE630" s="11"/>
      <c r="AF630" s="11"/>
      <c r="AG630" s="11"/>
      <c r="AH630" s="11"/>
      <c r="AI630" s="11"/>
      <c r="AJ630" s="11"/>
      <c r="AK630" s="11"/>
      <c r="AL630" s="11"/>
      <c r="AM630" s="11"/>
      <c r="AN630" s="11"/>
      <c r="AO630" s="11"/>
    </row>
    <row r="631" spans="1:41" x14ac:dyDescent="0.25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  <c r="AC631" s="11"/>
      <c r="AD631" s="11"/>
      <c r="AE631" s="11"/>
      <c r="AF631" s="11"/>
      <c r="AG631" s="11"/>
      <c r="AH631" s="11"/>
      <c r="AI631" s="11"/>
      <c r="AJ631" s="11"/>
      <c r="AK631" s="11"/>
      <c r="AL631" s="11"/>
      <c r="AM631" s="11"/>
      <c r="AN631" s="11"/>
      <c r="AO631" s="11"/>
    </row>
    <row r="632" spans="1:41" x14ac:dyDescent="0.25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  <c r="AC632" s="11"/>
      <c r="AD632" s="11"/>
      <c r="AE632" s="11"/>
      <c r="AF632" s="11"/>
      <c r="AG632" s="11"/>
      <c r="AH632" s="11"/>
      <c r="AI632" s="11"/>
      <c r="AJ632" s="11"/>
      <c r="AK632" s="11"/>
      <c r="AL632" s="11"/>
      <c r="AM632" s="11"/>
      <c r="AN632" s="11"/>
      <c r="AO632" s="11"/>
    </row>
    <row r="633" spans="1:41" x14ac:dyDescent="0.25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  <c r="AB633" s="11"/>
      <c r="AC633" s="11"/>
      <c r="AD633" s="11"/>
      <c r="AE633" s="11"/>
      <c r="AF633" s="11"/>
      <c r="AG633" s="11"/>
      <c r="AH633" s="11"/>
      <c r="AI633" s="11"/>
      <c r="AJ633" s="11"/>
      <c r="AK633" s="11"/>
      <c r="AL633" s="11"/>
      <c r="AM633" s="11"/>
      <c r="AN633" s="11"/>
      <c r="AO633" s="11"/>
    </row>
    <row r="634" spans="1:41" x14ac:dyDescent="0.25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  <c r="AB634" s="11"/>
      <c r="AC634" s="11"/>
      <c r="AD634" s="11"/>
      <c r="AE634" s="11"/>
      <c r="AF634" s="11"/>
      <c r="AG634" s="11"/>
      <c r="AH634" s="11"/>
      <c r="AI634" s="11"/>
      <c r="AJ634" s="11"/>
      <c r="AK634" s="11"/>
      <c r="AL634" s="11"/>
      <c r="AM634" s="11"/>
      <c r="AN634" s="11"/>
      <c r="AO634" s="11"/>
    </row>
    <row r="635" spans="1:41" x14ac:dyDescent="0.2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  <c r="AB635" s="11"/>
      <c r="AC635" s="11"/>
      <c r="AD635" s="11"/>
      <c r="AE635" s="11"/>
      <c r="AF635" s="11"/>
      <c r="AG635" s="11"/>
      <c r="AH635" s="11"/>
      <c r="AI635" s="11"/>
      <c r="AJ635" s="11"/>
      <c r="AK635" s="11"/>
      <c r="AL635" s="11"/>
      <c r="AM635" s="11"/>
      <c r="AN635" s="11"/>
      <c r="AO635" s="11"/>
    </row>
    <row r="636" spans="1:41" x14ac:dyDescent="0.25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  <c r="AC636" s="11"/>
      <c r="AD636" s="11"/>
      <c r="AE636" s="11"/>
      <c r="AF636" s="11"/>
      <c r="AG636" s="11"/>
      <c r="AH636" s="11"/>
      <c r="AI636" s="11"/>
      <c r="AJ636" s="11"/>
      <c r="AK636" s="11"/>
      <c r="AL636" s="11"/>
      <c r="AM636" s="11"/>
      <c r="AN636" s="11"/>
      <c r="AO636" s="11"/>
    </row>
    <row r="637" spans="1:41" x14ac:dyDescent="0.25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  <c r="AC637" s="11"/>
      <c r="AD637" s="11"/>
      <c r="AE637" s="11"/>
      <c r="AF637" s="11"/>
      <c r="AG637" s="11"/>
      <c r="AH637" s="11"/>
      <c r="AI637" s="11"/>
      <c r="AJ637" s="11"/>
      <c r="AK637" s="11"/>
      <c r="AL637" s="11"/>
      <c r="AM637" s="11"/>
      <c r="AN637" s="11"/>
      <c r="AO637" s="11"/>
    </row>
    <row r="638" spans="1:41" x14ac:dyDescent="0.25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  <c r="AB638" s="11"/>
      <c r="AC638" s="11"/>
      <c r="AD638" s="11"/>
      <c r="AE638" s="11"/>
      <c r="AF638" s="11"/>
      <c r="AG638" s="11"/>
      <c r="AH638" s="11"/>
      <c r="AI638" s="11"/>
      <c r="AJ638" s="11"/>
      <c r="AK638" s="11"/>
      <c r="AL638" s="11"/>
      <c r="AM638" s="11"/>
      <c r="AN638" s="11"/>
      <c r="AO638" s="11"/>
    </row>
    <row r="639" spans="1:41" x14ac:dyDescent="0.25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  <c r="AC639" s="11"/>
      <c r="AD639" s="11"/>
      <c r="AE639" s="11"/>
      <c r="AF639" s="11"/>
      <c r="AG639" s="11"/>
      <c r="AH639" s="11"/>
      <c r="AI639" s="11"/>
      <c r="AJ639" s="11"/>
      <c r="AK639" s="11"/>
      <c r="AL639" s="11"/>
      <c r="AM639" s="11"/>
      <c r="AN639" s="11"/>
      <c r="AO639" s="11"/>
    </row>
    <row r="640" spans="1:41" x14ac:dyDescent="0.25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  <c r="AC640" s="11"/>
      <c r="AD640" s="11"/>
      <c r="AE640" s="11"/>
      <c r="AF640" s="11"/>
      <c r="AG640" s="11"/>
      <c r="AH640" s="11"/>
      <c r="AI640" s="11"/>
      <c r="AJ640" s="11"/>
      <c r="AK640" s="11"/>
      <c r="AL640" s="11"/>
      <c r="AM640" s="11"/>
      <c r="AN640" s="11"/>
      <c r="AO640" s="11"/>
    </row>
    <row r="641" spans="1:41" x14ac:dyDescent="0.25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  <c r="AC641" s="11"/>
      <c r="AD641" s="11"/>
      <c r="AE641" s="11"/>
      <c r="AF641" s="11"/>
      <c r="AG641" s="11"/>
      <c r="AH641" s="11"/>
      <c r="AI641" s="11"/>
      <c r="AJ641" s="11"/>
      <c r="AK641" s="11"/>
      <c r="AL641" s="11"/>
      <c r="AM641" s="11"/>
      <c r="AN641" s="11"/>
      <c r="AO641" s="11"/>
    </row>
    <row r="642" spans="1:41" x14ac:dyDescent="0.25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  <c r="AC642" s="11"/>
      <c r="AD642" s="11"/>
      <c r="AE642" s="11"/>
      <c r="AF642" s="11"/>
      <c r="AG642" s="11"/>
      <c r="AH642" s="11"/>
      <c r="AI642" s="11"/>
      <c r="AJ642" s="11"/>
      <c r="AK642" s="11"/>
      <c r="AL642" s="11"/>
      <c r="AM642" s="11"/>
      <c r="AN642" s="11"/>
      <c r="AO642" s="11"/>
    </row>
    <row r="643" spans="1:41" x14ac:dyDescent="0.25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  <c r="AC643" s="11"/>
      <c r="AD643" s="11"/>
      <c r="AE643" s="11"/>
      <c r="AF643" s="11"/>
      <c r="AG643" s="11"/>
      <c r="AH643" s="11"/>
      <c r="AI643" s="11"/>
      <c r="AJ643" s="11"/>
      <c r="AK643" s="11"/>
      <c r="AL643" s="11"/>
      <c r="AM643" s="11"/>
      <c r="AN643" s="11"/>
      <c r="AO643" s="11"/>
    </row>
    <row r="644" spans="1:41" x14ac:dyDescent="0.25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  <c r="AC644" s="11"/>
      <c r="AD644" s="11"/>
      <c r="AE644" s="11"/>
      <c r="AF644" s="11"/>
      <c r="AG644" s="11"/>
      <c r="AH644" s="11"/>
      <c r="AI644" s="11"/>
      <c r="AJ644" s="11"/>
      <c r="AK644" s="11"/>
      <c r="AL644" s="11"/>
      <c r="AM644" s="11"/>
      <c r="AN644" s="11"/>
      <c r="AO644" s="11"/>
    </row>
    <row r="645" spans="1:41" x14ac:dyDescent="0.2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  <c r="AC645" s="11"/>
      <c r="AD645" s="11"/>
      <c r="AE645" s="11"/>
      <c r="AF645" s="11"/>
      <c r="AG645" s="11"/>
      <c r="AH645" s="11"/>
      <c r="AI645" s="11"/>
      <c r="AJ645" s="11"/>
      <c r="AK645" s="11"/>
      <c r="AL645" s="11"/>
      <c r="AM645" s="11"/>
      <c r="AN645" s="11"/>
      <c r="AO645" s="11"/>
    </row>
    <row r="646" spans="1:41" x14ac:dyDescent="0.25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  <c r="AB646" s="11"/>
      <c r="AC646" s="11"/>
      <c r="AD646" s="11"/>
      <c r="AE646" s="11"/>
      <c r="AF646" s="11"/>
      <c r="AG646" s="11"/>
      <c r="AH646" s="11"/>
      <c r="AI646" s="11"/>
      <c r="AJ646" s="11"/>
      <c r="AK646" s="11"/>
      <c r="AL646" s="11"/>
      <c r="AM646" s="11"/>
      <c r="AN646" s="11"/>
      <c r="AO646" s="11"/>
    </row>
    <row r="647" spans="1:41" x14ac:dyDescent="0.25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  <c r="AC647" s="11"/>
      <c r="AD647" s="11"/>
      <c r="AE647" s="11"/>
      <c r="AF647" s="11"/>
      <c r="AG647" s="11"/>
      <c r="AH647" s="11"/>
      <c r="AI647" s="11"/>
      <c r="AJ647" s="11"/>
      <c r="AK647" s="11"/>
      <c r="AL647" s="11"/>
      <c r="AM647" s="11"/>
      <c r="AN647" s="11"/>
      <c r="AO647" s="11"/>
    </row>
    <row r="648" spans="1:41" x14ac:dyDescent="0.25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  <c r="AC648" s="11"/>
      <c r="AD648" s="11"/>
      <c r="AE648" s="11"/>
      <c r="AF648" s="11"/>
      <c r="AG648" s="11"/>
      <c r="AH648" s="11"/>
      <c r="AI648" s="11"/>
      <c r="AJ648" s="11"/>
      <c r="AK648" s="11"/>
      <c r="AL648" s="11"/>
      <c r="AM648" s="11"/>
      <c r="AN648" s="11"/>
      <c r="AO648" s="11"/>
    </row>
    <row r="649" spans="1:41" x14ac:dyDescent="0.25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  <c r="AC649" s="11"/>
      <c r="AD649" s="11"/>
      <c r="AE649" s="11"/>
      <c r="AF649" s="11"/>
      <c r="AG649" s="11"/>
      <c r="AH649" s="11"/>
      <c r="AI649" s="11"/>
      <c r="AJ649" s="11"/>
      <c r="AK649" s="11"/>
      <c r="AL649" s="11"/>
      <c r="AM649" s="11"/>
      <c r="AN649" s="11"/>
      <c r="AO649" s="11"/>
    </row>
    <row r="650" spans="1:41" x14ac:dyDescent="0.25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  <c r="AC650" s="11"/>
      <c r="AD650" s="11"/>
      <c r="AE650" s="11"/>
      <c r="AF650" s="11"/>
      <c r="AG650" s="11"/>
      <c r="AH650" s="11"/>
      <c r="AI650" s="11"/>
      <c r="AJ650" s="11"/>
      <c r="AK650" s="11"/>
      <c r="AL650" s="11"/>
      <c r="AM650" s="11"/>
      <c r="AN650" s="11"/>
      <c r="AO650" s="11"/>
    </row>
    <row r="651" spans="1:41" x14ac:dyDescent="0.25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  <c r="AC651" s="11"/>
      <c r="AD651" s="11"/>
      <c r="AE651" s="11"/>
      <c r="AF651" s="11"/>
      <c r="AG651" s="11"/>
      <c r="AH651" s="11"/>
      <c r="AI651" s="11"/>
      <c r="AJ651" s="11"/>
      <c r="AK651" s="11"/>
      <c r="AL651" s="11"/>
      <c r="AM651" s="11"/>
      <c r="AN651" s="11"/>
      <c r="AO651" s="11"/>
    </row>
    <row r="652" spans="1:41" x14ac:dyDescent="0.25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  <c r="AB652" s="11"/>
      <c r="AC652" s="11"/>
      <c r="AD652" s="11"/>
      <c r="AE652" s="11"/>
      <c r="AF652" s="11"/>
      <c r="AG652" s="11"/>
      <c r="AH652" s="11"/>
      <c r="AI652" s="11"/>
      <c r="AJ652" s="11"/>
      <c r="AK652" s="11"/>
      <c r="AL652" s="11"/>
      <c r="AM652" s="11"/>
      <c r="AN652" s="11"/>
      <c r="AO652" s="11"/>
    </row>
    <row r="653" spans="1:41" x14ac:dyDescent="0.25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  <c r="AC653" s="11"/>
      <c r="AD653" s="11"/>
      <c r="AE653" s="11"/>
      <c r="AF653" s="11"/>
      <c r="AG653" s="11"/>
      <c r="AH653" s="11"/>
      <c r="AI653" s="11"/>
      <c r="AJ653" s="11"/>
      <c r="AK653" s="11"/>
      <c r="AL653" s="11"/>
      <c r="AM653" s="11"/>
      <c r="AN653" s="11"/>
      <c r="AO653" s="11"/>
    </row>
    <row r="654" spans="1:41" x14ac:dyDescent="0.25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  <c r="AB654" s="11"/>
      <c r="AC654" s="11"/>
      <c r="AD654" s="11"/>
      <c r="AE654" s="11"/>
      <c r="AF654" s="11"/>
      <c r="AG654" s="11"/>
      <c r="AH654" s="11"/>
      <c r="AI654" s="11"/>
      <c r="AJ654" s="11"/>
      <c r="AK654" s="11"/>
      <c r="AL654" s="11"/>
      <c r="AM654" s="11"/>
      <c r="AN654" s="11"/>
      <c r="AO654" s="11"/>
    </row>
    <row r="655" spans="1:41" x14ac:dyDescent="0.2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  <c r="AC655" s="11"/>
      <c r="AD655" s="11"/>
      <c r="AE655" s="11"/>
      <c r="AF655" s="11"/>
      <c r="AG655" s="11"/>
      <c r="AH655" s="11"/>
      <c r="AI655" s="11"/>
      <c r="AJ655" s="11"/>
      <c r="AK655" s="11"/>
      <c r="AL655" s="11"/>
      <c r="AM655" s="11"/>
      <c r="AN655" s="11"/>
      <c r="AO655" s="11"/>
    </row>
    <row r="656" spans="1:41" x14ac:dyDescent="0.25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  <c r="AC656" s="11"/>
      <c r="AD656" s="11"/>
      <c r="AE656" s="11"/>
      <c r="AF656" s="11"/>
      <c r="AG656" s="11"/>
      <c r="AH656" s="11"/>
      <c r="AI656" s="11"/>
      <c r="AJ656" s="11"/>
      <c r="AK656" s="11"/>
      <c r="AL656" s="11"/>
      <c r="AM656" s="11"/>
      <c r="AN656" s="11"/>
      <c r="AO656" s="11"/>
    </row>
    <row r="657" spans="1:41" x14ac:dyDescent="0.25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  <c r="AC657" s="11"/>
      <c r="AD657" s="11"/>
      <c r="AE657" s="11"/>
      <c r="AF657" s="11"/>
      <c r="AG657" s="11"/>
      <c r="AH657" s="11"/>
      <c r="AI657" s="11"/>
      <c r="AJ657" s="11"/>
      <c r="AK657" s="11"/>
      <c r="AL657" s="11"/>
      <c r="AM657" s="11"/>
      <c r="AN657" s="11"/>
      <c r="AO657" s="11"/>
    </row>
    <row r="658" spans="1:41" x14ac:dyDescent="0.25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  <c r="AC658" s="11"/>
      <c r="AD658" s="11"/>
      <c r="AE658" s="11"/>
      <c r="AF658" s="11"/>
      <c r="AG658" s="11"/>
      <c r="AH658" s="11"/>
      <c r="AI658" s="11"/>
      <c r="AJ658" s="11"/>
      <c r="AK658" s="11"/>
      <c r="AL658" s="11"/>
      <c r="AM658" s="11"/>
      <c r="AN658" s="11"/>
      <c r="AO658" s="11"/>
    </row>
    <row r="659" spans="1:41" x14ac:dyDescent="0.25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  <c r="AC659" s="11"/>
      <c r="AD659" s="11"/>
      <c r="AE659" s="11"/>
      <c r="AF659" s="11"/>
      <c r="AG659" s="11"/>
      <c r="AH659" s="11"/>
      <c r="AI659" s="11"/>
      <c r="AJ659" s="11"/>
      <c r="AK659" s="11"/>
      <c r="AL659" s="11"/>
      <c r="AM659" s="11"/>
      <c r="AN659" s="11"/>
      <c r="AO659" s="11"/>
    </row>
    <row r="660" spans="1:41" x14ac:dyDescent="0.25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  <c r="AB660" s="11"/>
      <c r="AC660" s="11"/>
      <c r="AD660" s="11"/>
      <c r="AE660" s="11"/>
      <c r="AF660" s="11"/>
      <c r="AG660" s="11"/>
      <c r="AH660" s="11"/>
      <c r="AI660" s="11"/>
      <c r="AJ660" s="11"/>
      <c r="AK660" s="11"/>
      <c r="AL660" s="11"/>
      <c r="AM660" s="11"/>
      <c r="AN660" s="11"/>
      <c r="AO660" s="11"/>
    </row>
    <row r="661" spans="1:41" x14ac:dyDescent="0.25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  <c r="AC661" s="11"/>
      <c r="AD661" s="11"/>
      <c r="AE661" s="11"/>
      <c r="AF661" s="11"/>
      <c r="AG661" s="11"/>
      <c r="AH661" s="11"/>
      <c r="AI661" s="11"/>
      <c r="AJ661" s="11"/>
      <c r="AK661" s="11"/>
      <c r="AL661" s="11"/>
      <c r="AM661" s="11"/>
      <c r="AN661" s="11"/>
      <c r="AO661" s="11"/>
    </row>
    <row r="662" spans="1:41" x14ac:dyDescent="0.25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  <c r="AC662" s="11"/>
      <c r="AD662" s="11"/>
      <c r="AE662" s="11"/>
      <c r="AF662" s="11"/>
      <c r="AG662" s="11"/>
      <c r="AH662" s="11"/>
      <c r="AI662" s="11"/>
      <c r="AJ662" s="11"/>
      <c r="AK662" s="11"/>
      <c r="AL662" s="11"/>
      <c r="AM662" s="11"/>
      <c r="AN662" s="11"/>
      <c r="AO662" s="11"/>
    </row>
    <row r="663" spans="1:41" x14ac:dyDescent="0.25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  <c r="AC663" s="11"/>
      <c r="AD663" s="11"/>
      <c r="AE663" s="11"/>
      <c r="AF663" s="11"/>
      <c r="AG663" s="11"/>
      <c r="AH663" s="11"/>
      <c r="AI663" s="11"/>
      <c r="AJ663" s="11"/>
      <c r="AK663" s="11"/>
      <c r="AL663" s="11"/>
      <c r="AM663" s="11"/>
      <c r="AN663" s="11"/>
      <c r="AO663" s="11"/>
    </row>
    <row r="664" spans="1:41" x14ac:dyDescent="0.25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  <c r="AB664" s="11"/>
      <c r="AC664" s="11"/>
      <c r="AD664" s="11"/>
      <c r="AE664" s="11"/>
      <c r="AF664" s="11"/>
      <c r="AG664" s="11"/>
      <c r="AH664" s="11"/>
      <c r="AI664" s="11"/>
      <c r="AJ664" s="11"/>
      <c r="AK664" s="11"/>
      <c r="AL664" s="11"/>
      <c r="AM664" s="11"/>
      <c r="AN664" s="11"/>
      <c r="AO664" s="11"/>
    </row>
    <row r="665" spans="1:41" x14ac:dyDescent="0.2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  <c r="AB665" s="11"/>
      <c r="AC665" s="11"/>
      <c r="AD665" s="11"/>
      <c r="AE665" s="11"/>
      <c r="AF665" s="11"/>
      <c r="AG665" s="11"/>
      <c r="AH665" s="11"/>
      <c r="AI665" s="11"/>
      <c r="AJ665" s="11"/>
      <c r="AK665" s="11"/>
      <c r="AL665" s="11"/>
      <c r="AM665" s="11"/>
      <c r="AN665" s="11"/>
      <c r="AO665" s="11"/>
    </row>
    <row r="666" spans="1:41" x14ac:dyDescent="0.25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  <c r="AB666" s="11"/>
      <c r="AC666" s="11"/>
      <c r="AD666" s="11"/>
      <c r="AE666" s="11"/>
      <c r="AF666" s="11"/>
      <c r="AG666" s="11"/>
      <c r="AH666" s="11"/>
      <c r="AI666" s="11"/>
      <c r="AJ666" s="11"/>
      <c r="AK666" s="11"/>
      <c r="AL666" s="11"/>
      <c r="AM666" s="11"/>
      <c r="AN666" s="11"/>
      <c r="AO666" s="11"/>
    </row>
    <row r="667" spans="1:41" x14ac:dyDescent="0.25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  <c r="AC667" s="11"/>
      <c r="AD667" s="11"/>
      <c r="AE667" s="11"/>
      <c r="AF667" s="11"/>
      <c r="AG667" s="11"/>
      <c r="AH667" s="11"/>
      <c r="AI667" s="11"/>
      <c r="AJ667" s="11"/>
      <c r="AK667" s="11"/>
      <c r="AL667" s="11"/>
      <c r="AM667" s="11"/>
      <c r="AN667" s="11"/>
      <c r="AO667" s="11"/>
    </row>
    <row r="668" spans="1:41" x14ac:dyDescent="0.25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  <c r="AB668" s="11"/>
      <c r="AC668" s="11"/>
      <c r="AD668" s="11"/>
      <c r="AE668" s="11"/>
      <c r="AF668" s="11"/>
      <c r="AG668" s="11"/>
      <c r="AH668" s="11"/>
      <c r="AI668" s="11"/>
      <c r="AJ668" s="11"/>
      <c r="AK668" s="11"/>
      <c r="AL668" s="11"/>
      <c r="AM668" s="11"/>
      <c r="AN668" s="11"/>
      <c r="AO668" s="11"/>
    </row>
    <row r="669" spans="1:41" x14ac:dyDescent="0.25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  <c r="AB669" s="11"/>
      <c r="AC669" s="11"/>
      <c r="AD669" s="11"/>
      <c r="AE669" s="11"/>
      <c r="AF669" s="11"/>
      <c r="AG669" s="11"/>
      <c r="AH669" s="11"/>
      <c r="AI669" s="11"/>
      <c r="AJ669" s="11"/>
      <c r="AK669" s="11"/>
      <c r="AL669" s="11"/>
      <c r="AM669" s="11"/>
      <c r="AN669" s="11"/>
      <c r="AO669" s="11"/>
    </row>
    <row r="670" spans="1:41" x14ac:dyDescent="0.25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  <c r="AB670" s="11"/>
      <c r="AC670" s="11"/>
      <c r="AD670" s="11"/>
      <c r="AE670" s="11"/>
      <c r="AF670" s="11"/>
      <c r="AG670" s="11"/>
      <c r="AH670" s="11"/>
      <c r="AI670" s="11"/>
      <c r="AJ670" s="11"/>
      <c r="AK670" s="11"/>
      <c r="AL670" s="11"/>
      <c r="AM670" s="11"/>
      <c r="AN670" s="11"/>
      <c r="AO670" s="11"/>
    </row>
    <row r="671" spans="1:41" x14ac:dyDescent="0.25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  <c r="AB671" s="11"/>
      <c r="AC671" s="11"/>
      <c r="AD671" s="11"/>
      <c r="AE671" s="11"/>
      <c r="AF671" s="11"/>
      <c r="AG671" s="11"/>
      <c r="AH671" s="11"/>
      <c r="AI671" s="11"/>
      <c r="AJ671" s="11"/>
      <c r="AK671" s="11"/>
      <c r="AL671" s="11"/>
      <c r="AM671" s="11"/>
      <c r="AN671" s="11"/>
      <c r="AO671" s="11"/>
    </row>
    <row r="672" spans="1:41" x14ac:dyDescent="0.25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  <c r="AB672" s="11"/>
      <c r="AC672" s="11"/>
      <c r="AD672" s="11"/>
      <c r="AE672" s="11"/>
      <c r="AF672" s="11"/>
      <c r="AG672" s="11"/>
      <c r="AH672" s="11"/>
      <c r="AI672" s="11"/>
      <c r="AJ672" s="11"/>
      <c r="AK672" s="11"/>
      <c r="AL672" s="11"/>
      <c r="AM672" s="11"/>
      <c r="AN672" s="11"/>
      <c r="AO672" s="11"/>
    </row>
    <row r="673" spans="1:41" x14ac:dyDescent="0.25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  <c r="AB673" s="11"/>
      <c r="AC673" s="11"/>
      <c r="AD673" s="11"/>
      <c r="AE673" s="11"/>
      <c r="AF673" s="11"/>
      <c r="AG673" s="11"/>
      <c r="AH673" s="11"/>
      <c r="AI673" s="11"/>
      <c r="AJ673" s="11"/>
      <c r="AK673" s="11"/>
      <c r="AL673" s="11"/>
      <c r="AM673" s="11"/>
      <c r="AN673" s="11"/>
      <c r="AO673" s="11"/>
    </row>
    <row r="674" spans="1:41" x14ac:dyDescent="0.25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  <c r="AB674" s="11"/>
      <c r="AC674" s="11"/>
      <c r="AD674" s="11"/>
      <c r="AE674" s="11"/>
      <c r="AF674" s="11"/>
      <c r="AG674" s="11"/>
      <c r="AH674" s="11"/>
      <c r="AI674" s="11"/>
      <c r="AJ674" s="11"/>
      <c r="AK674" s="11"/>
      <c r="AL674" s="11"/>
      <c r="AM674" s="11"/>
      <c r="AN674" s="11"/>
      <c r="AO674" s="11"/>
    </row>
    <row r="675" spans="1:41" x14ac:dyDescent="0.2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  <c r="AB675" s="11"/>
      <c r="AC675" s="11"/>
      <c r="AD675" s="11"/>
      <c r="AE675" s="11"/>
      <c r="AF675" s="11"/>
      <c r="AG675" s="11"/>
      <c r="AH675" s="11"/>
      <c r="AI675" s="11"/>
      <c r="AJ675" s="11"/>
      <c r="AK675" s="11"/>
      <c r="AL675" s="11"/>
      <c r="AM675" s="11"/>
      <c r="AN675" s="11"/>
      <c r="AO675" s="11"/>
    </row>
    <row r="676" spans="1:41" x14ac:dyDescent="0.25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  <c r="AB676" s="11"/>
      <c r="AC676" s="11"/>
      <c r="AD676" s="11"/>
      <c r="AE676" s="11"/>
      <c r="AF676" s="11"/>
      <c r="AG676" s="11"/>
      <c r="AH676" s="11"/>
      <c r="AI676" s="11"/>
      <c r="AJ676" s="11"/>
      <c r="AK676" s="11"/>
      <c r="AL676" s="11"/>
      <c r="AM676" s="11"/>
      <c r="AN676" s="11"/>
      <c r="AO676" s="11"/>
    </row>
    <row r="677" spans="1:41" x14ac:dyDescent="0.25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  <c r="AB677" s="11"/>
      <c r="AC677" s="11"/>
      <c r="AD677" s="11"/>
      <c r="AE677" s="11"/>
      <c r="AF677" s="11"/>
      <c r="AG677" s="11"/>
      <c r="AH677" s="11"/>
      <c r="AI677" s="11"/>
      <c r="AJ677" s="11"/>
      <c r="AK677" s="11"/>
      <c r="AL677" s="11"/>
      <c r="AM677" s="11"/>
      <c r="AN677" s="11"/>
      <c r="AO677" s="11"/>
    </row>
    <row r="678" spans="1:41" x14ac:dyDescent="0.25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  <c r="AB678" s="11"/>
      <c r="AC678" s="11"/>
      <c r="AD678" s="11"/>
      <c r="AE678" s="11"/>
      <c r="AF678" s="11"/>
      <c r="AG678" s="11"/>
      <c r="AH678" s="11"/>
      <c r="AI678" s="11"/>
      <c r="AJ678" s="11"/>
      <c r="AK678" s="11"/>
      <c r="AL678" s="11"/>
      <c r="AM678" s="11"/>
      <c r="AN678" s="11"/>
      <c r="AO678" s="11"/>
    </row>
    <row r="679" spans="1:41" x14ac:dyDescent="0.25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  <c r="AB679" s="11"/>
      <c r="AC679" s="11"/>
      <c r="AD679" s="11"/>
      <c r="AE679" s="11"/>
      <c r="AF679" s="11"/>
      <c r="AG679" s="11"/>
      <c r="AH679" s="11"/>
      <c r="AI679" s="11"/>
      <c r="AJ679" s="11"/>
      <c r="AK679" s="11"/>
      <c r="AL679" s="11"/>
      <c r="AM679" s="11"/>
      <c r="AN679" s="11"/>
      <c r="AO679" s="11"/>
    </row>
    <row r="680" spans="1:41" x14ac:dyDescent="0.25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  <c r="AB680" s="11"/>
      <c r="AC680" s="11"/>
      <c r="AD680" s="11"/>
      <c r="AE680" s="11"/>
      <c r="AF680" s="11"/>
      <c r="AG680" s="11"/>
      <c r="AH680" s="11"/>
      <c r="AI680" s="11"/>
      <c r="AJ680" s="11"/>
      <c r="AK680" s="11"/>
      <c r="AL680" s="11"/>
      <c r="AM680" s="11"/>
      <c r="AN680" s="11"/>
      <c r="AO680" s="11"/>
    </row>
    <row r="681" spans="1:41" x14ac:dyDescent="0.25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  <c r="AB681" s="11"/>
      <c r="AC681" s="11"/>
      <c r="AD681" s="11"/>
      <c r="AE681" s="11"/>
      <c r="AF681" s="11"/>
      <c r="AG681" s="11"/>
      <c r="AH681" s="11"/>
      <c r="AI681" s="11"/>
      <c r="AJ681" s="11"/>
      <c r="AK681" s="11"/>
      <c r="AL681" s="11"/>
      <c r="AM681" s="11"/>
      <c r="AN681" s="11"/>
      <c r="AO681" s="11"/>
    </row>
    <row r="682" spans="1:41" x14ac:dyDescent="0.25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  <c r="AB682" s="11"/>
      <c r="AC682" s="11"/>
      <c r="AD682" s="11"/>
      <c r="AE682" s="11"/>
      <c r="AF682" s="11"/>
      <c r="AG682" s="11"/>
      <c r="AH682" s="11"/>
      <c r="AI682" s="11"/>
      <c r="AJ682" s="11"/>
      <c r="AK682" s="11"/>
      <c r="AL682" s="11"/>
      <c r="AM682" s="11"/>
      <c r="AN682" s="11"/>
      <c r="AO682" s="11"/>
    </row>
    <row r="683" spans="1:41" x14ac:dyDescent="0.25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  <c r="AB683" s="11"/>
      <c r="AC683" s="11"/>
      <c r="AD683" s="11"/>
      <c r="AE683" s="11"/>
      <c r="AF683" s="11"/>
      <c r="AG683" s="11"/>
      <c r="AH683" s="11"/>
      <c r="AI683" s="11"/>
      <c r="AJ683" s="11"/>
      <c r="AK683" s="11"/>
      <c r="AL683" s="11"/>
      <c r="AM683" s="11"/>
      <c r="AN683" s="11"/>
      <c r="AO683" s="11"/>
    </row>
    <row r="684" spans="1:41" x14ac:dyDescent="0.25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  <c r="AB684" s="11"/>
      <c r="AC684" s="11"/>
      <c r="AD684" s="11"/>
      <c r="AE684" s="11"/>
      <c r="AF684" s="11"/>
      <c r="AG684" s="11"/>
      <c r="AH684" s="11"/>
      <c r="AI684" s="11"/>
      <c r="AJ684" s="11"/>
      <c r="AK684" s="11"/>
      <c r="AL684" s="11"/>
      <c r="AM684" s="11"/>
      <c r="AN684" s="11"/>
      <c r="AO684" s="11"/>
    </row>
    <row r="685" spans="1:41" x14ac:dyDescent="0.2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  <c r="AB685" s="11"/>
      <c r="AC685" s="11"/>
      <c r="AD685" s="11"/>
      <c r="AE685" s="11"/>
      <c r="AF685" s="11"/>
      <c r="AG685" s="11"/>
      <c r="AH685" s="11"/>
      <c r="AI685" s="11"/>
      <c r="AJ685" s="11"/>
      <c r="AK685" s="11"/>
      <c r="AL685" s="11"/>
      <c r="AM685" s="11"/>
      <c r="AN685" s="11"/>
      <c r="AO685" s="11"/>
    </row>
    <row r="686" spans="1:41" x14ac:dyDescent="0.25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  <c r="AB686" s="11"/>
      <c r="AC686" s="11"/>
      <c r="AD686" s="11"/>
      <c r="AE686" s="11"/>
      <c r="AF686" s="11"/>
      <c r="AG686" s="11"/>
      <c r="AH686" s="11"/>
      <c r="AI686" s="11"/>
      <c r="AJ686" s="11"/>
      <c r="AK686" s="11"/>
      <c r="AL686" s="11"/>
      <c r="AM686" s="11"/>
      <c r="AN686" s="11"/>
      <c r="AO686" s="11"/>
    </row>
    <row r="687" spans="1:41" x14ac:dyDescent="0.25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  <c r="AB687" s="11"/>
      <c r="AC687" s="11"/>
      <c r="AD687" s="11"/>
      <c r="AE687" s="11"/>
      <c r="AF687" s="11"/>
      <c r="AG687" s="11"/>
      <c r="AH687" s="11"/>
      <c r="AI687" s="11"/>
      <c r="AJ687" s="11"/>
      <c r="AK687" s="11"/>
      <c r="AL687" s="11"/>
      <c r="AM687" s="11"/>
      <c r="AN687" s="11"/>
      <c r="AO687" s="11"/>
    </row>
    <row r="688" spans="1:41" x14ac:dyDescent="0.25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  <c r="AB688" s="11"/>
      <c r="AC688" s="11"/>
      <c r="AD688" s="11"/>
      <c r="AE688" s="11"/>
      <c r="AF688" s="11"/>
      <c r="AG688" s="11"/>
      <c r="AH688" s="11"/>
      <c r="AI688" s="11"/>
      <c r="AJ688" s="11"/>
      <c r="AK688" s="11"/>
      <c r="AL688" s="11"/>
      <c r="AM688" s="11"/>
      <c r="AN688" s="11"/>
      <c r="AO688" s="11"/>
    </row>
    <row r="689" spans="1:41" x14ac:dyDescent="0.25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  <c r="AC689" s="11"/>
      <c r="AD689" s="11"/>
      <c r="AE689" s="11"/>
      <c r="AF689" s="11"/>
      <c r="AG689" s="11"/>
      <c r="AH689" s="11"/>
      <c r="AI689" s="11"/>
      <c r="AJ689" s="11"/>
      <c r="AK689" s="11"/>
      <c r="AL689" s="11"/>
      <c r="AM689" s="11"/>
      <c r="AN689" s="11"/>
      <c r="AO689" s="11"/>
    </row>
    <row r="690" spans="1:41" x14ac:dyDescent="0.25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  <c r="AB690" s="11"/>
      <c r="AC690" s="11"/>
      <c r="AD690" s="11"/>
      <c r="AE690" s="11"/>
      <c r="AF690" s="11"/>
      <c r="AG690" s="11"/>
      <c r="AH690" s="11"/>
      <c r="AI690" s="11"/>
      <c r="AJ690" s="11"/>
      <c r="AK690" s="11"/>
      <c r="AL690" s="11"/>
      <c r="AM690" s="11"/>
      <c r="AN690" s="11"/>
      <c r="AO690" s="11"/>
    </row>
    <row r="691" spans="1:41" x14ac:dyDescent="0.25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  <c r="AB691" s="11"/>
      <c r="AC691" s="11"/>
      <c r="AD691" s="11"/>
      <c r="AE691" s="11"/>
      <c r="AF691" s="11"/>
      <c r="AG691" s="11"/>
      <c r="AH691" s="11"/>
      <c r="AI691" s="11"/>
      <c r="AJ691" s="11"/>
      <c r="AK691" s="11"/>
      <c r="AL691" s="11"/>
      <c r="AM691" s="11"/>
      <c r="AN691" s="11"/>
      <c r="AO691" s="11"/>
    </row>
    <row r="692" spans="1:41" x14ac:dyDescent="0.25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  <c r="AB692" s="11"/>
      <c r="AC692" s="11"/>
      <c r="AD692" s="11"/>
      <c r="AE692" s="11"/>
      <c r="AF692" s="11"/>
      <c r="AG692" s="11"/>
      <c r="AH692" s="11"/>
      <c r="AI692" s="11"/>
      <c r="AJ692" s="11"/>
      <c r="AK692" s="11"/>
      <c r="AL692" s="11"/>
      <c r="AM692" s="11"/>
      <c r="AN692" s="11"/>
      <c r="AO692" s="11"/>
    </row>
    <row r="693" spans="1:41" x14ac:dyDescent="0.25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  <c r="AC693" s="11"/>
      <c r="AD693" s="11"/>
      <c r="AE693" s="11"/>
      <c r="AF693" s="11"/>
      <c r="AG693" s="11"/>
      <c r="AH693" s="11"/>
      <c r="AI693" s="11"/>
      <c r="AJ693" s="11"/>
      <c r="AK693" s="11"/>
      <c r="AL693" s="11"/>
      <c r="AM693" s="11"/>
      <c r="AN693" s="11"/>
      <c r="AO693" s="11"/>
    </row>
    <row r="694" spans="1:41" x14ac:dyDescent="0.25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  <c r="AB694" s="11"/>
      <c r="AC694" s="11"/>
      <c r="AD694" s="11"/>
      <c r="AE694" s="11"/>
      <c r="AF694" s="11"/>
      <c r="AG694" s="11"/>
      <c r="AH694" s="11"/>
      <c r="AI694" s="11"/>
      <c r="AJ694" s="11"/>
      <c r="AK694" s="11"/>
      <c r="AL694" s="11"/>
      <c r="AM694" s="11"/>
      <c r="AN694" s="11"/>
      <c r="AO694" s="11"/>
    </row>
    <row r="695" spans="1:41" x14ac:dyDescent="0.2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  <c r="AB695" s="11"/>
      <c r="AC695" s="11"/>
      <c r="AD695" s="11"/>
      <c r="AE695" s="11"/>
      <c r="AF695" s="11"/>
      <c r="AG695" s="11"/>
      <c r="AH695" s="11"/>
      <c r="AI695" s="11"/>
      <c r="AJ695" s="11"/>
      <c r="AK695" s="11"/>
      <c r="AL695" s="11"/>
      <c r="AM695" s="11"/>
      <c r="AN695" s="11"/>
      <c r="AO695" s="11"/>
    </row>
    <row r="696" spans="1:41" x14ac:dyDescent="0.25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  <c r="AB696" s="11"/>
      <c r="AC696" s="11"/>
      <c r="AD696" s="11"/>
      <c r="AE696" s="11"/>
      <c r="AF696" s="11"/>
      <c r="AG696" s="11"/>
      <c r="AH696" s="11"/>
      <c r="AI696" s="11"/>
      <c r="AJ696" s="11"/>
      <c r="AK696" s="11"/>
      <c r="AL696" s="11"/>
      <c r="AM696" s="11"/>
      <c r="AN696" s="11"/>
      <c r="AO696" s="11"/>
    </row>
    <row r="697" spans="1:41" x14ac:dyDescent="0.25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  <c r="AB697" s="11"/>
      <c r="AC697" s="11"/>
      <c r="AD697" s="11"/>
      <c r="AE697" s="11"/>
      <c r="AF697" s="11"/>
      <c r="AG697" s="11"/>
      <c r="AH697" s="11"/>
      <c r="AI697" s="11"/>
      <c r="AJ697" s="11"/>
      <c r="AK697" s="11"/>
      <c r="AL697" s="11"/>
      <c r="AM697" s="11"/>
      <c r="AN697" s="11"/>
      <c r="AO697" s="11"/>
    </row>
    <row r="698" spans="1:41" x14ac:dyDescent="0.25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  <c r="AB698" s="11"/>
      <c r="AC698" s="11"/>
      <c r="AD698" s="11"/>
      <c r="AE698" s="11"/>
      <c r="AF698" s="11"/>
      <c r="AG698" s="11"/>
      <c r="AH698" s="11"/>
      <c r="AI698" s="11"/>
      <c r="AJ698" s="11"/>
      <c r="AK698" s="11"/>
      <c r="AL698" s="11"/>
      <c r="AM698" s="11"/>
      <c r="AN698" s="11"/>
      <c r="AO698" s="11"/>
    </row>
    <row r="699" spans="1:41" x14ac:dyDescent="0.25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  <c r="AB699" s="11"/>
      <c r="AC699" s="11"/>
      <c r="AD699" s="11"/>
      <c r="AE699" s="11"/>
      <c r="AF699" s="11"/>
      <c r="AG699" s="11"/>
      <c r="AH699" s="11"/>
      <c r="AI699" s="11"/>
      <c r="AJ699" s="11"/>
      <c r="AK699" s="11"/>
      <c r="AL699" s="11"/>
      <c r="AM699" s="11"/>
      <c r="AN699" s="11"/>
      <c r="AO699" s="11"/>
    </row>
    <row r="700" spans="1:41" x14ac:dyDescent="0.25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  <c r="AB700" s="11"/>
      <c r="AC700" s="11"/>
      <c r="AD700" s="11"/>
      <c r="AE700" s="11"/>
      <c r="AF700" s="11"/>
      <c r="AG700" s="11"/>
      <c r="AH700" s="11"/>
      <c r="AI700" s="11"/>
      <c r="AJ700" s="11"/>
      <c r="AK700" s="11"/>
      <c r="AL700" s="11"/>
      <c r="AM700" s="11"/>
      <c r="AN700" s="11"/>
      <c r="AO700" s="11"/>
    </row>
    <row r="701" spans="1:41" x14ac:dyDescent="0.25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  <c r="AB701" s="11"/>
      <c r="AC701" s="11"/>
      <c r="AD701" s="11"/>
      <c r="AE701" s="11"/>
      <c r="AF701" s="11"/>
      <c r="AG701" s="11"/>
      <c r="AH701" s="11"/>
      <c r="AI701" s="11"/>
      <c r="AJ701" s="11"/>
      <c r="AK701" s="11"/>
      <c r="AL701" s="11"/>
      <c r="AM701" s="11"/>
      <c r="AN701" s="11"/>
      <c r="AO701" s="11"/>
    </row>
    <row r="702" spans="1:41" x14ac:dyDescent="0.25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  <c r="AC702" s="11"/>
      <c r="AD702" s="11"/>
      <c r="AE702" s="11"/>
      <c r="AF702" s="11"/>
      <c r="AG702" s="11"/>
      <c r="AH702" s="11"/>
      <c r="AI702" s="11"/>
      <c r="AJ702" s="11"/>
      <c r="AK702" s="11"/>
      <c r="AL702" s="11"/>
      <c r="AM702" s="11"/>
      <c r="AN702" s="11"/>
      <c r="AO702" s="11"/>
    </row>
    <row r="703" spans="1:41" x14ac:dyDescent="0.25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  <c r="AB703" s="11"/>
      <c r="AC703" s="11"/>
      <c r="AD703" s="11"/>
      <c r="AE703" s="11"/>
      <c r="AF703" s="11"/>
      <c r="AG703" s="11"/>
      <c r="AH703" s="11"/>
      <c r="AI703" s="11"/>
      <c r="AJ703" s="11"/>
      <c r="AK703" s="11"/>
      <c r="AL703" s="11"/>
      <c r="AM703" s="11"/>
      <c r="AN703" s="11"/>
      <c r="AO703" s="11"/>
    </row>
    <row r="704" spans="1:41" x14ac:dyDescent="0.25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  <c r="AB704" s="11"/>
      <c r="AC704" s="11"/>
      <c r="AD704" s="11"/>
      <c r="AE704" s="11"/>
      <c r="AF704" s="11"/>
      <c r="AG704" s="11"/>
      <c r="AH704" s="11"/>
      <c r="AI704" s="11"/>
      <c r="AJ704" s="11"/>
      <c r="AK704" s="11"/>
      <c r="AL704" s="11"/>
      <c r="AM704" s="11"/>
      <c r="AN704" s="11"/>
      <c r="AO704" s="11"/>
    </row>
    <row r="705" spans="1:41" x14ac:dyDescent="0.2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  <c r="AB705" s="11"/>
      <c r="AC705" s="11"/>
      <c r="AD705" s="11"/>
      <c r="AE705" s="11"/>
      <c r="AF705" s="11"/>
      <c r="AG705" s="11"/>
      <c r="AH705" s="11"/>
      <c r="AI705" s="11"/>
      <c r="AJ705" s="11"/>
      <c r="AK705" s="11"/>
      <c r="AL705" s="11"/>
      <c r="AM705" s="11"/>
      <c r="AN705" s="11"/>
      <c r="AO705" s="11"/>
    </row>
    <row r="706" spans="1:41" x14ac:dyDescent="0.25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  <c r="AC706" s="11"/>
      <c r="AD706" s="11"/>
      <c r="AE706" s="11"/>
      <c r="AF706" s="11"/>
      <c r="AG706" s="11"/>
      <c r="AH706" s="11"/>
      <c r="AI706" s="11"/>
      <c r="AJ706" s="11"/>
      <c r="AK706" s="11"/>
      <c r="AL706" s="11"/>
      <c r="AM706" s="11"/>
      <c r="AN706" s="11"/>
      <c r="AO706" s="11"/>
    </row>
    <row r="707" spans="1:41" x14ac:dyDescent="0.25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  <c r="AB707" s="11"/>
      <c r="AC707" s="11"/>
      <c r="AD707" s="11"/>
      <c r="AE707" s="11"/>
      <c r="AF707" s="11"/>
      <c r="AG707" s="11"/>
      <c r="AH707" s="11"/>
      <c r="AI707" s="11"/>
      <c r="AJ707" s="11"/>
      <c r="AK707" s="11"/>
      <c r="AL707" s="11"/>
      <c r="AM707" s="11"/>
      <c r="AN707" s="11"/>
      <c r="AO707" s="11"/>
    </row>
    <row r="708" spans="1:41" x14ac:dyDescent="0.25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  <c r="AB708" s="11"/>
      <c r="AC708" s="11"/>
      <c r="AD708" s="11"/>
      <c r="AE708" s="11"/>
      <c r="AF708" s="11"/>
      <c r="AG708" s="11"/>
      <c r="AH708" s="11"/>
      <c r="AI708" s="11"/>
      <c r="AJ708" s="11"/>
      <c r="AK708" s="11"/>
      <c r="AL708" s="11"/>
      <c r="AM708" s="11"/>
      <c r="AN708" s="11"/>
      <c r="AO708" s="11"/>
    </row>
    <row r="709" spans="1:41" x14ac:dyDescent="0.25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  <c r="AC709" s="11"/>
      <c r="AD709" s="11"/>
      <c r="AE709" s="11"/>
      <c r="AF709" s="11"/>
      <c r="AG709" s="11"/>
      <c r="AH709" s="11"/>
      <c r="AI709" s="11"/>
      <c r="AJ709" s="11"/>
      <c r="AK709" s="11"/>
      <c r="AL709" s="11"/>
      <c r="AM709" s="11"/>
      <c r="AN709" s="11"/>
      <c r="AO709" s="11"/>
    </row>
    <row r="710" spans="1:41" x14ac:dyDescent="0.25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  <c r="AB710" s="11"/>
      <c r="AC710" s="11"/>
      <c r="AD710" s="11"/>
      <c r="AE710" s="11"/>
      <c r="AF710" s="11"/>
      <c r="AG710" s="11"/>
      <c r="AH710" s="11"/>
      <c r="AI710" s="11"/>
      <c r="AJ710" s="11"/>
      <c r="AK710" s="11"/>
      <c r="AL710" s="11"/>
      <c r="AM710" s="11"/>
      <c r="AN710" s="11"/>
      <c r="AO710" s="11"/>
    </row>
    <row r="711" spans="1:41" x14ac:dyDescent="0.25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  <c r="AB711" s="11"/>
      <c r="AC711" s="11"/>
      <c r="AD711" s="11"/>
      <c r="AE711" s="11"/>
      <c r="AF711" s="11"/>
      <c r="AG711" s="11"/>
      <c r="AH711" s="11"/>
      <c r="AI711" s="11"/>
      <c r="AJ711" s="11"/>
      <c r="AK711" s="11"/>
      <c r="AL711" s="11"/>
      <c r="AM711" s="11"/>
      <c r="AN711" s="11"/>
      <c r="AO711" s="11"/>
    </row>
    <row r="712" spans="1:41" x14ac:dyDescent="0.25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  <c r="AC712" s="11"/>
      <c r="AD712" s="11"/>
      <c r="AE712" s="11"/>
      <c r="AF712" s="11"/>
      <c r="AG712" s="11"/>
      <c r="AH712" s="11"/>
      <c r="AI712" s="11"/>
      <c r="AJ712" s="11"/>
      <c r="AK712" s="11"/>
      <c r="AL712" s="11"/>
      <c r="AM712" s="11"/>
      <c r="AN712" s="11"/>
      <c r="AO712" s="11"/>
    </row>
    <row r="713" spans="1:41" x14ac:dyDescent="0.25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  <c r="AB713" s="11"/>
      <c r="AC713" s="11"/>
      <c r="AD713" s="11"/>
      <c r="AE713" s="11"/>
      <c r="AF713" s="11"/>
      <c r="AG713" s="11"/>
      <c r="AH713" s="11"/>
      <c r="AI713" s="11"/>
      <c r="AJ713" s="11"/>
      <c r="AK713" s="11"/>
      <c r="AL713" s="11"/>
      <c r="AM713" s="11"/>
      <c r="AN713" s="11"/>
      <c r="AO713" s="11"/>
    </row>
    <row r="714" spans="1:41" x14ac:dyDescent="0.25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  <c r="AB714" s="11"/>
      <c r="AC714" s="11"/>
      <c r="AD714" s="11"/>
      <c r="AE714" s="11"/>
      <c r="AF714" s="11"/>
      <c r="AG714" s="11"/>
      <c r="AH714" s="11"/>
      <c r="AI714" s="11"/>
      <c r="AJ714" s="11"/>
      <c r="AK714" s="11"/>
      <c r="AL714" s="11"/>
      <c r="AM714" s="11"/>
      <c r="AN714" s="11"/>
      <c r="AO714" s="11"/>
    </row>
    <row r="715" spans="1:41" x14ac:dyDescent="0.2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  <c r="AC715" s="11"/>
      <c r="AD715" s="11"/>
      <c r="AE715" s="11"/>
      <c r="AF715" s="11"/>
      <c r="AG715" s="11"/>
      <c r="AH715" s="11"/>
      <c r="AI715" s="11"/>
      <c r="AJ715" s="11"/>
      <c r="AK715" s="11"/>
      <c r="AL715" s="11"/>
      <c r="AM715" s="11"/>
      <c r="AN715" s="11"/>
      <c r="AO715" s="11"/>
    </row>
    <row r="716" spans="1:41" x14ac:dyDescent="0.25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  <c r="AB716" s="11"/>
      <c r="AC716" s="11"/>
      <c r="AD716" s="11"/>
      <c r="AE716" s="11"/>
      <c r="AF716" s="11"/>
      <c r="AG716" s="11"/>
      <c r="AH716" s="11"/>
      <c r="AI716" s="11"/>
      <c r="AJ716" s="11"/>
      <c r="AK716" s="11"/>
      <c r="AL716" s="11"/>
      <c r="AM716" s="11"/>
      <c r="AN716" s="11"/>
      <c r="AO716" s="11"/>
    </row>
    <row r="717" spans="1:41" x14ac:dyDescent="0.25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  <c r="AB717" s="11"/>
      <c r="AC717" s="11"/>
      <c r="AD717" s="11"/>
      <c r="AE717" s="11"/>
      <c r="AF717" s="11"/>
      <c r="AG717" s="11"/>
      <c r="AH717" s="11"/>
      <c r="AI717" s="11"/>
      <c r="AJ717" s="11"/>
      <c r="AK717" s="11"/>
      <c r="AL717" s="11"/>
      <c r="AM717" s="11"/>
      <c r="AN717" s="11"/>
      <c r="AO717" s="11"/>
    </row>
    <row r="718" spans="1:41" x14ac:dyDescent="0.25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  <c r="AC718" s="11"/>
      <c r="AD718" s="11"/>
      <c r="AE718" s="11"/>
      <c r="AF718" s="11"/>
      <c r="AG718" s="11"/>
      <c r="AH718" s="11"/>
      <c r="AI718" s="11"/>
      <c r="AJ718" s="11"/>
      <c r="AK718" s="11"/>
      <c r="AL718" s="11"/>
      <c r="AM718" s="11"/>
      <c r="AN718" s="11"/>
      <c r="AO718" s="11"/>
    </row>
    <row r="719" spans="1:41" x14ac:dyDescent="0.25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  <c r="AB719" s="11"/>
      <c r="AC719" s="11"/>
      <c r="AD719" s="11"/>
      <c r="AE719" s="11"/>
      <c r="AF719" s="11"/>
      <c r="AG719" s="11"/>
      <c r="AH719" s="11"/>
      <c r="AI719" s="11"/>
      <c r="AJ719" s="11"/>
      <c r="AK719" s="11"/>
      <c r="AL719" s="11"/>
      <c r="AM719" s="11"/>
      <c r="AN719" s="11"/>
      <c r="AO719" s="11"/>
    </row>
    <row r="720" spans="1:41" x14ac:dyDescent="0.25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  <c r="AB720" s="11"/>
      <c r="AC720" s="11"/>
      <c r="AD720" s="11"/>
      <c r="AE720" s="11"/>
      <c r="AF720" s="11"/>
      <c r="AG720" s="11"/>
      <c r="AH720" s="11"/>
      <c r="AI720" s="11"/>
      <c r="AJ720" s="11"/>
      <c r="AK720" s="11"/>
      <c r="AL720" s="11"/>
      <c r="AM720" s="11"/>
      <c r="AN720" s="11"/>
      <c r="AO720" s="11"/>
    </row>
    <row r="721" spans="1:41" x14ac:dyDescent="0.25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  <c r="AB721" s="11"/>
      <c r="AC721" s="11"/>
      <c r="AD721" s="11"/>
      <c r="AE721" s="11"/>
      <c r="AF721" s="11"/>
      <c r="AG721" s="11"/>
      <c r="AH721" s="11"/>
      <c r="AI721" s="11"/>
      <c r="AJ721" s="11"/>
      <c r="AK721" s="11"/>
      <c r="AL721" s="11"/>
      <c r="AM721" s="11"/>
      <c r="AN721" s="11"/>
      <c r="AO721" s="11"/>
    </row>
    <row r="722" spans="1:41" x14ac:dyDescent="0.25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  <c r="AC722" s="11"/>
      <c r="AD722" s="11"/>
      <c r="AE722" s="11"/>
      <c r="AF722" s="11"/>
      <c r="AG722" s="11"/>
      <c r="AH722" s="11"/>
      <c r="AI722" s="11"/>
      <c r="AJ722" s="11"/>
      <c r="AK722" s="11"/>
      <c r="AL722" s="11"/>
      <c r="AM722" s="11"/>
      <c r="AN722" s="11"/>
      <c r="AO722" s="11"/>
    </row>
    <row r="723" spans="1:41" x14ac:dyDescent="0.25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  <c r="AB723" s="11"/>
      <c r="AC723" s="11"/>
      <c r="AD723" s="11"/>
      <c r="AE723" s="11"/>
      <c r="AF723" s="11"/>
      <c r="AG723" s="11"/>
      <c r="AH723" s="11"/>
      <c r="AI723" s="11"/>
      <c r="AJ723" s="11"/>
      <c r="AK723" s="11"/>
      <c r="AL723" s="11"/>
      <c r="AM723" s="11"/>
      <c r="AN723" s="11"/>
      <c r="AO723" s="11"/>
    </row>
    <row r="724" spans="1:41" x14ac:dyDescent="0.25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  <c r="AB724" s="11"/>
      <c r="AC724" s="11"/>
      <c r="AD724" s="11"/>
      <c r="AE724" s="11"/>
      <c r="AF724" s="11"/>
      <c r="AG724" s="11"/>
      <c r="AH724" s="11"/>
      <c r="AI724" s="11"/>
      <c r="AJ724" s="11"/>
      <c r="AK724" s="11"/>
      <c r="AL724" s="11"/>
      <c r="AM724" s="11"/>
      <c r="AN724" s="11"/>
      <c r="AO724" s="11"/>
    </row>
    <row r="725" spans="1:41" x14ac:dyDescent="0.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  <c r="AB725" s="11"/>
      <c r="AC725" s="11"/>
      <c r="AD725" s="11"/>
      <c r="AE725" s="11"/>
      <c r="AF725" s="11"/>
      <c r="AG725" s="11"/>
      <c r="AH725" s="11"/>
      <c r="AI725" s="11"/>
      <c r="AJ725" s="11"/>
      <c r="AK725" s="11"/>
      <c r="AL725" s="11"/>
      <c r="AM725" s="11"/>
      <c r="AN725" s="11"/>
      <c r="AO725" s="11"/>
    </row>
    <row r="726" spans="1:41" x14ac:dyDescent="0.25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  <c r="AB726" s="11"/>
      <c r="AC726" s="11"/>
      <c r="AD726" s="11"/>
      <c r="AE726" s="11"/>
      <c r="AF726" s="11"/>
      <c r="AG726" s="11"/>
      <c r="AH726" s="11"/>
      <c r="AI726" s="11"/>
      <c r="AJ726" s="11"/>
      <c r="AK726" s="11"/>
      <c r="AL726" s="11"/>
      <c r="AM726" s="11"/>
      <c r="AN726" s="11"/>
      <c r="AO726" s="11"/>
    </row>
    <row r="727" spans="1:41" x14ac:dyDescent="0.25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  <c r="AC727" s="11"/>
      <c r="AD727" s="11"/>
      <c r="AE727" s="11"/>
      <c r="AF727" s="11"/>
      <c r="AG727" s="11"/>
      <c r="AH727" s="11"/>
      <c r="AI727" s="11"/>
      <c r="AJ727" s="11"/>
      <c r="AK727" s="11"/>
      <c r="AL727" s="11"/>
      <c r="AM727" s="11"/>
      <c r="AN727" s="11"/>
      <c r="AO727" s="11"/>
    </row>
    <row r="728" spans="1:41" x14ac:dyDescent="0.25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  <c r="AB728" s="11"/>
      <c r="AC728" s="11"/>
      <c r="AD728" s="11"/>
      <c r="AE728" s="11"/>
      <c r="AF728" s="11"/>
      <c r="AG728" s="11"/>
      <c r="AH728" s="11"/>
      <c r="AI728" s="11"/>
      <c r="AJ728" s="11"/>
      <c r="AK728" s="11"/>
      <c r="AL728" s="11"/>
      <c r="AM728" s="11"/>
      <c r="AN728" s="11"/>
      <c r="AO728" s="11"/>
    </row>
    <row r="729" spans="1:41" x14ac:dyDescent="0.25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  <c r="AB729" s="11"/>
      <c r="AC729" s="11"/>
      <c r="AD729" s="11"/>
      <c r="AE729" s="11"/>
      <c r="AF729" s="11"/>
      <c r="AG729" s="11"/>
      <c r="AH729" s="11"/>
      <c r="AI729" s="11"/>
      <c r="AJ729" s="11"/>
      <c r="AK729" s="11"/>
      <c r="AL729" s="11"/>
      <c r="AM729" s="11"/>
      <c r="AN729" s="11"/>
      <c r="AO729" s="11"/>
    </row>
    <row r="730" spans="1:41" x14ac:dyDescent="0.25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  <c r="AC730" s="11"/>
      <c r="AD730" s="11"/>
      <c r="AE730" s="11"/>
      <c r="AF730" s="11"/>
      <c r="AG730" s="11"/>
      <c r="AH730" s="11"/>
      <c r="AI730" s="11"/>
      <c r="AJ730" s="11"/>
      <c r="AK730" s="11"/>
      <c r="AL730" s="11"/>
      <c r="AM730" s="11"/>
      <c r="AN730" s="11"/>
      <c r="AO730" s="11"/>
    </row>
    <row r="731" spans="1:41" x14ac:dyDescent="0.25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  <c r="AB731" s="11"/>
      <c r="AC731" s="11"/>
      <c r="AD731" s="11"/>
      <c r="AE731" s="11"/>
      <c r="AF731" s="11"/>
      <c r="AG731" s="11"/>
      <c r="AH731" s="11"/>
      <c r="AI731" s="11"/>
      <c r="AJ731" s="11"/>
      <c r="AK731" s="11"/>
      <c r="AL731" s="11"/>
      <c r="AM731" s="11"/>
      <c r="AN731" s="11"/>
      <c r="AO731" s="11"/>
    </row>
    <row r="732" spans="1:41" x14ac:dyDescent="0.25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  <c r="AB732" s="11"/>
      <c r="AC732" s="11"/>
      <c r="AD732" s="11"/>
      <c r="AE732" s="11"/>
      <c r="AF732" s="11"/>
      <c r="AG732" s="11"/>
      <c r="AH732" s="11"/>
      <c r="AI732" s="11"/>
      <c r="AJ732" s="11"/>
      <c r="AK732" s="11"/>
      <c r="AL732" s="11"/>
      <c r="AM732" s="11"/>
      <c r="AN732" s="11"/>
      <c r="AO732" s="11"/>
    </row>
    <row r="733" spans="1:41" x14ac:dyDescent="0.25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  <c r="AC733" s="11"/>
      <c r="AD733" s="11"/>
      <c r="AE733" s="11"/>
      <c r="AF733" s="11"/>
      <c r="AG733" s="11"/>
      <c r="AH733" s="11"/>
      <c r="AI733" s="11"/>
      <c r="AJ733" s="11"/>
      <c r="AK733" s="11"/>
      <c r="AL733" s="11"/>
      <c r="AM733" s="11"/>
      <c r="AN733" s="11"/>
      <c r="AO733" s="11"/>
    </row>
    <row r="734" spans="1:41" x14ac:dyDescent="0.25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  <c r="AB734" s="11"/>
      <c r="AC734" s="11"/>
      <c r="AD734" s="11"/>
      <c r="AE734" s="11"/>
      <c r="AF734" s="11"/>
      <c r="AG734" s="11"/>
      <c r="AH734" s="11"/>
      <c r="AI734" s="11"/>
      <c r="AJ734" s="11"/>
      <c r="AK734" s="11"/>
      <c r="AL734" s="11"/>
      <c r="AM734" s="11"/>
      <c r="AN734" s="11"/>
      <c r="AO734" s="11"/>
    </row>
    <row r="735" spans="1:41" x14ac:dyDescent="0.2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  <c r="AC735" s="11"/>
      <c r="AD735" s="11"/>
      <c r="AE735" s="11"/>
      <c r="AF735" s="11"/>
      <c r="AG735" s="11"/>
      <c r="AH735" s="11"/>
      <c r="AI735" s="11"/>
      <c r="AJ735" s="11"/>
      <c r="AK735" s="11"/>
      <c r="AL735" s="11"/>
      <c r="AM735" s="11"/>
      <c r="AN735" s="11"/>
      <c r="AO735" s="11"/>
    </row>
    <row r="736" spans="1:41" x14ac:dyDescent="0.25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  <c r="AC736" s="11"/>
      <c r="AD736" s="11"/>
      <c r="AE736" s="11"/>
      <c r="AF736" s="11"/>
      <c r="AG736" s="11"/>
      <c r="AH736" s="11"/>
      <c r="AI736" s="11"/>
      <c r="AJ736" s="11"/>
      <c r="AK736" s="11"/>
      <c r="AL736" s="11"/>
      <c r="AM736" s="11"/>
      <c r="AN736" s="11"/>
      <c r="AO736" s="11"/>
    </row>
    <row r="737" spans="1:41" x14ac:dyDescent="0.25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  <c r="AC737" s="11"/>
      <c r="AD737" s="11"/>
      <c r="AE737" s="11"/>
      <c r="AF737" s="11"/>
      <c r="AG737" s="11"/>
      <c r="AH737" s="11"/>
      <c r="AI737" s="11"/>
      <c r="AJ737" s="11"/>
      <c r="AK737" s="11"/>
      <c r="AL737" s="11"/>
      <c r="AM737" s="11"/>
      <c r="AN737" s="11"/>
      <c r="AO737" s="11"/>
    </row>
    <row r="738" spans="1:41" x14ac:dyDescent="0.25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  <c r="AB738" s="11"/>
      <c r="AC738" s="11"/>
      <c r="AD738" s="11"/>
      <c r="AE738" s="11"/>
      <c r="AF738" s="11"/>
      <c r="AG738" s="11"/>
      <c r="AH738" s="11"/>
      <c r="AI738" s="11"/>
      <c r="AJ738" s="11"/>
      <c r="AK738" s="11"/>
      <c r="AL738" s="11"/>
      <c r="AM738" s="11"/>
      <c r="AN738" s="11"/>
      <c r="AO738" s="11"/>
    </row>
    <row r="739" spans="1:41" x14ac:dyDescent="0.25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  <c r="AB739" s="11"/>
      <c r="AC739" s="11"/>
      <c r="AD739" s="11"/>
      <c r="AE739" s="11"/>
      <c r="AF739" s="11"/>
      <c r="AG739" s="11"/>
      <c r="AH739" s="11"/>
      <c r="AI739" s="11"/>
      <c r="AJ739" s="11"/>
      <c r="AK739" s="11"/>
      <c r="AL739" s="11"/>
      <c r="AM739" s="11"/>
      <c r="AN739" s="11"/>
      <c r="AO739" s="11"/>
    </row>
    <row r="740" spans="1:41" x14ac:dyDescent="0.25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  <c r="AC740" s="11"/>
      <c r="AD740" s="11"/>
      <c r="AE740" s="11"/>
      <c r="AF740" s="11"/>
      <c r="AG740" s="11"/>
      <c r="AH740" s="11"/>
      <c r="AI740" s="11"/>
      <c r="AJ740" s="11"/>
      <c r="AK740" s="11"/>
      <c r="AL740" s="11"/>
      <c r="AM740" s="11"/>
      <c r="AN740" s="11"/>
      <c r="AO740" s="11"/>
    </row>
    <row r="741" spans="1:41" x14ac:dyDescent="0.25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  <c r="AB741" s="11"/>
      <c r="AC741" s="11"/>
      <c r="AD741" s="11"/>
      <c r="AE741" s="11"/>
      <c r="AF741" s="11"/>
      <c r="AG741" s="11"/>
      <c r="AH741" s="11"/>
      <c r="AI741" s="11"/>
      <c r="AJ741" s="11"/>
      <c r="AK741" s="11"/>
      <c r="AL741" s="11"/>
      <c r="AM741" s="11"/>
      <c r="AN741" s="11"/>
      <c r="AO741" s="11"/>
    </row>
    <row r="742" spans="1:41" x14ac:dyDescent="0.25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  <c r="AC742" s="11"/>
      <c r="AD742" s="11"/>
      <c r="AE742" s="11"/>
      <c r="AF742" s="11"/>
      <c r="AG742" s="11"/>
      <c r="AH742" s="11"/>
      <c r="AI742" s="11"/>
      <c r="AJ742" s="11"/>
      <c r="AK742" s="11"/>
      <c r="AL742" s="11"/>
      <c r="AM742" s="11"/>
      <c r="AN742" s="11"/>
      <c r="AO742" s="11"/>
    </row>
    <row r="743" spans="1:41" x14ac:dyDescent="0.25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  <c r="AB743" s="11"/>
      <c r="AC743" s="11"/>
      <c r="AD743" s="11"/>
      <c r="AE743" s="11"/>
      <c r="AF743" s="11"/>
      <c r="AG743" s="11"/>
      <c r="AH743" s="11"/>
      <c r="AI743" s="11"/>
      <c r="AJ743" s="11"/>
      <c r="AK743" s="11"/>
      <c r="AL743" s="11"/>
      <c r="AM743" s="11"/>
      <c r="AN743" s="11"/>
      <c r="AO743" s="11"/>
    </row>
    <row r="744" spans="1:41" x14ac:dyDescent="0.25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  <c r="AC744" s="11"/>
      <c r="AD744" s="11"/>
      <c r="AE744" s="11"/>
      <c r="AF744" s="11"/>
      <c r="AG744" s="11"/>
      <c r="AH744" s="11"/>
      <c r="AI744" s="11"/>
      <c r="AJ744" s="11"/>
      <c r="AK744" s="11"/>
      <c r="AL744" s="11"/>
      <c r="AM744" s="11"/>
      <c r="AN744" s="11"/>
      <c r="AO744" s="11"/>
    </row>
    <row r="745" spans="1:41" x14ac:dyDescent="0.2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  <c r="AB745" s="11"/>
      <c r="AC745" s="11"/>
      <c r="AD745" s="11"/>
      <c r="AE745" s="11"/>
      <c r="AF745" s="11"/>
      <c r="AG745" s="11"/>
      <c r="AH745" s="11"/>
      <c r="AI745" s="11"/>
      <c r="AJ745" s="11"/>
      <c r="AK745" s="11"/>
      <c r="AL745" s="11"/>
      <c r="AM745" s="11"/>
      <c r="AN745" s="11"/>
      <c r="AO745" s="11"/>
    </row>
    <row r="746" spans="1:41" x14ac:dyDescent="0.25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  <c r="AB746" s="11"/>
      <c r="AC746" s="11"/>
      <c r="AD746" s="11"/>
      <c r="AE746" s="11"/>
      <c r="AF746" s="11"/>
      <c r="AG746" s="11"/>
      <c r="AH746" s="11"/>
      <c r="AI746" s="11"/>
      <c r="AJ746" s="11"/>
      <c r="AK746" s="11"/>
      <c r="AL746" s="11"/>
      <c r="AM746" s="11"/>
      <c r="AN746" s="11"/>
      <c r="AO746" s="11"/>
    </row>
    <row r="747" spans="1:41" x14ac:dyDescent="0.25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  <c r="AB747" s="11"/>
      <c r="AC747" s="11"/>
      <c r="AD747" s="11"/>
      <c r="AE747" s="11"/>
      <c r="AF747" s="11"/>
      <c r="AG747" s="11"/>
      <c r="AH747" s="11"/>
      <c r="AI747" s="11"/>
      <c r="AJ747" s="11"/>
      <c r="AK747" s="11"/>
      <c r="AL747" s="11"/>
      <c r="AM747" s="11"/>
      <c r="AN747" s="11"/>
      <c r="AO747" s="11"/>
    </row>
    <row r="748" spans="1:41" x14ac:dyDescent="0.25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  <c r="AC748" s="11"/>
      <c r="AD748" s="11"/>
      <c r="AE748" s="11"/>
      <c r="AF748" s="11"/>
      <c r="AG748" s="11"/>
      <c r="AH748" s="11"/>
      <c r="AI748" s="11"/>
      <c r="AJ748" s="11"/>
      <c r="AK748" s="11"/>
      <c r="AL748" s="11"/>
      <c r="AM748" s="11"/>
      <c r="AN748" s="11"/>
      <c r="AO748" s="11"/>
    </row>
    <row r="749" spans="1:41" x14ac:dyDescent="0.25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  <c r="AC749" s="11"/>
      <c r="AD749" s="11"/>
      <c r="AE749" s="11"/>
      <c r="AF749" s="11"/>
      <c r="AG749" s="11"/>
      <c r="AH749" s="11"/>
      <c r="AI749" s="11"/>
      <c r="AJ749" s="11"/>
      <c r="AK749" s="11"/>
      <c r="AL749" s="11"/>
      <c r="AM749" s="11"/>
      <c r="AN749" s="11"/>
      <c r="AO749" s="11"/>
    </row>
    <row r="750" spans="1:41" x14ac:dyDescent="0.25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  <c r="AB750" s="11"/>
      <c r="AC750" s="11"/>
      <c r="AD750" s="11"/>
      <c r="AE750" s="11"/>
      <c r="AF750" s="11"/>
      <c r="AG750" s="11"/>
      <c r="AH750" s="11"/>
      <c r="AI750" s="11"/>
      <c r="AJ750" s="11"/>
      <c r="AK750" s="11"/>
      <c r="AL750" s="11"/>
      <c r="AM750" s="11"/>
      <c r="AN750" s="11"/>
      <c r="AO750" s="11"/>
    </row>
    <row r="751" spans="1:41" x14ac:dyDescent="0.25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  <c r="AB751" s="11"/>
      <c r="AC751" s="11"/>
      <c r="AD751" s="11"/>
      <c r="AE751" s="11"/>
      <c r="AF751" s="11"/>
      <c r="AG751" s="11"/>
      <c r="AH751" s="11"/>
      <c r="AI751" s="11"/>
      <c r="AJ751" s="11"/>
      <c r="AK751" s="11"/>
      <c r="AL751" s="11"/>
      <c r="AM751" s="11"/>
      <c r="AN751" s="11"/>
      <c r="AO751" s="11"/>
    </row>
    <row r="752" spans="1:41" x14ac:dyDescent="0.25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  <c r="AB752" s="11"/>
      <c r="AC752" s="11"/>
      <c r="AD752" s="11"/>
      <c r="AE752" s="11"/>
      <c r="AF752" s="11"/>
      <c r="AG752" s="11"/>
      <c r="AH752" s="11"/>
      <c r="AI752" s="11"/>
      <c r="AJ752" s="11"/>
      <c r="AK752" s="11"/>
      <c r="AL752" s="11"/>
      <c r="AM752" s="11"/>
      <c r="AN752" s="11"/>
      <c r="AO752" s="11"/>
    </row>
    <row r="753" spans="1:41" x14ac:dyDescent="0.25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  <c r="AC753" s="11"/>
      <c r="AD753" s="11"/>
      <c r="AE753" s="11"/>
      <c r="AF753" s="11"/>
      <c r="AG753" s="11"/>
      <c r="AH753" s="11"/>
      <c r="AI753" s="11"/>
      <c r="AJ753" s="11"/>
      <c r="AK753" s="11"/>
      <c r="AL753" s="11"/>
      <c r="AM753" s="11"/>
      <c r="AN753" s="11"/>
      <c r="AO753" s="11"/>
    </row>
    <row r="754" spans="1:41" x14ac:dyDescent="0.25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  <c r="AB754" s="11"/>
      <c r="AC754" s="11"/>
      <c r="AD754" s="11"/>
      <c r="AE754" s="11"/>
      <c r="AF754" s="11"/>
      <c r="AG754" s="11"/>
      <c r="AH754" s="11"/>
      <c r="AI754" s="11"/>
      <c r="AJ754" s="11"/>
      <c r="AK754" s="11"/>
      <c r="AL754" s="11"/>
      <c r="AM754" s="11"/>
      <c r="AN754" s="11"/>
      <c r="AO754" s="11"/>
    </row>
    <row r="755" spans="1:41" x14ac:dyDescent="0.2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  <c r="AB755" s="11"/>
      <c r="AC755" s="11"/>
      <c r="AD755" s="11"/>
      <c r="AE755" s="11"/>
      <c r="AF755" s="11"/>
      <c r="AG755" s="11"/>
      <c r="AH755" s="11"/>
      <c r="AI755" s="11"/>
      <c r="AJ755" s="11"/>
      <c r="AK755" s="11"/>
      <c r="AL755" s="11"/>
      <c r="AM755" s="11"/>
      <c r="AN755" s="11"/>
      <c r="AO755" s="11"/>
    </row>
    <row r="756" spans="1:41" x14ac:dyDescent="0.25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  <c r="AC756" s="11"/>
      <c r="AD756" s="11"/>
      <c r="AE756" s="11"/>
      <c r="AF756" s="11"/>
      <c r="AG756" s="11"/>
      <c r="AH756" s="11"/>
      <c r="AI756" s="11"/>
      <c r="AJ756" s="11"/>
      <c r="AK756" s="11"/>
      <c r="AL756" s="11"/>
      <c r="AM756" s="11"/>
      <c r="AN756" s="11"/>
      <c r="AO756" s="11"/>
    </row>
    <row r="757" spans="1:41" x14ac:dyDescent="0.25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  <c r="AB757" s="11"/>
      <c r="AC757" s="11"/>
      <c r="AD757" s="11"/>
      <c r="AE757" s="11"/>
      <c r="AF757" s="11"/>
      <c r="AG757" s="11"/>
      <c r="AH757" s="11"/>
      <c r="AI757" s="11"/>
      <c r="AJ757" s="11"/>
      <c r="AK757" s="11"/>
      <c r="AL757" s="11"/>
      <c r="AM757" s="11"/>
      <c r="AN757" s="11"/>
      <c r="AO757" s="11"/>
    </row>
    <row r="758" spans="1:41" x14ac:dyDescent="0.25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  <c r="AB758" s="11"/>
      <c r="AC758" s="11"/>
      <c r="AD758" s="11"/>
      <c r="AE758" s="11"/>
      <c r="AF758" s="11"/>
      <c r="AG758" s="11"/>
      <c r="AH758" s="11"/>
      <c r="AI758" s="11"/>
      <c r="AJ758" s="11"/>
      <c r="AK758" s="11"/>
      <c r="AL758" s="11"/>
      <c r="AM758" s="11"/>
      <c r="AN758" s="11"/>
      <c r="AO758" s="11"/>
    </row>
    <row r="759" spans="1:41" x14ac:dyDescent="0.25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  <c r="AB759" s="11"/>
      <c r="AC759" s="11"/>
      <c r="AD759" s="11"/>
      <c r="AE759" s="11"/>
      <c r="AF759" s="11"/>
      <c r="AG759" s="11"/>
      <c r="AH759" s="11"/>
      <c r="AI759" s="11"/>
      <c r="AJ759" s="11"/>
      <c r="AK759" s="11"/>
      <c r="AL759" s="11"/>
      <c r="AM759" s="11"/>
      <c r="AN759" s="11"/>
      <c r="AO759" s="11"/>
    </row>
    <row r="760" spans="1:41" x14ac:dyDescent="0.25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  <c r="AB760" s="11"/>
      <c r="AC760" s="11"/>
      <c r="AD760" s="11"/>
      <c r="AE760" s="11"/>
      <c r="AF760" s="11"/>
      <c r="AG760" s="11"/>
      <c r="AH760" s="11"/>
      <c r="AI760" s="11"/>
      <c r="AJ760" s="11"/>
      <c r="AK760" s="11"/>
      <c r="AL760" s="11"/>
      <c r="AM760" s="11"/>
      <c r="AN760" s="11"/>
      <c r="AO760" s="11"/>
    </row>
    <row r="761" spans="1:41" x14ac:dyDescent="0.25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  <c r="AB761" s="11"/>
      <c r="AC761" s="11"/>
      <c r="AD761" s="11"/>
      <c r="AE761" s="11"/>
      <c r="AF761" s="11"/>
      <c r="AG761" s="11"/>
      <c r="AH761" s="11"/>
      <c r="AI761" s="11"/>
      <c r="AJ761" s="11"/>
      <c r="AK761" s="11"/>
      <c r="AL761" s="11"/>
      <c r="AM761" s="11"/>
      <c r="AN761" s="11"/>
      <c r="AO761" s="11"/>
    </row>
    <row r="762" spans="1:41" x14ac:dyDescent="0.25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  <c r="AB762" s="11"/>
      <c r="AC762" s="11"/>
      <c r="AD762" s="11"/>
      <c r="AE762" s="11"/>
      <c r="AF762" s="11"/>
      <c r="AG762" s="11"/>
      <c r="AH762" s="11"/>
      <c r="AI762" s="11"/>
      <c r="AJ762" s="11"/>
      <c r="AK762" s="11"/>
      <c r="AL762" s="11"/>
      <c r="AM762" s="11"/>
      <c r="AN762" s="11"/>
      <c r="AO762" s="11"/>
    </row>
    <row r="763" spans="1:41" x14ac:dyDescent="0.25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  <c r="AB763" s="11"/>
      <c r="AC763" s="11"/>
      <c r="AD763" s="11"/>
      <c r="AE763" s="11"/>
      <c r="AF763" s="11"/>
      <c r="AG763" s="11"/>
      <c r="AH763" s="11"/>
      <c r="AI763" s="11"/>
      <c r="AJ763" s="11"/>
      <c r="AK763" s="11"/>
      <c r="AL763" s="11"/>
      <c r="AM763" s="11"/>
      <c r="AN763" s="11"/>
      <c r="AO763" s="11"/>
    </row>
    <row r="764" spans="1:41" x14ac:dyDescent="0.25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  <c r="AC764" s="11"/>
      <c r="AD764" s="11"/>
      <c r="AE764" s="11"/>
      <c r="AF764" s="11"/>
      <c r="AG764" s="11"/>
      <c r="AH764" s="11"/>
      <c r="AI764" s="11"/>
      <c r="AJ764" s="11"/>
      <c r="AK764" s="11"/>
      <c r="AL764" s="11"/>
      <c r="AM764" s="11"/>
      <c r="AN764" s="11"/>
      <c r="AO764" s="11"/>
    </row>
    <row r="765" spans="1:41" x14ac:dyDescent="0.2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  <c r="AC765" s="11"/>
      <c r="AD765" s="11"/>
      <c r="AE765" s="11"/>
      <c r="AF765" s="11"/>
      <c r="AG765" s="11"/>
      <c r="AH765" s="11"/>
      <c r="AI765" s="11"/>
      <c r="AJ765" s="11"/>
      <c r="AK765" s="11"/>
      <c r="AL765" s="11"/>
      <c r="AM765" s="11"/>
      <c r="AN765" s="11"/>
      <c r="AO765" s="11"/>
    </row>
    <row r="766" spans="1:41" x14ac:dyDescent="0.25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  <c r="AB766" s="11"/>
      <c r="AC766" s="11"/>
      <c r="AD766" s="11"/>
      <c r="AE766" s="11"/>
      <c r="AF766" s="11"/>
      <c r="AG766" s="11"/>
      <c r="AH766" s="11"/>
      <c r="AI766" s="11"/>
      <c r="AJ766" s="11"/>
      <c r="AK766" s="11"/>
      <c r="AL766" s="11"/>
      <c r="AM766" s="11"/>
      <c r="AN766" s="11"/>
      <c r="AO766" s="11"/>
    </row>
    <row r="767" spans="1:41" x14ac:dyDescent="0.25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  <c r="AB767" s="11"/>
      <c r="AC767" s="11"/>
      <c r="AD767" s="11"/>
      <c r="AE767" s="11"/>
      <c r="AF767" s="11"/>
      <c r="AG767" s="11"/>
      <c r="AH767" s="11"/>
      <c r="AI767" s="11"/>
      <c r="AJ767" s="11"/>
      <c r="AK767" s="11"/>
      <c r="AL767" s="11"/>
      <c r="AM767" s="11"/>
      <c r="AN767" s="11"/>
      <c r="AO767" s="11"/>
    </row>
    <row r="768" spans="1:41" x14ac:dyDescent="0.25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  <c r="AC768" s="11"/>
      <c r="AD768" s="11"/>
      <c r="AE768" s="11"/>
      <c r="AF768" s="11"/>
      <c r="AG768" s="11"/>
      <c r="AH768" s="11"/>
      <c r="AI768" s="11"/>
      <c r="AJ768" s="11"/>
      <c r="AK768" s="11"/>
      <c r="AL768" s="11"/>
      <c r="AM768" s="11"/>
      <c r="AN768" s="11"/>
      <c r="AO768" s="11"/>
    </row>
    <row r="769" spans="1:41" x14ac:dyDescent="0.25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  <c r="AB769" s="11"/>
      <c r="AC769" s="11"/>
      <c r="AD769" s="11"/>
      <c r="AE769" s="11"/>
      <c r="AF769" s="11"/>
      <c r="AG769" s="11"/>
      <c r="AH769" s="11"/>
      <c r="AI769" s="11"/>
      <c r="AJ769" s="11"/>
      <c r="AK769" s="11"/>
      <c r="AL769" s="11"/>
      <c r="AM769" s="11"/>
      <c r="AN769" s="11"/>
      <c r="AO769" s="11"/>
    </row>
    <row r="770" spans="1:41" x14ac:dyDescent="0.25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  <c r="AB770" s="11"/>
      <c r="AC770" s="11"/>
      <c r="AD770" s="11"/>
      <c r="AE770" s="11"/>
      <c r="AF770" s="11"/>
      <c r="AG770" s="11"/>
      <c r="AH770" s="11"/>
      <c r="AI770" s="11"/>
      <c r="AJ770" s="11"/>
      <c r="AK770" s="11"/>
      <c r="AL770" s="11"/>
      <c r="AM770" s="11"/>
      <c r="AN770" s="11"/>
      <c r="AO770" s="11"/>
    </row>
    <row r="771" spans="1:41" x14ac:dyDescent="0.25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  <c r="AB771" s="11"/>
      <c r="AC771" s="11"/>
      <c r="AD771" s="11"/>
      <c r="AE771" s="11"/>
      <c r="AF771" s="11"/>
      <c r="AG771" s="11"/>
      <c r="AH771" s="11"/>
      <c r="AI771" s="11"/>
      <c r="AJ771" s="11"/>
      <c r="AK771" s="11"/>
      <c r="AL771" s="11"/>
      <c r="AM771" s="11"/>
      <c r="AN771" s="11"/>
      <c r="AO771" s="11"/>
    </row>
    <row r="772" spans="1:41" x14ac:dyDescent="0.25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  <c r="AB772" s="11"/>
      <c r="AC772" s="11"/>
      <c r="AD772" s="11"/>
      <c r="AE772" s="11"/>
      <c r="AF772" s="11"/>
      <c r="AG772" s="11"/>
      <c r="AH772" s="11"/>
      <c r="AI772" s="11"/>
      <c r="AJ772" s="11"/>
      <c r="AK772" s="11"/>
      <c r="AL772" s="11"/>
      <c r="AM772" s="11"/>
      <c r="AN772" s="11"/>
      <c r="AO772" s="11"/>
    </row>
    <row r="773" spans="1:41" x14ac:dyDescent="0.25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  <c r="AB773" s="11"/>
      <c r="AC773" s="11"/>
      <c r="AD773" s="11"/>
      <c r="AE773" s="11"/>
      <c r="AF773" s="11"/>
      <c r="AG773" s="11"/>
      <c r="AH773" s="11"/>
      <c r="AI773" s="11"/>
      <c r="AJ773" s="11"/>
      <c r="AK773" s="11"/>
      <c r="AL773" s="11"/>
      <c r="AM773" s="11"/>
      <c r="AN773" s="11"/>
      <c r="AO773" s="11"/>
    </row>
    <row r="774" spans="1:41" x14ac:dyDescent="0.25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  <c r="AB774" s="11"/>
      <c r="AC774" s="11"/>
      <c r="AD774" s="11"/>
      <c r="AE774" s="11"/>
      <c r="AF774" s="11"/>
      <c r="AG774" s="11"/>
      <c r="AH774" s="11"/>
      <c r="AI774" s="11"/>
      <c r="AJ774" s="11"/>
      <c r="AK774" s="11"/>
      <c r="AL774" s="11"/>
      <c r="AM774" s="11"/>
      <c r="AN774" s="11"/>
      <c r="AO774" s="11"/>
    </row>
    <row r="775" spans="1:41" x14ac:dyDescent="0.2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  <c r="AB775" s="11"/>
      <c r="AC775" s="11"/>
      <c r="AD775" s="11"/>
      <c r="AE775" s="11"/>
      <c r="AF775" s="11"/>
      <c r="AG775" s="11"/>
      <c r="AH775" s="11"/>
      <c r="AI775" s="11"/>
      <c r="AJ775" s="11"/>
      <c r="AK775" s="11"/>
      <c r="AL775" s="11"/>
      <c r="AM775" s="11"/>
      <c r="AN775" s="11"/>
      <c r="AO775" s="11"/>
    </row>
    <row r="776" spans="1:41" x14ac:dyDescent="0.25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  <c r="AB776" s="11"/>
      <c r="AC776" s="11"/>
      <c r="AD776" s="11"/>
      <c r="AE776" s="11"/>
      <c r="AF776" s="11"/>
      <c r="AG776" s="11"/>
      <c r="AH776" s="11"/>
      <c r="AI776" s="11"/>
      <c r="AJ776" s="11"/>
      <c r="AK776" s="11"/>
      <c r="AL776" s="11"/>
      <c r="AM776" s="11"/>
      <c r="AN776" s="11"/>
      <c r="AO776" s="11"/>
    </row>
    <row r="777" spans="1:41" x14ac:dyDescent="0.25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  <c r="AB777" s="11"/>
      <c r="AC777" s="11"/>
      <c r="AD777" s="11"/>
      <c r="AE777" s="11"/>
      <c r="AF777" s="11"/>
      <c r="AG777" s="11"/>
      <c r="AH777" s="11"/>
      <c r="AI777" s="11"/>
      <c r="AJ777" s="11"/>
      <c r="AK777" s="11"/>
      <c r="AL777" s="11"/>
      <c r="AM777" s="11"/>
      <c r="AN777" s="11"/>
      <c r="AO777" s="11"/>
    </row>
    <row r="778" spans="1:41" x14ac:dyDescent="0.25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  <c r="AB778" s="11"/>
      <c r="AC778" s="11"/>
      <c r="AD778" s="11"/>
      <c r="AE778" s="11"/>
      <c r="AF778" s="11"/>
      <c r="AG778" s="11"/>
      <c r="AH778" s="11"/>
      <c r="AI778" s="11"/>
      <c r="AJ778" s="11"/>
      <c r="AK778" s="11"/>
      <c r="AL778" s="11"/>
      <c r="AM778" s="11"/>
      <c r="AN778" s="11"/>
      <c r="AO778" s="11"/>
    </row>
    <row r="779" spans="1:41" x14ac:dyDescent="0.25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  <c r="AB779" s="11"/>
      <c r="AC779" s="11"/>
      <c r="AD779" s="11"/>
      <c r="AE779" s="11"/>
      <c r="AF779" s="11"/>
      <c r="AG779" s="11"/>
      <c r="AH779" s="11"/>
      <c r="AI779" s="11"/>
      <c r="AJ779" s="11"/>
      <c r="AK779" s="11"/>
      <c r="AL779" s="11"/>
      <c r="AM779" s="11"/>
      <c r="AN779" s="11"/>
      <c r="AO779" s="11"/>
    </row>
    <row r="780" spans="1:41" x14ac:dyDescent="0.25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  <c r="AB780" s="11"/>
      <c r="AC780" s="11"/>
      <c r="AD780" s="11"/>
      <c r="AE780" s="11"/>
      <c r="AF780" s="11"/>
      <c r="AG780" s="11"/>
      <c r="AH780" s="11"/>
      <c r="AI780" s="11"/>
      <c r="AJ780" s="11"/>
      <c r="AK780" s="11"/>
      <c r="AL780" s="11"/>
      <c r="AM780" s="11"/>
      <c r="AN780" s="11"/>
      <c r="AO780" s="11"/>
    </row>
    <row r="781" spans="1:41" x14ac:dyDescent="0.25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  <c r="AB781" s="11"/>
      <c r="AC781" s="11"/>
      <c r="AD781" s="11"/>
      <c r="AE781" s="11"/>
      <c r="AF781" s="11"/>
      <c r="AG781" s="11"/>
      <c r="AH781" s="11"/>
      <c r="AI781" s="11"/>
      <c r="AJ781" s="11"/>
      <c r="AK781" s="11"/>
      <c r="AL781" s="11"/>
      <c r="AM781" s="11"/>
      <c r="AN781" s="11"/>
      <c r="AO781" s="11"/>
    </row>
    <row r="782" spans="1:41" x14ac:dyDescent="0.25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  <c r="AB782" s="11"/>
      <c r="AC782" s="11"/>
      <c r="AD782" s="11"/>
      <c r="AE782" s="11"/>
      <c r="AF782" s="11"/>
      <c r="AG782" s="11"/>
      <c r="AH782" s="11"/>
      <c r="AI782" s="11"/>
      <c r="AJ782" s="11"/>
      <c r="AK782" s="11"/>
      <c r="AL782" s="11"/>
      <c r="AM782" s="11"/>
      <c r="AN782" s="11"/>
      <c r="AO782" s="11"/>
    </row>
    <row r="783" spans="1:41" x14ac:dyDescent="0.25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  <c r="AB783" s="11"/>
      <c r="AC783" s="11"/>
      <c r="AD783" s="11"/>
      <c r="AE783" s="11"/>
      <c r="AF783" s="11"/>
      <c r="AG783" s="11"/>
      <c r="AH783" s="11"/>
      <c r="AI783" s="11"/>
      <c r="AJ783" s="11"/>
      <c r="AK783" s="11"/>
      <c r="AL783" s="11"/>
      <c r="AM783" s="11"/>
      <c r="AN783" s="11"/>
      <c r="AO783" s="11"/>
    </row>
    <row r="784" spans="1:41" x14ac:dyDescent="0.25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  <c r="AB784" s="11"/>
      <c r="AC784" s="11"/>
      <c r="AD784" s="11"/>
      <c r="AE784" s="11"/>
      <c r="AF784" s="11"/>
      <c r="AG784" s="11"/>
      <c r="AH784" s="11"/>
      <c r="AI784" s="11"/>
      <c r="AJ784" s="11"/>
      <c r="AK784" s="11"/>
      <c r="AL784" s="11"/>
      <c r="AM784" s="11"/>
      <c r="AN784" s="11"/>
      <c r="AO784" s="11"/>
    </row>
    <row r="785" spans="1:41" x14ac:dyDescent="0.2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  <c r="AB785" s="11"/>
      <c r="AC785" s="11"/>
      <c r="AD785" s="11"/>
      <c r="AE785" s="11"/>
      <c r="AF785" s="11"/>
      <c r="AG785" s="11"/>
      <c r="AH785" s="11"/>
      <c r="AI785" s="11"/>
      <c r="AJ785" s="11"/>
      <c r="AK785" s="11"/>
      <c r="AL785" s="11"/>
      <c r="AM785" s="11"/>
      <c r="AN785" s="11"/>
      <c r="AO785" s="11"/>
    </row>
    <row r="786" spans="1:41" x14ac:dyDescent="0.25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  <c r="AB786" s="11"/>
      <c r="AC786" s="11"/>
      <c r="AD786" s="11"/>
      <c r="AE786" s="11"/>
      <c r="AF786" s="11"/>
      <c r="AG786" s="11"/>
      <c r="AH786" s="11"/>
      <c r="AI786" s="11"/>
      <c r="AJ786" s="11"/>
      <c r="AK786" s="11"/>
      <c r="AL786" s="11"/>
      <c r="AM786" s="11"/>
      <c r="AN786" s="11"/>
      <c r="AO786" s="11"/>
    </row>
    <row r="787" spans="1:41" x14ac:dyDescent="0.25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  <c r="AB787" s="11"/>
      <c r="AC787" s="11"/>
      <c r="AD787" s="11"/>
      <c r="AE787" s="11"/>
      <c r="AF787" s="11"/>
      <c r="AG787" s="11"/>
      <c r="AH787" s="11"/>
      <c r="AI787" s="11"/>
      <c r="AJ787" s="11"/>
      <c r="AK787" s="11"/>
      <c r="AL787" s="11"/>
      <c r="AM787" s="11"/>
      <c r="AN787" s="11"/>
      <c r="AO787" s="11"/>
    </row>
    <row r="788" spans="1:41" x14ac:dyDescent="0.25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  <c r="AB788" s="11"/>
      <c r="AC788" s="11"/>
      <c r="AD788" s="11"/>
      <c r="AE788" s="11"/>
      <c r="AF788" s="11"/>
      <c r="AG788" s="11"/>
      <c r="AH788" s="11"/>
      <c r="AI788" s="11"/>
      <c r="AJ788" s="11"/>
      <c r="AK788" s="11"/>
      <c r="AL788" s="11"/>
      <c r="AM788" s="11"/>
      <c r="AN788" s="11"/>
      <c r="AO788" s="11"/>
    </row>
    <row r="789" spans="1:41" x14ac:dyDescent="0.25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  <c r="AB789" s="11"/>
      <c r="AC789" s="11"/>
      <c r="AD789" s="11"/>
      <c r="AE789" s="11"/>
      <c r="AF789" s="11"/>
      <c r="AG789" s="11"/>
      <c r="AH789" s="11"/>
      <c r="AI789" s="11"/>
      <c r="AJ789" s="11"/>
      <c r="AK789" s="11"/>
      <c r="AL789" s="11"/>
      <c r="AM789" s="11"/>
      <c r="AN789" s="11"/>
      <c r="AO789" s="11"/>
    </row>
    <row r="790" spans="1:41" x14ac:dyDescent="0.25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  <c r="AB790" s="11"/>
      <c r="AC790" s="11"/>
      <c r="AD790" s="11"/>
      <c r="AE790" s="11"/>
      <c r="AF790" s="11"/>
      <c r="AG790" s="11"/>
      <c r="AH790" s="11"/>
      <c r="AI790" s="11"/>
      <c r="AJ790" s="11"/>
      <c r="AK790" s="11"/>
      <c r="AL790" s="11"/>
      <c r="AM790" s="11"/>
      <c r="AN790" s="11"/>
      <c r="AO790" s="11"/>
    </row>
    <row r="791" spans="1:41" x14ac:dyDescent="0.25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  <c r="AB791" s="11"/>
      <c r="AC791" s="11"/>
      <c r="AD791" s="11"/>
      <c r="AE791" s="11"/>
      <c r="AF791" s="11"/>
      <c r="AG791" s="11"/>
      <c r="AH791" s="11"/>
      <c r="AI791" s="11"/>
      <c r="AJ791" s="11"/>
      <c r="AK791" s="11"/>
      <c r="AL791" s="11"/>
      <c r="AM791" s="11"/>
      <c r="AN791" s="11"/>
      <c r="AO791" s="11"/>
    </row>
    <row r="792" spans="1:41" x14ac:dyDescent="0.25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  <c r="AB792" s="11"/>
      <c r="AC792" s="11"/>
      <c r="AD792" s="11"/>
      <c r="AE792" s="11"/>
      <c r="AF792" s="11"/>
      <c r="AG792" s="11"/>
      <c r="AH792" s="11"/>
      <c r="AI792" s="11"/>
      <c r="AJ792" s="11"/>
      <c r="AK792" s="11"/>
      <c r="AL792" s="11"/>
      <c r="AM792" s="11"/>
      <c r="AN792" s="11"/>
      <c r="AO792" s="11"/>
    </row>
    <row r="793" spans="1:41" x14ac:dyDescent="0.25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  <c r="AB793" s="11"/>
      <c r="AC793" s="11"/>
      <c r="AD793" s="11"/>
      <c r="AE793" s="11"/>
      <c r="AF793" s="11"/>
      <c r="AG793" s="11"/>
      <c r="AH793" s="11"/>
      <c r="AI793" s="11"/>
      <c r="AJ793" s="11"/>
      <c r="AK793" s="11"/>
      <c r="AL793" s="11"/>
      <c r="AM793" s="11"/>
      <c r="AN793" s="11"/>
      <c r="AO793" s="11"/>
    </row>
    <row r="794" spans="1:41" x14ac:dyDescent="0.25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  <c r="AB794" s="11"/>
      <c r="AC794" s="11"/>
      <c r="AD794" s="11"/>
      <c r="AE794" s="11"/>
      <c r="AF794" s="11"/>
      <c r="AG794" s="11"/>
      <c r="AH794" s="11"/>
      <c r="AI794" s="11"/>
      <c r="AJ794" s="11"/>
      <c r="AK794" s="11"/>
      <c r="AL794" s="11"/>
      <c r="AM794" s="11"/>
      <c r="AN794" s="11"/>
      <c r="AO794" s="11"/>
    </row>
    <row r="795" spans="1:41" x14ac:dyDescent="0.2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  <c r="AB795" s="11"/>
      <c r="AC795" s="11"/>
      <c r="AD795" s="11"/>
      <c r="AE795" s="11"/>
      <c r="AF795" s="11"/>
      <c r="AG795" s="11"/>
      <c r="AH795" s="11"/>
      <c r="AI795" s="11"/>
      <c r="AJ795" s="11"/>
      <c r="AK795" s="11"/>
      <c r="AL795" s="11"/>
      <c r="AM795" s="11"/>
      <c r="AN795" s="11"/>
      <c r="AO795" s="11"/>
    </row>
    <row r="796" spans="1:41" x14ac:dyDescent="0.25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  <c r="AB796" s="11"/>
      <c r="AC796" s="11"/>
      <c r="AD796" s="11"/>
      <c r="AE796" s="11"/>
      <c r="AF796" s="11"/>
      <c r="AG796" s="11"/>
      <c r="AH796" s="11"/>
      <c r="AI796" s="11"/>
      <c r="AJ796" s="11"/>
      <c r="AK796" s="11"/>
      <c r="AL796" s="11"/>
      <c r="AM796" s="11"/>
      <c r="AN796" s="11"/>
      <c r="AO796" s="11"/>
    </row>
    <row r="797" spans="1:41" x14ac:dyDescent="0.25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  <c r="AB797" s="11"/>
      <c r="AC797" s="11"/>
      <c r="AD797" s="11"/>
      <c r="AE797" s="11"/>
      <c r="AF797" s="11"/>
      <c r="AG797" s="11"/>
      <c r="AH797" s="11"/>
      <c r="AI797" s="11"/>
      <c r="AJ797" s="11"/>
      <c r="AK797" s="11"/>
      <c r="AL797" s="11"/>
      <c r="AM797" s="11"/>
      <c r="AN797" s="11"/>
      <c r="AO797" s="11"/>
    </row>
    <row r="798" spans="1:41" x14ac:dyDescent="0.25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  <c r="AB798" s="11"/>
      <c r="AC798" s="11"/>
      <c r="AD798" s="11"/>
      <c r="AE798" s="11"/>
      <c r="AF798" s="11"/>
      <c r="AG798" s="11"/>
      <c r="AH798" s="11"/>
      <c r="AI798" s="11"/>
      <c r="AJ798" s="11"/>
      <c r="AK798" s="11"/>
      <c r="AL798" s="11"/>
      <c r="AM798" s="11"/>
      <c r="AN798" s="11"/>
      <c r="AO798" s="11"/>
    </row>
    <row r="799" spans="1:41" x14ac:dyDescent="0.25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  <c r="AB799" s="11"/>
      <c r="AC799" s="11"/>
      <c r="AD799" s="11"/>
      <c r="AE799" s="11"/>
      <c r="AF799" s="11"/>
      <c r="AG799" s="11"/>
      <c r="AH799" s="11"/>
      <c r="AI799" s="11"/>
      <c r="AJ799" s="11"/>
      <c r="AK799" s="11"/>
      <c r="AL799" s="11"/>
      <c r="AM799" s="11"/>
      <c r="AN799" s="11"/>
      <c r="AO799" s="11"/>
    </row>
    <row r="800" spans="1:41" x14ac:dyDescent="0.25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  <c r="AC800" s="11"/>
      <c r="AD800" s="11"/>
      <c r="AE800" s="11"/>
      <c r="AF800" s="11"/>
      <c r="AG800" s="11"/>
      <c r="AH800" s="11"/>
      <c r="AI800" s="11"/>
      <c r="AJ800" s="11"/>
      <c r="AK800" s="11"/>
      <c r="AL800" s="11"/>
      <c r="AM800" s="11"/>
      <c r="AN800" s="11"/>
      <c r="AO800" s="11"/>
    </row>
    <row r="801" spans="1:41" x14ac:dyDescent="0.25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  <c r="AB801" s="11"/>
      <c r="AC801" s="11"/>
      <c r="AD801" s="11"/>
      <c r="AE801" s="11"/>
      <c r="AF801" s="11"/>
      <c r="AG801" s="11"/>
      <c r="AH801" s="11"/>
      <c r="AI801" s="11"/>
      <c r="AJ801" s="11"/>
      <c r="AK801" s="11"/>
      <c r="AL801" s="11"/>
      <c r="AM801" s="11"/>
      <c r="AN801" s="11"/>
      <c r="AO801" s="11"/>
    </row>
    <row r="802" spans="1:41" x14ac:dyDescent="0.25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  <c r="AB802" s="11"/>
      <c r="AC802" s="11"/>
      <c r="AD802" s="11"/>
      <c r="AE802" s="11"/>
      <c r="AF802" s="11"/>
      <c r="AG802" s="11"/>
      <c r="AH802" s="11"/>
      <c r="AI802" s="11"/>
      <c r="AJ802" s="11"/>
      <c r="AK802" s="11"/>
      <c r="AL802" s="11"/>
      <c r="AM802" s="11"/>
      <c r="AN802" s="11"/>
      <c r="AO802" s="11"/>
    </row>
    <row r="803" spans="1:41" x14ac:dyDescent="0.25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  <c r="AC803" s="11"/>
      <c r="AD803" s="11"/>
      <c r="AE803" s="11"/>
      <c r="AF803" s="11"/>
      <c r="AG803" s="11"/>
      <c r="AH803" s="11"/>
      <c r="AI803" s="11"/>
      <c r="AJ803" s="11"/>
      <c r="AK803" s="11"/>
      <c r="AL803" s="11"/>
      <c r="AM803" s="11"/>
      <c r="AN803" s="11"/>
      <c r="AO803" s="11"/>
    </row>
    <row r="804" spans="1:41" x14ac:dyDescent="0.25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  <c r="AB804" s="11"/>
      <c r="AC804" s="11"/>
      <c r="AD804" s="11"/>
      <c r="AE804" s="11"/>
      <c r="AF804" s="11"/>
      <c r="AG804" s="11"/>
      <c r="AH804" s="11"/>
      <c r="AI804" s="11"/>
      <c r="AJ804" s="11"/>
      <c r="AK804" s="11"/>
      <c r="AL804" s="11"/>
      <c r="AM804" s="11"/>
      <c r="AN804" s="11"/>
      <c r="AO804" s="11"/>
    </row>
    <row r="805" spans="1:41" x14ac:dyDescent="0.2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  <c r="AB805" s="11"/>
      <c r="AC805" s="11"/>
      <c r="AD805" s="11"/>
      <c r="AE805" s="11"/>
      <c r="AF805" s="11"/>
      <c r="AG805" s="11"/>
      <c r="AH805" s="11"/>
      <c r="AI805" s="11"/>
      <c r="AJ805" s="11"/>
      <c r="AK805" s="11"/>
      <c r="AL805" s="11"/>
      <c r="AM805" s="11"/>
      <c r="AN805" s="11"/>
      <c r="AO805" s="11"/>
    </row>
    <row r="806" spans="1:41" x14ac:dyDescent="0.25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  <c r="AB806" s="11"/>
      <c r="AC806" s="11"/>
      <c r="AD806" s="11"/>
      <c r="AE806" s="11"/>
      <c r="AF806" s="11"/>
      <c r="AG806" s="11"/>
      <c r="AH806" s="11"/>
      <c r="AI806" s="11"/>
      <c r="AJ806" s="11"/>
      <c r="AK806" s="11"/>
      <c r="AL806" s="11"/>
      <c r="AM806" s="11"/>
      <c r="AN806" s="11"/>
      <c r="AO806" s="11"/>
    </row>
    <row r="807" spans="1:41" x14ac:dyDescent="0.25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  <c r="AB807" s="11"/>
      <c r="AC807" s="11"/>
      <c r="AD807" s="11"/>
      <c r="AE807" s="11"/>
      <c r="AF807" s="11"/>
      <c r="AG807" s="11"/>
      <c r="AH807" s="11"/>
      <c r="AI807" s="11"/>
      <c r="AJ807" s="11"/>
      <c r="AK807" s="11"/>
      <c r="AL807" s="11"/>
      <c r="AM807" s="11"/>
      <c r="AN807" s="11"/>
      <c r="AO807" s="11"/>
    </row>
    <row r="808" spans="1:41" x14ac:dyDescent="0.25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  <c r="AB808" s="11"/>
      <c r="AC808" s="11"/>
      <c r="AD808" s="11"/>
      <c r="AE808" s="11"/>
      <c r="AF808" s="11"/>
      <c r="AG808" s="11"/>
      <c r="AH808" s="11"/>
      <c r="AI808" s="11"/>
      <c r="AJ808" s="11"/>
      <c r="AK808" s="11"/>
      <c r="AL808" s="11"/>
      <c r="AM808" s="11"/>
      <c r="AN808" s="11"/>
      <c r="AO808" s="11"/>
    </row>
    <row r="809" spans="1:41" x14ac:dyDescent="0.25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  <c r="AB809" s="11"/>
      <c r="AC809" s="11"/>
      <c r="AD809" s="11"/>
      <c r="AE809" s="11"/>
      <c r="AF809" s="11"/>
      <c r="AG809" s="11"/>
      <c r="AH809" s="11"/>
      <c r="AI809" s="11"/>
      <c r="AJ809" s="11"/>
      <c r="AK809" s="11"/>
      <c r="AL809" s="11"/>
      <c r="AM809" s="11"/>
      <c r="AN809" s="11"/>
      <c r="AO809" s="11"/>
    </row>
    <row r="810" spans="1:41" x14ac:dyDescent="0.25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  <c r="AB810" s="11"/>
      <c r="AC810" s="11"/>
      <c r="AD810" s="11"/>
      <c r="AE810" s="11"/>
      <c r="AF810" s="11"/>
      <c r="AG810" s="11"/>
      <c r="AH810" s="11"/>
      <c r="AI810" s="11"/>
      <c r="AJ810" s="11"/>
      <c r="AK810" s="11"/>
      <c r="AL810" s="11"/>
      <c r="AM810" s="11"/>
      <c r="AN810" s="11"/>
      <c r="AO810" s="11"/>
    </row>
    <row r="811" spans="1:41" x14ac:dyDescent="0.25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  <c r="AB811" s="11"/>
      <c r="AC811" s="11"/>
      <c r="AD811" s="11"/>
      <c r="AE811" s="11"/>
      <c r="AF811" s="11"/>
      <c r="AG811" s="11"/>
      <c r="AH811" s="11"/>
      <c r="AI811" s="11"/>
      <c r="AJ811" s="11"/>
      <c r="AK811" s="11"/>
      <c r="AL811" s="11"/>
      <c r="AM811" s="11"/>
      <c r="AN811" s="11"/>
      <c r="AO811" s="11"/>
    </row>
    <row r="812" spans="1:41" x14ac:dyDescent="0.25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  <c r="AB812" s="11"/>
      <c r="AC812" s="11"/>
      <c r="AD812" s="11"/>
      <c r="AE812" s="11"/>
      <c r="AF812" s="11"/>
      <c r="AG812" s="11"/>
      <c r="AH812" s="11"/>
      <c r="AI812" s="11"/>
      <c r="AJ812" s="11"/>
      <c r="AK812" s="11"/>
      <c r="AL812" s="11"/>
      <c r="AM812" s="11"/>
      <c r="AN812" s="11"/>
      <c r="AO812" s="11"/>
    </row>
    <row r="813" spans="1:41" x14ac:dyDescent="0.25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  <c r="AB813" s="11"/>
      <c r="AC813" s="11"/>
      <c r="AD813" s="11"/>
      <c r="AE813" s="11"/>
      <c r="AF813" s="11"/>
      <c r="AG813" s="11"/>
      <c r="AH813" s="11"/>
      <c r="AI813" s="11"/>
      <c r="AJ813" s="11"/>
      <c r="AK813" s="11"/>
      <c r="AL813" s="11"/>
      <c r="AM813" s="11"/>
      <c r="AN813" s="11"/>
      <c r="AO813" s="11"/>
    </row>
    <row r="814" spans="1:41" x14ac:dyDescent="0.25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  <c r="AB814" s="11"/>
      <c r="AC814" s="11"/>
      <c r="AD814" s="11"/>
      <c r="AE814" s="11"/>
      <c r="AF814" s="11"/>
      <c r="AG814" s="11"/>
      <c r="AH814" s="11"/>
      <c r="AI814" s="11"/>
      <c r="AJ814" s="11"/>
      <c r="AK814" s="11"/>
      <c r="AL814" s="11"/>
      <c r="AM814" s="11"/>
      <c r="AN814" s="11"/>
      <c r="AO814" s="11"/>
    </row>
    <row r="815" spans="1:41" x14ac:dyDescent="0.2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  <c r="AB815" s="11"/>
      <c r="AC815" s="11"/>
      <c r="AD815" s="11"/>
      <c r="AE815" s="11"/>
      <c r="AF815" s="11"/>
      <c r="AG815" s="11"/>
      <c r="AH815" s="11"/>
      <c r="AI815" s="11"/>
      <c r="AJ815" s="11"/>
      <c r="AK815" s="11"/>
      <c r="AL815" s="11"/>
      <c r="AM815" s="11"/>
      <c r="AN815" s="11"/>
      <c r="AO815" s="11"/>
    </row>
    <row r="816" spans="1:41" x14ac:dyDescent="0.25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  <c r="AB816" s="11"/>
      <c r="AC816" s="11"/>
      <c r="AD816" s="11"/>
      <c r="AE816" s="11"/>
      <c r="AF816" s="11"/>
      <c r="AG816" s="11"/>
      <c r="AH816" s="11"/>
      <c r="AI816" s="11"/>
      <c r="AJ816" s="11"/>
      <c r="AK816" s="11"/>
      <c r="AL816" s="11"/>
      <c r="AM816" s="11"/>
      <c r="AN816" s="11"/>
      <c r="AO816" s="11"/>
    </row>
    <row r="817" spans="1:41" x14ac:dyDescent="0.25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  <c r="AB817" s="11"/>
      <c r="AC817" s="11"/>
      <c r="AD817" s="11"/>
      <c r="AE817" s="11"/>
      <c r="AF817" s="11"/>
      <c r="AG817" s="11"/>
      <c r="AH817" s="11"/>
      <c r="AI817" s="11"/>
      <c r="AJ817" s="11"/>
      <c r="AK817" s="11"/>
      <c r="AL817" s="11"/>
      <c r="AM817" s="11"/>
      <c r="AN817" s="11"/>
      <c r="AO817" s="11"/>
    </row>
    <row r="818" spans="1:41" x14ac:dyDescent="0.25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  <c r="AB818" s="11"/>
      <c r="AC818" s="11"/>
      <c r="AD818" s="11"/>
      <c r="AE818" s="11"/>
      <c r="AF818" s="11"/>
      <c r="AG818" s="11"/>
      <c r="AH818" s="11"/>
      <c r="AI818" s="11"/>
      <c r="AJ818" s="11"/>
      <c r="AK818" s="11"/>
      <c r="AL818" s="11"/>
      <c r="AM818" s="11"/>
      <c r="AN818" s="11"/>
      <c r="AO818" s="11"/>
    </row>
    <row r="819" spans="1:41" x14ac:dyDescent="0.25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  <c r="AB819" s="11"/>
      <c r="AC819" s="11"/>
      <c r="AD819" s="11"/>
      <c r="AE819" s="11"/>
      <c r="AF819" s="11"/>
      <c r="AG819" s="11"/>
      <c r="AH819" s="11"/>
      <c r="AI819" s="11"/>
      <c r="AJ819" s="11"/>
      <c r="AK819" s="11"/>
      <c r="AL819" s="11"/>
      <c r="AM819" s="11"/>
      <c r="AN819" s="11"/>
      <c r="AO819" s="11"/>
    </row>
    <row r="820" spans="1:41" x14ac:dyDescent="0.25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  <c r="AB820" s="11"/>
      <c r="AC820" s="11"/>
      <c r="AD820" s="11"/>
      <c r="AE820" s="11"/>
      <c r="AF820" s="11"/>
      <c r="AG820" s="11"/>
      <c r="AH820" s="11"/>
      <c r="AI820" s="11"/>
      <c r="AJ820" s="11"/>
      <c r="AK820" s="11"/>
      <c r="AL820" s="11"/>
      <c r="AM820" s="11"/>
      <c r="AN820" s="11"/>
      <c r="AO820" s="11"/>
    </row>
    <row r="821" spans="1:41" x14ac:dyDescent="0.25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  <c r="AB821" s="11"/>
      <c r="AC821" s="11"/>
      <c r="AD821" s="11"/>
      <c r="AE821" s="11"/>
      <c r="AF821" s="11"/>
      <c r="AG821" s="11"/>
      <c r="AH821" s="11"/>
      <c r="AI821" s="11"/>
      <c r="AJ821" s="11"/>
      <c r="AK821" s="11"/>
      <c r="AL821" s="11"/>
      <c r="AM821" s="11"/>
      <c r="AN821" s="11"/>
      <c r="AO821" s="11"/>
    </row>
    <row r="822" spans="1:41" x14ac:dyDescent="0.25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  <c r="AB822" s="11"/>
      <c r="AC822" s="11"/>
      <c r="AD822" s="11"/>
      <c r="AE822" s="11"/>
      <c r="AF822" s="11"/>
      <c r="AG822" s="11"/>
      <c r="AH822" s="11"/>
      <c r="AI822" s="11"/>
      <c r="AJ822" s="11"/>
      <c r="AK822" s="11"/>
      <c r="AL822" s="11"/>
      <c r="AM822" s="11"/>
      <c r="AN822" s="11"/>
      <c r="AO822" s="11"/>
    </row>
    <row r="823" spans="1:41" x14ac:dyDescent="0.25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  <c r="AB823" s="11"/>
      <c r="AC823" s="11"/>
      <c r="AD823" s="11"/>
      <c r="AE823" s="11"/>
      <c r="AF823" s="11"/>
      <c r="AG823" s="11"/>
      <c r="AH823" s="11"/>
      <c r="AI823" s="11"/>
      <c r="AJ823" s="11"/>
      <c r="AK823" s="11"/>
      <c r="AL823" s="11"/>
      <c r="AM823" s="11"/>
      <c r="AN823" s="11"/>
      <c r="AO823" s="11"/>
    </row>
    <row r="824" spans="1:41" x14ac:dyDescent="0.25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  <c r="AB824" s="11"/>
      <c r="AC824" s="11"/>
      <c r="AD824" s="11"/>
      <c r="AE824" s="11"/>
      <c r="AF824" s="11"/>
      <c r="AG824" s="11"/>
      <c r="AH824" s="11"/>
      <c r="AI824" s="11"/>
      <c r="AJ824" s="11"/>
      <c r="AK824" s="11"/>
      <c r="AL824" s="11"/>
      <c r="AM824" s="11"/>
      <c r="AN824" s="11"/>
      <c r="AO824" s="11"/>
    </row>
    <row r="825" spans="1:41" x14ac:dyDescent="0.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  <c r="AB825" s="11"/>
      <c r="AC825" s="11"/>
      <c r="AD825" s="11"/>
      <c r="AE825" s="11"/>
      <c r="AF825" s="11"/>
      <c r="AG825" s="11"/>
      <c r="AH825" s="11"/>
      <c r="AI825" s="11"/>
      <c r="AJ825" s="11"/>
      <c r="AK825" s="11"/>
      <c r="AL825" s="11"/>
      <c r="AM825" s="11"/>
      <c r="AN825" s="11"/>
      <c r="AO825" s="11"/>
    </row>
    <row r="826" spans="1:41" x14ac:dyDescent="0.25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  <c r="AB826" s="11"/>
      <c r="AC826" s="11"/>
      <c r="AD826" s="11"/>
      <c r="AE826" s="11"/>
      <c r="AF826" s="11"/>
      <c r="AG826" s="11"/>
      <c r="AH826" s="11"/>
      <c r="AI826" s="11"/>
      <c r="AJ826" s="11"/>
      <c r="AK826" s="11"/>
      <c r="AL826" s="11"/>
      <c r="AM826" s="11"/>
      <c r="AN826" s="11"/>
      <c r="AO826" s="11"/>
    </row>
    <row r="827" spans="1:41" x14ac:dyDescent="0.25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  <c r="AB827" s="11"/>
      <c r="AC827" s="11"/>
      <c r="AD827" s="11"/>
      <c r="AE827" s="11"/>
      <c r="AF827" s="11"/>
      <c r="AG827" s="11"/>
      <c r="AH827" s="11"/>
      <c r="AI827" s="11"/>
      <c r="AJ827" s="11"/>
      <c r="AK827" s="11"/>
      <c r="AL827" s="11"/>
      <c r="AM827" s="11"/>
      <c r="AN827" s="11"/>
      <c r="AO827" s="11"/>
    </row>
    <row r="828" spans="1:41" x14ac:dyDescent="0.25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  <c r="AB828" s="11"/>
      <c r="AC828" s="11"/>
      <c r="AD828" s="11"/>
      <c r="AE828" s="11"/>
      <c r="AF828" s="11"/>
      <c r="AG828" s="11"/>
      <c r="AH828" s="11"/>
      <c r="AI828" s="11"/>
      <c r="AJ828" s="11"/>
      <c r="AK828" s="11"/>
      <c r="AL828" s="11"/>
      <c r="AM828" s="11"/>
      <c r="AN828" s="11"/>
      <c r="AO828" s="11"/>
    </row>
    <row r="829" spans="1:41" x14ac:dyDescent="0.25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  <c r="AB829" s="11"/>
      <c r="AC829" s="11"/>
      <c r="AD829" s="11"/>
      <c r="AE829" s="11"/>
      <c r="AF829" s="11"/>
      <c r="AG829" s="11"/>
      <c r="AH829" s="11"/>
      <c r="AI829" s="11"/>
      <c r="AJ829" s="11"/>
      <c r="AK829" s="11"/>
      <c r="AL829" s="11"/>
      <c r="AM829" s="11"/>
      <c r="AN829" s="11"/>
      <c r="AO829" s="11"/>
    </row>
    <row r="830" spans="1:41" x14ac:dyDescent="0.25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  <c r="AB830" s="11"/>
      <c r="AC830" s="11"/>
      <c r="AD830" s="11"/>
      <c r="AE830" s="11"/>
      <c r="AF830" s="11"/>
      <c r="AG830" s="11"/>
      <c r="AH830" s="11"/>
      <c r="AI830" s="11"/>
      <c r="AJ830" s="11"/>
      <c r="AK830" s="11"/>
      <c r="AL830" s="11"/>
      <c r="AM830" s="11"/>
      <c r="AN830" s="11"/>
      <c r="AO830" s="11"/>
    </row>
    <row r="831" spans="1:41" x14ac:dyDescent="0.25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  <c r="AB831" s="11"/>
      <c r="AC831" s="11"/>
      <c r="AD831" s="11"/>
      <c r="AE831" s="11"/>
      <c r="AF831" s="11"/>
      <c r="AG831" s="11"/>
      <c r="AH831" s="11"/>
      <c r="AI831" s="11"/>
      <c r="AJ831" s="11"/>
      <c r="AK831" s="11"/>
      <c r="AL831" s="11"/>
      <c r="AM831" s="11"/>
      <c r="AN831" s="11"/>
      <c r="AO831" s="11"/>
    </row>
    <row r="832" spans="1:41" x14ac:dyDescent="0.25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  <c r="AB832" s="11"/>
      <c r="AC832" s="11"/>
      <c r="AD832" s="11"/>
      <c r="AE832" s="11"/>
      <c r="AF832" s="11"/>
      <c r="AG832" s="11"/>
      <c r="AH832" s="11"/>
      <c r="AI832" s="11"/>
      <c r="AJ832" s="11"/>
      <c r="AK832" s="11"/>
      <c r="AL832" s="11"/>
      <c r="AM832" s="11"/>
      <c r="AN832" s="11"/>
      <c r="AO832" s="11"/>
    </row>
    <row r="833" spans="1:41" x14ac:dyDescent="0.25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  <c r="AB833" s="11"/>
      <c r="AC833" s="11"/>
      <c r="AD833" s="11"/>
      <c r="AE833" s="11"/>
      <c r="AF833" s="11"/>
      <c r="AG833" s="11"/>
      <c r="AH833" s="11"/>
      <c r="AI833" s="11"/>
      <c r="AJ833" s="11"/>
      <c r="AK833" s="11"/>
      <c r="AL833" s="11"/>
      <c r="AM833" s="11"/>
      <c r="AN833" s="11"/>
      <c r="AO833" s="11"/>
    </row>
    <row r="834" spans="1:41" x14ac:dyDescent="0.25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  <c r="AB834" s="11"/>
      <c r="AC834" s="11"/>
      <c r="AD834" s="11"/>
      <c r="AE834" s="11"/>
      <c r="AF834" s="11"/>
      <c r="AG834" s="11"/>
      <c r="AH834" s="11"/>
      <c r="AI834" s="11"/>
      <c r="AJ834" s="11"/>
      <c r="AK834" s="11"/>
      <c r="AL834" s="11"/>
      <c r="AM834" s="11"/>
      <c r="AN834" s="11"/>
      <c r="AO834" s="11"/>
    </row>
    <row r="835" spans="1:41" x14ac:dyDescent="0.2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  <c r="AB835" s="11"/>
      <c r="AC835" s="11"/>
      <c r="AD835" s="11"/>
      <c r="AE835" s="11"/>
      <c r="AF835" s="11"/>
      <c r="AG835" s="11"/>
      <c r="AH835" s="11"/>
      <c r="AI835" s="11"/>
      <c r="AJ835" s="11"/>
      <c r="AK835" s="11"/>
      <c r="AL835" s="11"/>
      <c r="AM835" s="11"/>
      <c r="AN835" s="11"/>
      <c r="AO835" s="11"/>
    </row>
    <row r="836" spans="1:41" x14ac:dyDescent="0.25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  <c r="AB836" s="11"/>
      <c r="AC836" s="11"/>
      <c r="AD836" s="11"/>
      <c r="AE836" s="11"/>
      <c r="AF836" s="11"/>
      <c r="AG836" s="11"/>
      <c r="AH836" s="11"/>
      <c r="AI836" s="11"/>
      <c r="AJ836" s="11"/>
      <c r="AK836" s="11"/>
      <c r="AL836" s="11"/>
      <c r="AM836" s="11"/>
      <c r="AN836" s="11"/>
      <c r="AO836" s="11"/>
    </row>
    <row r="837" spans="1:41" x14ac:dyDescent="0.25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  <c r="AB837" s="11"/>
      <c r="AC837" s="11"/>
      <c r="AD837" s="11"/>
      <c r="AE837" s="11"/>
      <c r="AF837" s="11"/>
      <c r="AG837" s="11"/>
      <c r="AH837" s="11"/>
      <c r="AI837" s="11"/>
      <c r="AJ837" s="11"/>
      <c r="AK837" s="11"/>
      <c r="AL837" s="11"/>
      <c r="AM837" s="11"/>
      <c r="AN837" s="11"/>
      <c r="AO837" s="11"/>
    </row>
    <row r="838" spans="1:41" x14ac:dyDescent="0.25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  <c r="AB838" s="11"/>
      <c r="AC838" s="11"/>
      <c r="AD838" s="11"/>
      <c r="AE838" s="11"/>
      <c r="AF838" s="11"/>
      <c r="AG838" s="11"/>
      <c r="AH838" s="11"/>
      <c r="AI838" s="11"/>
      <c r="AJ838" s="11"/>
      <c r="AK838" s="11"/>
      <c r="AL838" s="11"/>
      <c r="AM838" s="11"/>
      <c r="AN838" s="11"/>
      <c r="AO838" s="11"/>
    </row>
    <row r="839" spans="1:41" x14ac:dyDescent="0.25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  <c r="AB839" s="11"/>
      <c r="AC839" s="11"/>
      <c r="AD839" s="11"/>
      <c r="AE839" s="11"/>
      <c r="AF839" s="11"/>
      <c r="AG839" s="11"/>
      <c r="AH839" s="11"/>
      <c r="AI839" s="11"/>
      <c r="AJ839" s="11"/>
      <c r="AK839" s="11"/>
      <c r="AL839" s="11"/>
      <c r="AM839" s="11"/>
      <c r="AN839" s="11"/>
      <c r="AO839" s="11"/>
    </row>
    <row r="840" spans="1:41" x14ac:dyDescent="0.25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  <c r="AB840" s="11"/>
      <c r="AC840" s="11"/>
      <c r="AD840" s="11"/>
      <c r="AE840" s="11"/>
      <c r="AF840" s="11"/>
      <c r="AG840" s="11"/>
      <c r="AH840" s="11"/>
      <c r="AI840" s="11"/>
      <c r="AJ840" s="11"/>
      <c r="AK840" s="11"/>
      <c r="AL840" s="11"/>
      <c r="AM840" s="11"/>
      <c r="AN840" s="11"/>
      <c r="AO840" s="11"/>
    </row>
    <row r="841" spans="1:41" x14ac:dyDescent="0.25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  <c r="AB841" s="11"/>
      <c r="AC841" s="11"/>
      <c r="AD841" s="11"/>
      <c r="AE841" s="11"/>
      <c r="AF841" s="11"/>
      <c r="AG841" s="11"/>
      <c r="AH841" s="11"/>
      <c r="AI841" s="11"/>
      <c r="AJ841" s="11"/>
      <c r="AK841" s="11"/>
      <c r="AL841" s="11"/>
      <c r="AM841" s="11"/>
      <c r="AN841" s="11"/>
      <c r="AO841" s="11"/>
    </row>
    <row r="842" spans="1:41" x14ac:dyDescent="0.25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  <c r="AB842" s="11"/>
      <c r="AC842" s="11"/>
      <c r="AD842" s="11"/>
      <c r="AE842" s="11"/>
      <c r="AF842" s="11"/>
      <c r="AG842" s="11"/>
      <c r="AH842" s="11"/>
      <c r="AI842" s="11"/>
      <c r="AJ842" s="11"/>
      <c r="AK842" s="11"/>
      <c r="AL842" s="11"/>
      <c r="AM842" s="11"/>
      <c r="AN842" s="11"/>
      <c r="AO842" s="11"/>
    </row>
    <row r="843" spans="1:41" x14ac:dyDescent="0.25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  <c r="AB843" s="11"/>
      <c r="AC843" s="11"/>
      <c r="AD843" s="11"/>
      <c r="AE843" s="11"/>
      <c r="AF843" s="11"/>
      <c r="AG843" s="11"/>
      <c r="AH843" s="11"/>
      <c r="AI843" s="11"/>
      <c r="AJ843" s="11"/>
      <c r="AK843" s="11"/>
      <c r="AL843" s="11"/>
      <c r="AM843" s="11"/>
      <c r="AN843" s="11"/>
      <c r="AO843" s="11"/>
    </row>
    <row r="844" spans="1:41" x14ac:dyDescent="0.25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  <c r="AB844" s="11"/>
      <c r="AC844" s="11"/>
      <c r="AD844" s="11"/>
      <c r="AE844" s="11"/>
      <c r="AF844" s="11"/>
      <c r="AG844" s="11"/>
      <c r="AH844" s="11"/>
      <c r="AI844" s="11"/>
      <c r="AJ844" s="11"/>
      <c r="AK844" s="11"/>
      <c r="AL844" s="11"/>
      <c r="AM844" s="11"/>
      <c r="AN844" s="11"/>
      <c r="AO844" s="11"/>
    </row>
    <row r="845" spans="1:41" x14ac:dyDescent="0.2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  <c r="AB845" s="11"/>
      <c r="AC845" s="11"/>
      <c r="AD845" s="11"/>
      <c r="AE845" s="11"/>
      <c r="AF845" s="11"/>
      <c r="AG845" s="11"/>
      <c r="AH845" s="11"/>
      <c r="AI845" s="11"/>
      <c r="AJ845" s="11"/>
      <c r="AK845" s="11"/>
      <c r="AL845" s="11"/>
      <c r="AM845" s="11"/>
      <c r="AN845" s="11"/>
      <c r="AO845" s="11"/>
    </row>
    <row r="846" spans="1:41" x14ac:dyDescent="0.25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  <c r="AB846" s="11"/>
      <c r="AC846" s="11"/>
      <c r="AD846" s="11"/>
      <c r="AE846" s="11"/>
      <c r="AF846" s="11"/>
      <c r="AG846" s="11"/>
      <c r="AH846" s="11"/>
      <c r="AI846" s="11"/>
      <c r="AJ846" s="11"/>
      <c r="AK846" s="11"/>
      <c r="AL846" s="11"/>
      <c r="AM846" s="11"/>
      <c r="AN846" s="11"/>
      <c r="AO846" s="11"/>
    </row>
    <row r="847" spans="1:41" x14ac:dyDescent="0.25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  <c r="AC847" s="11"/>
      <c r="AD847" s="11"/>
      <c r="AE847" s="11"/>
      <c r="AF847" s="11"/>
      <c r="AG847" s="11"/>
      <c r="AH847" s="11"/>
      <c r="AI847" s="11"/>
      <c r="AJ847" s="11"/>
      <c r="AK847" s="11"/>
      <c r="AL847" s="11"/>
      <c r="AM847" s="11"/>
      <c r="AN847" s="11"/>
      <c r="AO847" s="11"/>
    </row>
    <row r="848" spans="1:41" x14ac:dyDescent="0.25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  <c r="AB848" s="11"/>
      <c r="AC848" s="11"/>
      <c r="AD848" s="11"/>
      <c r="AE848" s="11"/>
      <c r="AF848" s="11"/>
      <c r="AG848" s="11"/>
      <c r="AH848" s="11"/>
      <c r="AI848" s="11"/>
      <c r="AJ848" s="11"/>
      <c r="AK848" s="11"/>
      <c r="AL848" s="11"/>
      <c r="AM848" s="11"/>
      <c r="AN848" s="11"/>
      <c r="AO848" s="11"/>
    </row>
    <row r="849" spans="1:41" x14ac:dyDescent="0.25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  <c r="AB849" s="11"/>
      <c r="AC849" s="11"/>
      <c r="AD849" s="11"/>
      <c r="AE849" s="11"/>
      <c r="AF849" s="11"/>
      <c r="AG849" s="11"/>
      <c r="AH849" s="11"/>
      <c r="AI849" s="11"/>
      <c r="AJ849" s="11"/>
      <c r="AK849" s="11"/>
      <c r="AL849" s="11"/>
      <c r="AM849" s="11"/>
      <c r="AN849" s="11"/>
      <c r="AO849" s="11"/>
    </row>
    <row r="850" spans="1:41" x14ac:dyDescent="0.25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  <c r="AB850" s="11"/>
      <c r="AC850" s="11"/>
      <c r="AD850" s="11"/>
      <c r="AE850" s="11"/>
      <c r="AF850" s="11"/>
      <c r="AG850" s="11"/>
      <c r="AH850" s="11"/>
      <c r="AI850" s="11"/>
      <c r="AJ850" s="11"/>
      <c r="AK850" s="11"/>
      <c r="AL850" s="11"/>
      <c r="AM850" s="11"/>
      <c r="AN850" s="11"/>
      <c r="AO850" s="11"/>
    </row>
    <row r="851" spans="1:41" x14ac:dyDescent="0.25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  <c r="AB851" s="11"/>
      <c r="AC851" s="11"/>
      <c r="AD851" s="11"/>
      <c r="AE851" s="11"/>
      <c r="AF851" s="11"/>
      <c r="AG851" s="11"/>
      <c r="AH851" s="11"/>
      <c r="AI851" s="11"/>
      <c r="AJ851" s="11"/>
      <c r="AK851" s="11"/>
      <c r="AL851" s="11"/>
      <c r="AM851" s="11"/>
      <c r="AN851" s="11"/>
      <c r="AO851" s="11"/>
    </row>
    <row r="852" spans="1:41" x14ac:dyDescent="0.25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  <c r="AB852" s="11"/>
      <c r="AC852" s="11"/>
      <c r="AD852" s="11"/>
      <c r="AE852" s="11"/>
      <c r="AF852" s="11"/>
      <c r="AG852" s="11"/>
      <c r="AH852" s="11"/>
      <c r="AI852" s="11"/>
      <c r="AJ852" s="11"/>
      <c r="AK852" s="11"/>
      <c r="AL852" s="11"/>
      <c r="AM852" s="11"/>
      <c r="AN852" s="11"/>
      <c r="AO852" s="11"/>
    </row>
    <row r="853" spans="1:41" x14ac:dyDescent="0.25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  <c r="AB853" s="11"/>
      <c r="AC853" s="11"/>
      <c r="AD853" s="11"/>
      <c r="AE853" s="11"/>
      <c r="AF853" s="11"/>
      <c r="AG853" s="11"/>
      <c r="AH853" s="11"/>
      <c r="AI853" s="11"/>
      <c r="AJ853" s="11"/>
      <c r="AK853" s="11"/>
      <c r="AL853" s="11"/>
      <c r="AM853" s="11"/>
      <c r="AN853" s="11"/>
      <c r="AO853" s="11"/>
    </row>
    <row r="854" spans="1:41" x14ac:dyDescent="0.25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  <c r="AB854" s="11"/>
      <c r="AC854" s="11"/>
      <c r="AD854" s="11"/>
      <c r="AE854" s="11"/>
      <c r="AF854" s="11"/>
      <c r="AG854" s="11"/>
      <c r="AH854" s="11"/>
      <c r="AI854" s="11"/>
      <c r="AJ854" s="11"/>
      <c r="AK854" s="11"/>
      <c r="AL854" s="11"/>
      <c r="AM854" s="11"/>
      <c r="AN854" s="11"/>
      <c r="AO854" s="11"/>
    </row>
    <row r="855" spans="1:41" x14ac:dyDescent="0.2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  <c r="AB855" s="11"/>
      <c r="AC855" s="11"/>
      <c r="AD855" s="11"/>
      <c r="AE855" s="11"/>
      <c r="AF855" s="11"/>
      <c r="AG855" s="11"/>
      <c r="AH855" s="11"/>
      <c r="AI855" s="11"/>
      <c r="AJ855" s="11"/>
      <c r="AK855" s="11"/>
      <c r="AL855" s="11"/>
      <c r="AM855" s="11"/>
      <c r="AN855" s="11"/>
      <c r="AO855" s="11"/>
    </row>
    <row r="856" spans="1:41" x14ac:dyDescent="0.25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  <c r="AB856" s="11"/>
      <c r="AC856" s="11"/>
      <c r="AD856" s="11"/>
      <c r="AE856" s="11"/>
      <c r="AF856" s="11"/>
      <c r="AG856" s="11"/>
      <c r="AH856" s="11"/>
      <c r="AI856" s="11"/>
      <c r="AJ856" s="11"/>
      <c r="AK856" s="11"/>
      <c r="AL856" s="11"/>
      <c r="AM856" s="11"/>
      <c r="AN856" s="11"/>
      <c r="AO856" s="11"/>
    </row>
    <row r="857" spans="1:41" x14ac:dyDescent="0.25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  <c r="AB857" s="11"/>
      <c r="AC857" s="11"/>
      <c r="AD857" s="11"/>
      <c r="AE857" s="11"/>
      <c r="AF857" s="11"/>
      <c r="AG857" s="11"/>
      <c r="AH857" s="11"/>
      <c r="AI857" s="11"/>
      <c r="AJ857" s="11"/>
      <c r="AK857" s="11"/>
      <c r="AL857" s="11"/>
      <c r="AM857" s="11"/>
      <c r="AN857" s="11"/>
      <c r="AO857" s="11"/>
    </row>
    <row r="858" spans="1:41" x14ac:dyDescent="0.25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  <c r="AB858" s="11"/>
      <c r="AC858" s="11"/>
      <c r="AD858" s="11"/>
      <c r="AE858" s="11"/>
      <c r="AF858" s="11"/>
      <c r="AG858" s="11"/>
      <c r="AH858" s="11"/>
      <c r="AI858" s="11"/>
      <c r="AJ858" s="11"/>
      <c r="AK858" s="11"/>
      <c r="AL858" s="11"/>
      <c r="AM858" s="11"/>
      <c r="AN858" s="11"/>
      <c r="AO858" s="11"/>
    </row>
    <row r="859" spans="1:41" x14ac:dyDescent="0.25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  <c r="AB859" s="11"/>
      <c r="AC859" s="11"/>
      <c r="AD859" s="11"/>
      <c r="AE859" s="11"/>
      <c r="AF859" s="11"/>
      <c r="AG859" s="11"/>
      <c r="AH859" s="11"/>
      <c r="AI859" s="11"/>
      <c r="AJ859" s="11"/>
      <c r="AK859" s="11"/>
      <c r="AL859" s="11"/>
      <c r="AM859" s="11"/>
      <c r="AN859" s="11"/>
      <c r="AO859" s="11"/>
    </row>
    <row r="860" spans="1:41" x14ac:dyDescent="0.25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  <c r="AB860" s="11"/>
      <c r="AC860" s="11"/>
      <c r="AD860" s="11"/>
      <c r="AE860" s="11"/>
      <c r="AF860" s="11"/>
      <c r="AG860" s="11"/>
      <c r="AH860" s="11"/>
      <c r="AI860" s="11"/>
      <c r="AJ860" s="11"/>
      <c r="AK860" s="11"/>
      <c r="AL860" s="11"/>
      <c r="AM860" s="11"/>
      <c r="AN860" s="11"/>
      <c r="AO860" s="11"/>
    </row>
    <row r="861" spans="1:41" x14ac:dyDescent="0.25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  <c r="AB861" s="11"/>
      <c r="AC861" s="11"/>
      <c r="AD861" s="11"/>
      <c r="AE861" s="11"/>
      <c r="AF861" s="11"/>
      <c r="AG861" s="11"/>
      <c r="AH861" s="11"/>
      <c r="AI861" s="11"/>
      <c r="AJ861" s="11"/>
      <c r="AK861" s="11"/>
      <c r="AL861" s="11"/>
      <c r="AM861" s="11"/>
      <c r="AN861" s="11"/>
      <c r="AO861" s="11"/>
    </row>
    <row r="862" spans="1:41" x14ac:dyDescent="0.25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  <c r="AB862" s="11"/>
      <c r="AC862" s="11"/>
      <c r="AD862" s="11"/>
      <c r="AE862" s="11"/>
      <c r="AF862" s="11"/>
      <c r="AG862" s="11"/>
      <c r="AH862" s="11"/>
      <c r="AI862" s="11"/>
      <c r="AJ862" s="11"/>
      <c r="AK862" s="11"/>
      <c r="AL862" s="11"/>
      <c r="AM862" s="11"/>
      <c r="AN862" s="11"/>
      <c r="AO862" s="11"/>
    </row>
    <row r="863" spans="1:41" x14ac:dyDescent="0.25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  <c r="AB863" s="11"/>
      <c r="AC863" s="11"/>
      <c r="AD863" s="11"/>
      <c r="AE863" s="11"/>
      <c r="AF863" s="11"/>
      <c r="AG863" s="11"/>
      <c r="AH863" s="11"/>
      <c r="AI863" s="11"/>
      <c r="AJ863" s="11"/>
      <c r="AK863" s="11"/>
      <c r="AL863" s="11"/>
      <c r="AM863" s="11"/>
      <c r="AN863" s="11"/>
      <c r="AO863" s="11"/>
    </row>
    <row r="864" spans="1:41" x14ac:dyDescent="0.25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  <c r="AB864" s="11"/>
      <c r="AC864" s="11"/>
      <c r="AD864" s="11"/>
      <c r="AE864" s="11"/>
      <c r="AF864" s="11"/>
      <c r="AG864" s="11"/>
      <c r="AH864" s="11"/>
      <c r="AI864" s="11"/>
      <c r="AJ864" s="11"/>
      <c r="AK864" s="11"/>
      <c r="AL864" s="11"/>
      <c r="AM864" s="11"/>
      <c r="AN864" s="11"/>
      <c r="AO864" s="11"/>
    </row>
    <row r="865" spans="1:41" x14ac:dyDescent="0.2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  <c r="AB865" s="11"/>
      <c r="AC865" s="11"/>
      <c r="AD865" s="11"/>
      <c r="AE865" s="11"/>
      <c r="AF865" s="11"/>
      <c r="AG865" s="11"/>
      <c r="AH865" s="11"/>
      <c r="AI865" s="11"/>
      <c r="AJ865" s="11"/>
      <c r="AK865" s="11"/>
      <c r="AL865" s="11"/>
      <c r="AM865" s="11"/>
      <c r="AN865" s="11"/>
      <c r="AO865" s="11"/>
    </row>
    <row r="866" spans="1:41" x14ac:dyDescent="0.25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  <c r="AB866" s="11"/>
      <c r="AC866" s="11"/>
      <c r="AD866" s="11"/>
      <c r="AE866" s="11"/>
      <c r="AF866" s="11"/>
      <c r="AG866" s="11"/>
      <c r="AH866" s="11"/>
      <c r="AI866" s="11"/>
      <c r="AJ866" s="11"/>
      <c r="AK866" s="11"/>
      <c r="AL866" s="11"/>
      <c r="AM866" s="11"/>
      <c r="AN866" s="11"/>
      <c r="AO866" s="11"/>
    </row>
    <row r="867" spans="1:41" x14ac:dyDescent="0.25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  <c r="AB867" s="11"/>
      <c r="AC867" s="11"/>
      <c r="AD867" s="11"/>
      <c r="AE867" s="11"/>
      <c r="AF867" s="11"/>
      <c r="AG867" s="11"/>
      <c r="AH867" s="11"/>
      <c r="AI867" s="11"/>
      <c r="AJ867" s="11"/>
      <c r="AK867" s="11"/>
      <c r="AL867" s="11"/>
      <c r="AM867" s="11"/>
      <c r="AN867" s="11"/>
      <c r="AO867" s="11"/>
    </row>
    <row r="868" spans="1:41" x14ac:dyDescent="0.25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  <c r="AB868" s="11"/>
      <c r="AC868" s="11"/>
      <c r="AD868" s="11"/>
      <c r="AE868" s="11"/>
      <c r="AF868" s="11"/>
      <c r="AG868" s="11"/>
      <c r="AH868" s="11"/>
      <c r="AI868" s="11"/>
      <c r="AJ868" s="11"/>
      <c r="AK868" s="11"/>
      <c r="AL868" s="11"/>
      <c r="AM868" s="11"/>
      <c r="AN868" s="11"/>
      <c r="AO868" s="11"/>
    </row>
    <row r="869" spans="1:41" x14ac:dyDescent="0.25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  <c r="AB869" s="11"/>
      <c r="AC869" s="11"/>
      <c r="AD869" s="11"/>
      <c r="AE869" s="11"/>
      <c r="AF869" s="11"/>
      <c r="AG869" s="11"/>
      <c r="AH869" s="11"/>
      <c r="AI869" s="11"/>
      <c r="AJ869" s="11"/>
      <c r="AK869" s="11"/>
      <c r="AL869" s="11"/>
      <c r="AM869" s="11"/>
      <c r="AN869" s="11"/>
      <c r="AO869" s="11"/>
    </row>
    <row r="870" spans="1:41" x14ac:dyDescent="0.25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  <c r="AB870" s="11"/>
      <c r="AC870" s="11"/>
      <c r="AD870" s="11"/>
      <c r="AE870" s="11"/>
      <c r="AF870" s="11"/>
      <c r="AG870" s="11"/>
      <c r="AH870" s="11"/>
      <c r="AI870" s="11"/>
      <c r="AJ870" s="11"/>
      <c r="AK870" s="11"/>
      <c r="AL870" s="11"/>
      <c r="AM870" s="11"/>
      <c r="AN870" s="11"/>
      <c r="AO870" s="11"/>
    </row>
    <row r="871" spans="1:41" x14ac:dyDescent="0.25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  <c r="AB871" s="11"/>
      <c r="AC871" s="11"/>
      <c r="AD871" s="11"/>
      <c r="AE871" s="11"/>
      <c r="AF871" s="11"/>
      <c r="AG871" s="11"/>
      <c r="AH871" s="11"/>
      <c r="AI871" s="11"/>
      <c r="AJ871" s="11"/>
      <c r="AK871" s="11"/>
      <c r="AL871" s="11"/>
      <c r="AM871" s="11"/>
      <c r="AN871" s="11"/>
      <c r="AO871" s="11"/>
    </row>
    <row r="872" spans="1:41" x14ac:dyDescent="0.25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  <c r="AB872" s="11"/>
      <c r="AC872" s="11"/>
      <c r="AD872" s="11"/>
      <c r="AE872" s="11"/>
      <c r="AF872" s="11"/>
      <c r="AG872" s="11"/>
      <c r="AH872" s="11"/>
      <c r="AI872" s="11"/>
      <c r="AJ872" s="11"/>
      <c r="AK872" s="11"/>
      <c r="AL872" s="11"/>
      <c r="AM872" s="11"/>
      <c r="AN872" s="11"/>
      <c r="AO872" s="11"/>
    </row>
    <row r="873" spans="1:41" x14ac:dyDescent="0.25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  <c r="AB873" s="11"/>
      <c r="AC873" s="11"/>
      <c r="AD873" s="11"/>
      <c r="AE873" s="11"/>
      <c r="AF873" s="11"/>
      <c r="AG873" s="11"/>
      <c r="AH873" s="11"/>
      <c r="AI873" s="11"/>
      <c r="AJ873" s="11"/>
      <c r="AK873" s="11"/>
      <c r="AL873" s="11"/>
      <c r="AM873" s="11"/>
      <c r="AN873" s="11"/>
      <c r="AO873" s="11"/>
    </row>
    <row r="874" spans="1:41" x14ac:dyDescent="0.25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  <c r="AB874" s="11"/>
      <c r="AC874" s="11"/>
      <c r="AD874" s="11"/>
      <c r="AE874" s="11"/>
      <c r="AF874" s="11"/>
      <c r="AG874" s="11"/>
      <c r="AH874" s="11"/>
      <c r="AI874" s="11"/>
      <c r="AJ874" s="11"/>
      <c r="AK874" s="11"/>
      <c r="AL874" s="11"/>
      <c r="AM874" s="11"/>
      <c r="AN874" s="11"/>
      <c r="AO874" s="11"/>
    </row>
    <row r="875" spans="1:41" x14ac:dyDescent="0.2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  <c r="AB875" s="11"/>
      <c r="AC875" s="11"/>
      <c r="AD875" s="11"/>
      <c r="AE875" s="11"/>
      <c r="AF875" s="11"/>
      <c r="AG875" s="11"/>
      <c r="AH875" s="11"/>
      <c r="AI875" s="11"/>
      <c r="AJ875" s="11"/>
      <c r="AK875" s="11"/>
      <c r="AL875" s="11"/>
      <c r="AM875" s="11"/>
      <c r="AN875" s="11"/>
      <c r="AO875" s="11"/>
    </row>
    <row r="876" spans="1:41" x14ac:dyDescent="0.25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  <c r="AB876" s="11"/>
      <c r="AC876" s="11"/>
      <c r="AD876" s="11"/>
      <c r="AE876" s="11"/>
      <c r="AF876" s="11"/>
      <c r="AG876" s="11"/>
      <c r="AH876" s="11"/>
      <c r="AI876" s="11"/>
      <c r="AJ876" s="11"/>
      <c r="AK876" s="11"/>
      <c r="AL876" s="11"/>
      <c r="AM876" s="11"/>
      <c r="AN876" s="11"/>
      <c r="AO876" s="11"/>
    </row>
    <row r="877" spans="1:41" x14ac:dyDescent="0.25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  <c r="AB877" s="11"/>
      <c r="AC877" s="11"/>
      <c r="AD877" s="11"/>
      <c r="AE877" s="11"/>
      <c r="AF877" s="11"/>
      <c r="AG877" s="11"/>
      <c r="AH877" s="11"/>
      <c r="AI877" s="11"/>
      <c r="AJ877" s="11"/>
      <c r="AK877" s="11"/>
      <c r="AL877" s="11"/>
      <c r="AM877" s="11"/>
      <c r="AN877" s="11"/>
      <c r="AO877" s="11"/>
    </row>
    <row r="878" spans="1:41" x14ac:dyDescent="0.25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  <c r="AB878" s="11"/>
      <c r="AC878" s="11"/>
      <c r="AD878" s="11"/>
      <c r="AE878" s="11"/>
      <c r="AF878" s="11"/>
      <c r="AG878" s="11"/>
      <c r="AH878" s="11"/>
      <c r="AI878" s="11"/>
      <c r="AJ878" s="11"/>
      <c r="AK878" s="11"/>
      <c r="AL878" s="11"/>
      <c r="AM878" s="11"/>
      <c r="AN878" s="11"/>
      <c r="AO878" s="11"/>
    </row>
    <row r="879" spans="1:41" x14ac:dyDescent="0.25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  <c r="AB879" s="11"/>
      <c r="AC879" s="11"/>
      <c r="AD879" s="11"/>
      <c r="AE879" s="11"/>
      <c r="AF879" s="11"/>
      <c r="AG879" s="11"/>
      <c r="AH879" s="11"/>
      <c r="AI879" s="11"/>
      <c r="AJ879" s="11"/>
      <c r="AK879" s="11"/>
      <c r="AL879" s="11"/>
      <c r="AM879" s="11"/>
      <c r="AN879" s="11"/>
      <c r="AO879" s="11"/>
    </row>
    <row r="880" spans="1:41" x14ac:dyDescent="0.25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  <c r="AB880" s="11"/>
      <c r="AC880" s="11"/>
      <c r="AD880" s="11"/>
      <c r="AE880" s="11"/>
      <c r="AF880" s="11"/>
      <c r="AG880" s="11"/>
      <c r="AH880" s="11"/>
      <c r="AI880" s="11"/>
      <c r="AJ880" s="11"/>
      <c r="AK880" s="11"/>
      <c r="AL880" s="11"/>
      <c r="AM880" s="11"/>
      <c r="AN880" s="11"/>
      <c r="AO880" s="11"/>
    </row>
    <row r="881" spans="1:41" x14ac:dyDescent="0.25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  <c r="AB881" s="11"/>
      <c r="AC881" s="11"/>
      <c r="AD881" s="11"/>
      <c r="AE881" s="11"/>
      <c r="AF881" s="11"/>
      <c r="AG881" s="11"/>
      <c r="AH881" s="11"/>
      <c r="AI881" s="11"/>
      <c r="AJ881" s="11"/>
      <c r="AK881" s="11"/>
      <c r="AL881" s="11"/>
      <c r="AM881" s="11"/>
      <c r="AN881" s="11"/>
      <c r="AO881" s="11"/>
    </row>
    <row r="882" spans="1:41" x14ac:dyDescent="0.25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  <c r="AB882" s="11"/>
      <c r="AC882" s="11"/>
      <c r="AD882" s="11"/>
      <c r="AE882" s="11"/>
      <c r="AF882" s="11"/>
      <c r="AG882" s="11"/>
      <c r="AH882" s="11"/>
      <c r="AI882" s="11"/>
      <c r="AJ882" s="11"/>
      <c r="AK882" s="11"/>
      <c r="AL882" s="11"/>
      <c r="AM882" s="11"/>
      <c r="AN882" s="11"/>
      <c r="AO882" s="11"/>
    </row>
    <row r="883" spans="1:41" x14ac:dyDescent="0.25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  <c r="AB883" s="11"/>
      <c r="AC883" s="11"/>
      <c r="AD883" s="11"/>
      <c r="AE883" s="11"/>
      <c r="AF883" s="11"/>
      <c r="AG883" s="11"/>
      <c r="AH883" s="11"/>
      <c r="AI883" s="11"/>
      <c r="AJ883" s="11"/>
      <c r="AK883" s="11"/>
      <c r="AL883" s="11"/>
      <c r="AM883" s="11"/>
      <c r="AN883" s="11"/>
      <c r="AO883" s="11"/>
    </row>
    <row r="884" spans="1:41" x14ac:dyDescent="0.25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  <c r="AB884" s="11"/>
      <c r="AC884" s="11"/>
      <c r="AD884" s="11"/>
      <c r="AE884" s="11"/>
      <c r="AF884" s="11"/>
      <c r="AG884" s="11"/>
      <c r="AH884" s="11"/>
      <c r="AI884" s="11"/>
      <c r="AJ884" s="11"/>
      <c r="AK884" s="11"/>
      <c r="AL884" s="11"/>
      <c r="AM884" s="11"/>
      <c r="AN884" s="11"/>
      <c r="AO884" s="11"/>
    </row>
    <row r="885" spans="1:41" x14ac:dyDescent="0.2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  <c r="AB885" s="11"/>
      <c r="AC885" s="11"/>
      <c r="AD885" s="11"/>
      <c r="AE885" s="11"/>
      <c r="AF885" s="11"/>
      <c r="AG885" s="11"/>
      <c r="AH885" s="11"/>
      <c r="AI885" s="11"/>
      <c r="AJ885" s="11"/>
      <c r="AK885" s="11"/>
      <c r="AL885" s="11"/>
      <c r="AM885" s="11"/>
      <c r="AN885" s="11"/>
      <c r="AO885" s="11"/>
    </row>
    <row r="886" spans="1:41" x14ac:dyDescent="0.25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  <c r="AB886" s="11"/>
      <c r="AC886" s="11"/>
      <c r="AD886" s="11"/>
      <c r="AE886" s="11"/>
      <c r="AF886" s="11"/>
      <c r="AG886" s="11"/>
      <c r="AH886" s="11"/>
      <c r="AI886" s="11"/>
      <c r="AJ886" s="11"/>
      <c r="AK886" s="11"/>
      <c r="AL886" s="11"/>
      <c r="AM886" s="11"/>
      <c r="AN886" s="11"/>
      <c r="AO886" s="11"/>
    </row>
    <row r="887" spans="1:41" x14ac:dyDescent="0.25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  <c r="AB887" s="11"/>
      <c r="AC887" s="11"/>
      <c r="AD887" s="11"/>
      <c r="AE887" s="11"/>
      <c r="AF887" s="11"/>
      <c r="AG887" s="11"/>
      <c r="AH887" s="11"/>
      <c r="AI887" s="11"/>
      <c r="AJ887" s="11"/>
      <c r="AK887" s="11"/>
      <c r="AL887" s="11"/>
      <c r="AM887" s="11"/>
      <c r="AN887" s="11"/>
      <c r="AO887" s="11"/>
    </row>
    <row r="888" spans="1:41" x14ac:dyDescent="0.25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  <c r="AB888" s="11"/>
      <c r="AC888" s="11"/>
      <c r="AD888" s="11"/>
      <c r="AE888" s="11"/>
      <c r="AF888" s="11"/>
      <c r="AG888" s="11"/>
      <c r="AH888" s="11"/>
      <c r="AI888" s="11"/>
      <c r="AJ888" s="11"/>
      <c r="AK888" s="11"/>
      <c r="AL888" s="11"/>
      <c r="AM888" s="11"/>
      <c r="AN888" s="11"/>
      <c r="AO888" s="11"/>
    </row>
    <row r="889" spans="1:41" x14ac:dyDescent="0.25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  <c r="AB889" s="11"/>
      <c r="AC889" s="11"/>
      <c r="AD889" s="11"/>
      <c r="AE889" s="11"/>
      <c r="AF889" s="11"/>
      <c r="AG889" s="11"/>
      <c r="AH889" s="11"/>
      <c r="AI889" s="11"/>
      <c r="AJ889" s="11"/>
      <c r="AK889" s="11"/>
      <c r="AL889" s="11"/>
      <c r="AM889" s="11"/>
      <c r="AN889" s="11"/>
      <c r="AO889" s="11"/>
    </row>
    <row r="890" spans="1:41" x14ac:dyDescent="0.25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  <c r="AB890" s="11"/>
      <c r="AC890" s="11"/>
      <c r="AD890" s="11"/>
      <c r="AE890" s="11"/>
      <c r="AF890" s="11"/>
      <c r="AG890" s="11"/>
      <c r="AH890" s="11"/>
      <c r="AI890" s="11"/>
      <c r="AJ890" s="11"/>
      <c r="AK890" s="11"/>
      <c r="AL890" s="11"/>
      <c r="AM890" s="11"/>
      <c r="AN890" s="11"/>
      <c r="AO890" s="11"/>
    </row>
    <row r="891" spans="1:41" x14ac:dyDescent="0.25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  <c r="AB891" s="11"/>
      <c r="AC891" s="11"/>
      <c r="AD891" s="11"/>
      <c r="AE891" s="11"/>
      <c r="AF891" s="11"/>
      <c r="AG891" s="11"/>
      <c r="AH891" s="11"/>
      <c r="AI891" s="11"/>
      <c r="AJ891" s="11"/>
      <c r="AK891" s="11"/>
      <c r="AL891" s="11"/>
      <c r="AM891" s="11"/>
      <c r="AN891" s="11"/>
      <c r="AO891" s="11"/>
    </row>
    <row r="892" spans="1:41" x14ac:dyDescent="0.25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  <c r="AB892" s="11"/>
      <c r="AC892" s="11"/>
      <c r="AD892" s="11"/>
      <c r="AE892" s="11"/>
      <c r="AF892" s="11"/>
      <c r="AG892" s="11"/>
      <c r="AH892" s="11"/>
      <c r="AI892" s="11"/>
      <c r="AJ892" s="11"/>
      <c r="AK892" s="11"/>
      <c r="AL892" s="11"/>
      <c r="AM892" s="11"/>
      <c r="AN892" s="11"/>
      <c r="AO892" s="11"/>
    </row>
    <row r="893" spans="1:41" x14ac:dyDescent="0.25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  <c r="AB893" s="11"/>
      <c r="AC893" s="11"/>
      <c r="AD893" s="11"/>
      <c r="AE893" s="11"/>
      <c r="AF893" s="11"/>
      <c r="AG893" s="11"/>
      <c r="AH893" s="11"/>
      <c r="AI893" s="11"/>
      <c r="AJ893" s="11"/>
      <c r="AK893" s="11"/>
      <c r="AL893" s="11"/>
      <c r="AM893" s="11"/>
      <c r="AN893" s="11"/>
      <c r="AO893" s="11"/>
    </row>
    <row r="894" spans="1:41" x14ac:dyDescent="0.25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  <c r="AC894" s="11"/>
      <c r="AD894" s="11"/>
      <c r="AE894" s="11"/>
      <c r="AF894" s="11"/>
      <c r="AG894" s="11"/>
      <c r="AH894" s="11"/>
      <c r="AI894" s="11"/>
      <c r="AJ894" s="11"/>
      <c r="AK894" s="11"/>
      <c r="AL894" s="11"/>
      <c r="AM894" s="11"/>
      <c r="AN894" s="11"/>
      <c r="AO894" s="11"/>
    </row>
    <row r="895" spans="1:41" x14ac:dyDescent="0.2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  <c r="AB895" s="11"/>
      <c r="AC895" s="11"/>
      <c r="AD895" s="11"/>
      <c r="AE895" s="11"/>
      <c r="AF895" s="11"/>
      <c r="AG895" s="11"/>
      <c r="AH895" s="11"/>
      <c r="AI895" s="11"/>
      <c r="AJ895" s="11"/>
      <c r="AK895" s="11"/>
      <c r="AL895" s="11"/>
      <c r="AM895" s="11"/>
      <c r="AN895" s="11"/>
      <c r="AO895" s="11"/>
    </row>
    <row r="896" spans="1:41" x14ac:dyDescent="0.25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  <c r="AB896" s="11"/>
      <c r="AC896" s="11"/>
      <c r="AD896" s="11"/>
      <c r="AE896" s="11"/>
      <c r="AF896" s="11"/>
      <c r="AG896" s="11"/>
      <c r="AH896" s="11"/>
      <c r="AI896" s="11"/>
      <c r="AJ896" s="11"/>
      <c r="AK896" s="11"/>
      <c r="AL896" s="11"/>
      <c r="AM896" s="11"/>
      <c r="AN896" s="11"/>
      <c r="AO896" s="11"/>
    </row>
    <row r="897" spans="1:41" x14ac:dyDescent="0.25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  <c r="AB897" s="11"/>
      <c r="AC897" s="11"/>
      <c r="AD897" s="11"/>
      <c r="AE897" s="11"/>
      <c r="AF897" s="11"/>
      <c r="AG897" s="11"/>
      <c r="AH897" s="11"/>
      <c r="AI897" s="11"/>
      <c r="AJ897" s="11"/>
      <c r="AK897" s="11"/>
      <c r="AL897" s="11"/>
      <c r="AM897" s="11"/>
      <c r="AN897" s="11"/>
      <c r="AO897" s="11"/>
    </row>
    <row r="898" spans="1:41" x14ac:dyDescent="0.25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  <c r="AB898" s="11"/>
      <c r="AC898" s="11"/>
      <c r="AD898" s="11"/>
      <c r="AE898" s="11"/>
      <c r="AF898" s="11"/>
      <c r="AG898" s="11"/>
      <c r="AH898" s="11"/>
      <c r="AI898" s="11"/>
      <c r="AJ898" s="11"/>
      <c r="AK898" s="11"/>
      <c r="AL898" s="11"/>
      <c r="AM898" s="11"/>
      <c r="AN898" s="11"/>
      <c r="AO898" s="11"/>
    </row>
    <row r="899" spans="1:41" x14ac:dyDescent="0.25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  <c r="AB899" s="11"/>
      <c r="AC899" s="11"/>
      <c r="AD899" s="11"/>
      <c r="AE899" s="11"/>
      <c r="AF899" s="11"/>
      <c r="AG899" s="11"/>
      <c r="AH899" s="11"/>
      <c r="AI899" s="11"/>
      <c r="AJ899" s="11"/>
      <c r="AK899" s="11"/>
      <c r="AL899" s="11"/>
      <c r="AM899" s="11"/>
      <c r="AN899" s="11"/>
      <c r="AO899" s="11"/>
    </row>
    <row r="900" spans="1:41" x14ac:dyDescent="0.25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  <c r="AB900" s="11"/>
      <c r="AC900" s="11"/>
      <c r="AD900" s="11"/>
      <c r="AE900" s="11"/>
      <c r="AF900" s="11"/>
      <c r="AG900" s="11"/>
      <c r="AH900" s="11"/>
      <c r="AI900" s="11"/>
      <c r="AJ900" s="11"/>
      <c r="AK900" s="11"/>
      <c r="AL900" s="11"/>
      <c r="AM900" s="11"/>
      <c r="AN900" s="11"/>
      <c r="AO900" s="11"/>
    </row>
    <row r="901" spans="1:41" x14ac:dyDescent="0.25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  <c r="AB901" s="11"/>
      <c r="AC901" s="11"/>
      <c r="AD901" s="11"/>
      <c r="AE901" s="11"/>
      <c r="AF901" s="11"/>
      <c r="AG901" s="11"/>
      <c r="AH901" s="11"/>
      <c r="AI901" s="11"/>
      <c r="AJ901" s="11"/>
      <c r="AK901" s="11"/>
      <c r="AL901" s="11"/>
      <c r="AM901" s="11"/>
      <c r="AN901" s="11"/>
      <c r="AO901" s="11"/>
    </row>
    <row r="902" spans="1:41" x14ac:dyDescent="0.25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  <c r="AB902" s="11"/>
      <c r="AC902" s="11"/>
      <c r="AD902" s="11"/>
      <c r="AE902" s="11"/>
      <c r="AF902" s="11"/>
      <c r="AG902" s="11"/>
      <c r="AH902" s="11"/>
      <c r="AI902" s="11"/>
      <c r="AJ902" s="11"/>
      <c r="AK902" s="11"/>
      <c r="AL902" s="11"/>
      <c r="AM902" s="11"/>
      <c r="AN902" s="11"/>
      <c r="AO902" s="11"/>
    </row>
    <row r="903" spans="1:41" x14ac:dyDescent="0.25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  <c r="AB903" s="11"/>
      <c r="AC903" s="11"/>
      <c r="AD903" s="11"/>
      <c r="AE903" s="11"/>
      <c r="AF903" s="11"/>
      <c r="AG903" s="11"/>
      <c r="AH903" s="11"/>
      <c r="AI903" s="11"/>
      <c r="AJ903" s="11"/>
      <c r="AK903" s="11"/>
      <c r="AL903" s="11"/>
      <c r="AM903" s="11"/>
      <c r="AN903" s="11"/>
      <c r="AO903" s="11"/>
    </row>
    <row r="904" spans="1:41" x14ac:dyDescent="0.25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  <c r="AB904" s="11"/>
      <c r="AC904" s="11"/>
      <c r="AD904" s="11"/>
      <c r="AE904" s="11"/>
      <c r="AF904" s="11"/>
      <c r="AG904" s="11"/>
      <c r="AH904" s="11"/>
      <c r="AI904" s="11"/>
      <c r="AJ904" s="11"/>
      <c r="AK904" s="11"/>
      <c r="AL904" s="11"/>
      <c r="AM904" s="11"/>
      <c r="AN904" s="11"/>
      <c r="AO904" s="11"/>
    </row>
    <row r="905" spans="1:41" x14ac:dyDescent="0.2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  <c r="AB905" s="11"/>
      <c r="AC905" s="11"/>
      <c r="AD905" s="11"/>
      <c r="AE905" s="11"/>
      <c r="AF905" s="11"/>
      <c r="AG905" s="11"/>
      <c r="AH905" s="11"/>
      <c r="AI905" s="11"/>
      <c r="AJ905" s="11"/>
      <c r="AK905" s="11"/>
      <c r="AL905" s="11"/>
      <c r="AM905" s="11"/>
      <c r="AN905" s="11"/>
      <c r="AO905" s="11"/>
    </row>
    <row r="906" spans="1:41" x14ac:dyDescent="0.25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  <c r="AB906" s="11"/>
      <c r="AC906" s="11"/>
      <c r="AD906" s="11"/>
      <c r="AE906" s="11"/>
      <c r="AF906" s="11"/>
      <c r="AG906" s="11"/>
      <c r="AH906" s="11"/>
      <c r="AI906" s="11"/>
      <c r="AJ906" s="11"/>
      <c r="AK906" s="11"/>
      <c r="AL906" s="11"/>
      <c r="AM906" s="11"/>
      <c r="AN906" s="11"/>
      <c r="AO906" s="11"/>
    </row>
    <row r="907" spans="1:41" x14ac:dyDescent="0.25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  <c r="AB907" s="11"/>
      <c r="AC907" s="11"/>
      <c r="AD907" s="11"/>
      <c r="AE907" s="11"/>
      <c r="AF907" s="11"/>
      <c r="AG907" s="11"/>
      <c r="AH907" s="11"/>
      <c r="AI907" s="11"/>
      <c r="AJ907" s="11"/>
      <c r="AK907" s="11"/>
      <c r="AL907" s="11"/>
      <c r="AM907" s="11"/>
      <c r="AN907" s="11"/>
      <c r="AO907" s="11"/>
    </row>
    <row r="908" spans="1:41" x14ac:dyDescent="0.25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  <c r="AB908" s="11"/>
      <c r="AC908" s="11"/>
      <c r="AD908" s="11"/>
      <c r="AE908" s="11"/>
      <c r="AF908" s="11"/>
      <c r="AG908" s="11"/>
      <c r="AH908" s="11"/>
      <c r="AI908" s="11"/>
      <c r="AJ908" s="11"/>
      <c r="AK908" s="11"/>
      <c r="AL908" s="11"/>
      <c r="AM908" s="11"/>
      <c r="AN908" s="11"/>
      <c r="AO908" s="11"/>
    </row>
    <row r="909" spans="1:41" x14ac:dyDescent="0.25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  <c r="AB909" s="11"/>
      <c r="AC909" s="11"/>
      <c r="AD909" s="11"/>
      <c r="AE909" s="11"/>
      <c r="AF909" s="11"/>
      <c r="AG909" s="11"/>
      <c r="AH909" s="11"/>
      <c r="AI909" s="11"/>
      <c r="AJ909" s="11"/>
      <c r="AK909" s="11"/>
      <c r="AL909" s="11"/>
      <c r="AM909" s="11"/>
      <c r="AN909" s="11"/>
      <c r="AO909" s="11"/>
    </row>
    <row r="910" spans="1:41" x14ac:dyDescent="0.25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  <c r="AB910" s="11"/>
      <c r="AC910" s="11"/>
      <c r="AD910" s="11"/>
      <c r="AE910" s="11"/>
      <c r="AF910" s="11"/>
      <c r="AG910" s="11"/>
      <c r="AH910" s="11"/>
      <c r="AI910" s="11"/>
      <c r="AJ910" s="11"/>
      <c r="AK910" s="11"/>
      <c r="AL910" s="11"/>
      <c r="AM910" s="11"/>
      <c r="AN910" s="11"/>
      <c r="AO910" s="11"/>
    </row>
    <row r="911" spans="1:41" x14ac:dyDescent="0.25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  <c r="AB911" s="11"/>
      <c r="AC911" s="11"/>
      <c r="AD911" s="11"/>
      <c r="AE911" s="11"/>
      <c r="AF911" s="11"/>
      <c r="AG911" s="11"/>
      <c r="AH911" s="11"/>
      <c r="AI911" s="11"/>
      <c r="AJ911" s="11"/>
      <c r="AK911" s="11"/>
      <c r="AL911" s="11"/>
      <c r="AM911" s="11"/>
      <c r="AN911" s="11"/>
      <c r="AO911" s="11"/>
    </row>
    <row r="912" spans="1:41" x14ac:dyDescent="0.25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  <c r="AB912" s="11"/>
      <c r="AC912" s="11"/>
      <c r="AD912" s="11"/>
      <c r="AE912" s="11"/>
      <c r="AF912" s="11"/>
      <c r="AG912" s="11"/>
      <c r="AH912" s="11"/>
      <c r="AI912" s="11"/>
      <c r="AJ912" s="11"/>
      <c r="AK912" s="11"/>
      <c r="AL912" s="11"/>
      <c r="AM912" s="11"/>
      <c r="AN912" s="11"/>
      <c r="AO912" s="11"/>
    </row>
    <row r="913" spans="1:41" x14ac:dyDescent="0.25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  <c r="AB913" s="11"/>
      <c r="AC913" s="11"/>
      <c r="AD913" s="11"/>
      <c r="AE913" s="11"/>
      <c r="AF913" s="11"/>
      <c r="AG913" s="11"/>
      <c r="AH913" s="11"/>
      <c r="AI913" s="11"/>
      <c r="AJ913" s="11"/>
      <c r="AK913" s="11"/>
      <c r="AL913" s="11"/>
      <c r="AM913" s="11"/>
      <c r="AN913" s="11"/>
      <c r="AO913" s="11"/>
    </row>
    <row r="914" spans="1:41" x14ac:dyDescent="0.25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  <c r="AB914" s="11"/>
      <c r="AC914" s="11"/>
      <c r="AD914" s="11"/>
      <c r="AE914" s="11"/>
      <c r="AF914" s="11"/>
      <c r="AG914" s="11"/>
      <c r="AH914" s="11"/>
      <c r="AI914" s="11"/>
      <c r="AJ914" s="11"/>
      <c r="AK914" s="11"/>
      <c r="AL914" s="11"/>
      <c r="AM914" s="11"/>
      <c r="AN914" s="11"/>
      <c r="AO914" s="11"/>
    </row>
    <row r="915" spans="1:41" x14ac:dyDescent="0.2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  <c r="AB915" s="11"/>
      <c r="AC915" s="11"/>
      <c r="AD915" s="11"/>
      <c r="AE915" s="11"/>
      <c r="AF915" s="11"/>
      <c r="AG915" s="11"/>
      <c r="AH915" s="11"/>
      <c r="AI915" s="11"/>
      <c r="AJ915" s="11"/>
      <c r="AK915" s="11"/>
      <c r="AL915" s="11"/>
      <c r="AM915" s="11"/>
      <c r="AN915" s="11"/>
      <c r="AO915" s="11"/>
    </row>
    <row r="916" spans="1:41" x14ac:dyDescent="0.25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  <c r="AB916" s="11"/>
      <c r="AC916" s="11"/>
      <c r="AD916" s="11"/>
      <c r="AE916" s="11"/>
      <c r="AF916" s="11"/>
      <c r="AG916" s="11"/>
      <c r="AH916" s="11"/>
      <c r="AI916" s="11"/>
      <c r="AJ916" s="11"/>
      <c r="AK916" s="11"/>
      <c r="AL916" s="11"/>
      <c r="AM916" s="11"/>
      <c r="AN916" s="11"/>
      <c r="AO916" s="11"/>
    </row>
    <row r="917" spans="1:41" x14ac:dyDescent="0.25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  <c r="AB917" s="11"/>
      <c r="AC917" s="11"/>
      <c r="AD917" s="11"/>
      <c r="AE917" s="11"/>
      <c r="AF917" s="11"/>
      <c r="AG917" s="11"/>
      <c r="AH917" s="11"/>
      <c r="AI917" s="11"/>
      <c r="AJ917" s="11"/>
      <c r="AK917" s="11"/>
      <c r="AL917" s="11"/>
      <c r="AM917" s="11"/>
      <c r="AN917" s="11"/>
      <c r="AO917" s="11"/>
    </row>
    <row r="918" spans="1:41" x14ac:dyDescent="0.25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  <c r="AB918" s="11"/>
      <c r="AC918" s="11"/>
      <c r="AD918" s="11"/>
      <c r="AE918" s="11"/>
      <c r="AF918" s="11"/>
      <c r="AG918" s="11"/>
      <c r="AH918" s="11"/>
      <c r="AI918" s="11"/>
      <c r="AJ918" s="11"/>
      <c r="AK918" s="11"/>
      <c r="AL918" s="11"/>
      <c r="AM918" s="11"/>
      <c r="AN918" s="11"/>
      <c r="AO918" s="11"/>
    </row>
    <row r="919" spans="1:41" x14ac:dyDescent="0.25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  <c r="AB919" s="11"/>
      <c r="AC919" s="11"/>
      <c r="AD919" s="11"/>
      <c r="AE919" s="11"/>
      <c r="AF919" s="11"/>
      <c r="AG919" s="11"/>
      <c r="AH919" s="11"/>
      <c r="AI919" s="11"/>
      <c r="AJ919" s="11"/>
      <c r="AK919" s="11"/>
      <c r="AL919" s="11"/>
      <c r="AM919" s="11"/>
      <c r="AN919" s="11"/>
      <c r="AO919" s="11"/>
    </row>
    <row r="920" spans="1:41" x14ac:dyDescent="0.25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  <c r="AB920" s="11"/>
      <c r="AC920" s="11"/>
      <c r="AD920" s="11"/>
      <c r="AE920" s="11"/>
      <c r="AF920" s="11"/>
      <c r="AG920" s="11"/>
      <c r="AH920" s="11"/>
      <c r="AI920" s="11"/>
      <c r="AJ920" s="11"/>
      <c r="AK920" s="11"/>
      <c r="AL920" s="11"/>
      <c r="AM920" s="11"/>
      <c r="AN920" s="11"/>
      <c r="AO920" s="11"/>
    </row>
  </sheetData>
  <sheetProtection password="E149" sheet="1" objects="1" scenarios="1"/>
  <dataConsolidate/>
  <phoneticPr fontId="0" type="noConversion"/>
  <pageMargins left="0.78740157499999996" right="0.78740157499999996" top="0.984251969" bottom="0.984251969" header="0.4921259845" footer="0.4921259845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  <pageSetUpPr fitToPage="1"/>
  </sheetPr>
  <dimension ref="A1:I85"/>
  <sheetViews>
    <sheetView view="pageBreakPreview" zoomScale="70" zoomScaleNormal="170" zoomScaleSheetLayoutView="70" zoomScalePageLayoutView="110" workbookViewId="0">
      <selection activeCell="F47" sqref="F47"/>
    </sheetView>
  </sheetViews>
  <sheetFormatPr defaultRowHeight="13.2" x14ac:dyDescent="0.25"/>
  <cols>
    <col min="1" max="1" width="8.33203125" customWidth="1"/>
    <col min="2" max="2" width="30.6640625" customWidth="1"/>
    <col min="3" max="3" width="22.109375" customWidth="1"/>
    <col min="4" max="4" width="12" customWidth="1"/>
    <col min="5" max="5" width="12.44140625" customWidth="1"/>
    <col min="6" max="6" width="13.5546875" customWidth="1"/>
    <col min="7" max="7" width="12.88671875" style="73" customWidth="1"/>
    <col min="8" max="9" width="11.109375" customWidth="1"/>
    <col min="10" max="10" width="10.5546875" customWidth="1"/>
    <col min="11" max="11" width="10.44140625" customWidth="1"/>
  </cols>
  <sheetData>
    <row r="1" spans="1:8" ht="16.8" thickTop="1" thickBot="1" x14ac:dyDescent="0.3">
      <c r="A1" s="1230" t="s">
        <v>564</v>
      </c>
      <c r="B1" s="1231"/>
      <c r="C1" s="1231"/>
      <c r="D1" s="1231"/>
      <c r="E1" s="1231"/>
      <c r="F1" s="1231"/>
      <c r="G1" s="1232"/>
      <c r="H1" s="450"/>
    </row>
    <row r="2" spans="1:8" ht="14.4" thickTop="1" x14ac:dyDescent="0.25">
      <c r="A2" s="439" t="s">
        <v>109</v>
      </c>
      <c r="B2" s="440" t="s">
        <v>124</v>
      </c>
      <c r="C2" s="441"/>
      <c r="D2" s="1327" t="s">
        <v>539</v>
      </c>
      <c r="E2" s="1328"/>
      <c r="F2" s="442" t="s">
        <v>565</v>
      </c>
      <c r="G2" s="442" t="s">
        <v>565</v>
      </c>
      <c r="H2" s="443"/>
    </row>
    <row r="3" spans="1:8" s="74" customFormat="1" ht="13.8" thickBot="1" x14ac:dyDescent="0.3">
      <c r="A3" s="444" t="s">
        <v>64</v>
      </c>
      <c r="B3" s="445" t="s">
        <v>65</v>
      </c>
      <c r="C3" s="445" t="s">
        <v>96</v>
      </c>
      <c r="D3" s="445" t="s">
        <v>106</v>
      </c>
      <c r="E3" s="446" t="s">
        <v>227</v>
      </c>
      <c r="F3" s="447" t="s">
        <v>108</v>
      </c>
      <c r="G3" s="448" t="s">
        <v>110</v>
      </c>
      <c r="H3" s="449" t="s">
        <v>76</v>
      </c>
    </row>
    <row r="4" spans="1:8" ht="13.8" thickTop="1" x14ac:dyDescent="0.25">
      <c r="A4" s="355">
        <v>1014</v>
      </c>
      <c r="B4" s="356" t="s">
        <v>63</v>
      </c>
      <c r="C4" s="357" t="s">
        <v>475</v>
      </c>
      <c r="D4" s="358">
        <f>IF('1014-útulek'!C19=0," ",'1014-útulek'!C19)</f>
        <v>100000</v>
      </c>
      <c r="E4" s="359">
        <f>IF('1014-útulek'!D19=0," ",'1014-útulek'!D19)</f>
        <v>54771</v>
      </c>
      <c r="F4" s="360">
        <f>IF('1014-útulek'!G19=0," ",'1014-útulek'!G19)</f>
        <v>100000</v>
      </c>
      <c r="G4" s="361"/>
      <c r="H4" s="362"/>
    </row>
    <row r="5" spans="1:8" x14ac:dyDescent="0.25">
      <c r="A5" s="380">
        <v>1031</v>
      </c>
      <c r="B5" s="381" t="s">
        <v>66</v>
      </c>
      <c r="C5" s="381" t="s">
        <v>3</v>
      </c>
      <c r="D5" s="382">
        <f>IF('1031-les'!C19=0," ",'1031-les'!C19)</f>
        <v>380000</v>
      </c>
      <c r="E5" s="382">
        <f>IF('1031-les'!D19=0," ",'1031-les'!D19)</f>
        <v>159972</v>
      </c>
      <c r="F5" s="383">
        <f>IF('1031-les'!G19=0," ",'1031-les'!G19)</f>
        <v>380000</v>
      </c>
      <c r="G5" s="384"/>
      <c r="H5" s="385"/>
    </row>
    <row r="6" spans="1:8" x14ac:dyDescent="0.25">
      <c r="A6" s="363">
        <v>2212</v>
      </c>
      <c r="B6" s="364" t="s">
        <v>67</v>
      </c>
      <c r="C6" s="364" t="s">
        <v>149</v>
      </c>
      <c r="D6" s="365">
        <f>IF('2212-komunikace'!C21=0," ",'2212-komunikace'!C21)</f>
        <v>710000</v>
      </c>
      <c r="E6" s="366">
        <f>IF('2212-komunikace'!D21=0," ",'2212-komunikace'!D21)</f>
        <v>348874</v>
      </c>
      <c r="F6" s="367">
        <f>IF('2212-komunikace'!G21=0," ",'2212-komunikace'!G21)</f>
        <v>710000</v>
      </c>
      <c r="G6" s="368"/>
      <c r="H6" s="369"/>
    </row>
    <row r="7" spans="1:8" x14ac:dyDescent="0.25">
      <c r="A7" s="380">
        <v>2292</v>
      </c>
      <c r="B7" s="381" t="s">
        <v>68</v>
      </c>
      <c r="C7" s="381" t="s">
        <v>228</v>
      </c>
      <c r="D7" s="382">
        <v>751000</v>
      </c>
      <c r="E7" s="386">
        <v>750800</v>
      </c>
      <c r="F7" s="383">
        <v>751000</v>
      </c>
      <c r="G7" s="384"/>
      <c r="H7" s="385"/>
    </row>
    <row r="8" spans="1:8" x14ac:dyDescent="0.25">
      <c r="A8" s="363">
        <v>3111</v>
      </c>
      <c r="B8" s="364" t="s">
        <v>70</v>
      </c>
      <c r="C8" s="364" t="s">
        <v>230</v>
      </c>
      <c r="D8" s="365">
        <v>1807400</v>
      </c>
      <c r="E8" s="366">
        <v>1814270</v>
      </c>
      <c r="F8" s="367">
        <v>5500000</v>
      </c>
      <c r="G8" s="368"/>
      <c r="H8" s="369"/>
    </row>
    <row r="9" spans="1:8" x14ac:dyDescent="0.25">
      <c r="A9" s="380">
        <v>3113</v>
      </c>
      <c r="B9" s="381" t="s">
        <v>71</v>
      </c>
      <c r="C9" s="381" t="s">
        <v>231</v>
      </c>
      <c r="D9" s="404">
        <v>6847625</v>
      </c>
      <c r="E9" s="405">
        <v>6847625</v>
      </c>
      <c r="F9" s="383">
        <v>7907000</v>
      </c>
      <c r="G9" s="384"/>
      <c r="H9" s="385"/>
    </row>
    <row r="10" spans="1:8" x14ac:dyDescent="0.25">
      <c r="A10" s="363">
        <v>3231</v>
      </c>
      <c r="B10" s="364" t="s">
        <v>72</v>
      </c>
      <c r="C10" s="364" t="s">
        <v>232</v>
      </c>
      <c r="D10" s="365">
        <v>762476</v>
      </c>
      <c r="E10" s="366">
        <v>762475</v>
      </c>
      <c r="F10" s="367">
        <v>955000</v>
      </c>
      <c r="G10" s="368"/>
      <c r="H10" s="369"/>
    </row>
    <row r="11" spans="1:8" x14ac:dyDescent="0.25">
      <c r="A11" s="380">
        <v>3314</v>
      </c>
      <c r="B11" s="381" t="s">
        <v>73</v>
      </c>
      <c r="C11" s="381" t="s">
        <v>5</v>
      </c>
      <c r="D11" s="382">
        <f>IF('3314-knihovna'!C32=0," ",'3314-knihovna'!C32)</f>
        <v>663000</v>
      </c>
      <c r="E11" s="386">
        <f>IF('3314-knihovna'!D32=0," ",'3314-knihovna'!D32)</f>
        <v>332571</v>
      </c>
      <c r="F11" s="383">
        <f>IF('3314-knihovna'!G32=0," ",'3314-knihovna'!G32)</f>
        <v>668000</v>
      </c>
      <c r="G11" s="384"/>
      <c r="H11" s="385"/>
    </row>
    <row r="12" spans="1:8" x14ac:dyDescent="0.25">
      <c r="A12" s="363">
        <v>3341</v>
      </c>
      <c r="B12" s="364" t="s">
        <v>74</v>
      </c>
      <c r="C12" s="364" t="s">
        <v>8</v>
      </c>
      <c r="D12" s="365">
        <f>IF('3341-rozhlas'!C20=0," ",'3341-rozhlas'!C20)</f>
        <v>50000</v>
      </c>
      <c r="E12" s="366">
        <f>IF('3341-rozhlas'!D20=0," ",'3341-rozhlas'!D20)</f>
        <v>6398</v>
      </c>
      <c r="F12" s="367">
        <f>IF('3341-rozhlas'!G20=0," ",'3341-rozhlas'!G20)</f>
        <v>50000</v>
      </c>
      <c r="G12" s="368"/>
      <c r="H12" s="369"/>
    </row>
    <row r="13" spans="1:8" x14ac:dyDescent="0.25">
      <c r="A13" s="380">
        <v>3349</v>
      </c>
      <c r="B13" s="381" t="s">
        <v>473</v>
      </c>
      <c r="C13" s="472" t="s">
        <v>461</v>
      </c>
      <c r="D13" s="404">
        <f>IF('město-různé'!C20=0," ",'město-různé'!C20)</f>
        <v>100000</v>
      </c>
      <c r="E13" s="665">
        <v>57120</v>
      </c>
      <c r="F13" s="383">
        <f>IF('město-různé'!G20=0," ",'město-různé'!G20)</f>
        <v>100000</v>
      </c>
      <c r="G13" s="384"/>
      <c r="H13" s="385"/>
    </row>
    <row r="14" spans="1:8" x14ac:dyDescent="0.25">
      <c r="A14" s="488">
        <v>3399</v>
      </c>
      <c r="B14" s="489" t="s">
        <v>75</v>
      </c>
      <c r="C14" s="370" t="s">
        <v>233</v>
      </c>
      <c r="D14" s="371">
        <f>IF('3399-Kultura-SPOZ'!C22=0," ",'3399-Kultura-SPOZ'!C22)</f>
        <v>895000</v>
      </c>
      <c r="E14" s="372">
        <f>IF('3399-Kultura-SPOZ'!D22=0," ",'3399-Kultura-SPOZ'!D22)</f>
        <v>887609</v>
      </c>
      <c r="F14" s="367">
        <f>IF('3399-Kultura-SPOZ'!G22=0," ",'3399-Kultura-SPOZ'!G22)</f>
        <v>1800000</v>
      </c>
      <c r="G14" s="373"/>
      <c r="H14" s="369"/>
    </row>
    <row r="15" spans="1:8" x14ac:dyDescent="0.25">
      <c r="A15" s="380">
        <v>3419</v>
      </c>
      <c r="B15" s="381" t="s">
        <v>77</v>
      </c>
      <c r="C15" s="381" t="s">
        <v>15</v>
      </c>
      <c r="D15" s="382">
        <v>500000</v>
      </c>
      <c r="E15" s="386">
        <v>500000</v>
      </c>
      <c r="F15" s="383">
        <v>500000</v>
      </c>
      <c r="G15" s="384"/>
      <c r="H15" s="385"/>
    </row>
    <row r="16" spans="1:8" x14ac:dyDescent="0.25">
      <c r="A16" s="363">
        <v>3421</v>
      </c>
      <c r="B16" s="364" t="s">
        <v>78</v>
      </c>
      <c r="C16" s="364" t="s">
        <v>12</v>
      </c>
      <c r="D16" s="365">
        <v>1284000</v>
      </c>
      <c r="E16" s="366">
        <v>1284000</v>
      </c>
      <c r="F16" s="367">
        <v>2094000</v>
      </c>
      <c r="G16" s="368"/>
      <c r="H16" s="369"/>
    </row>
    <row r="17" spans="1:9" x14ac:dyDescent="0.25">
      <c r="A17" s="1240">
        <v>3429</v>
      </c>
      <c r="B17" s="1330" t="s">
        <v>79</v>
      </c>
      <c r="C17" s="387" t="s">
        <v>13</v>
      </c>
      <c r="D17" s="388">
        <v>8183000</v>
      </c>
      <c r="E17" s="389">
        <v>8183000</v>
      </c>
      <c r="F17" s="1233">
        <f>SUM(G17:G20)</f>
        <v>11087000</v>
      </c>
      <c r="G17" s="1014">
        <v>10578000</v>
      </c>
      <c r="H17" s="385"/>
    </row>
    <row r="18" spans="1:9" x14ac:dyDescent="0.25">
      <c r="A18" s="1278"/>
      <c r="B18" s="1331"/>
      <c r="C18" s="390" t="s">
        <v>381</v>
      </c>
      <c r="D18" s="391">
        <f>IF('město-různé'!C35=0," ",'město-různé'!C35)</f>
        <v>300000</v>
      </c>
      <c r="E18" s="392">
        <f>IF('město-různé'!D35=0," ",'město-různé'!D35)</f>
        <v>85147</v>
      </c>
      <c r="F18" s="1233"/>
      <c r="G18" s="393">
        <f>IF('město-různé'!G35=0," ",'město-různé'!G35)</f>
        <v>350000</v>
      </c>
      <c r="H18" s="385"/>
    </row>
    <row r="19" spans="1:9" x14ac:dyDescent="0.25">
      <c r="A19" s="1278"/>
      <c r="B19" s="1331"/>
      <c r="C19" s="390" t="s">
        <v>47</v>
      </c>
      <c r="D19" s="391">
        <f>IF('město-různé'!C36=0," ",'město-různé'!C36)</f>
        <v>60000</v>
      </c>
      <c r="E19" s="392">
        <f>IF('město-různé'!D36=0," ",'město-různé'!D36)</f>
        <v>52360</v>
      </c>
      <c r="F19" s="1233"/>
      <c r="G19" s="393">
        <f>IF('město-různé'!G36=0," ",'město-různé'!G36)</f>
        <v>60000</v>
      </c>
      <c r="H19" s="385"/>
    </row>
    <row r="20" spans="1:9" x14ac:dyDescent="0.25">
      <c r="A20" s="1329"/>
      <c r="B20" s="1332"/>
      <c r="C20" s="395" t="s">
        <v>349</v>
      </c>
      <c r="D20" s="396">
        <f>IF('město-různé'!C37=0," ",'město-různé'!C37)</f>
        <v>99000</v>
      </c>
      <c r="E20" s="397">
        <f>IF('město-různé'!D37=0," ",'město-různé'!D37)</f>
        <v>83815</v>
      </c>
      <c r="F20" s="1233"/>
      <c r="G20" s="393">
        <f>IF('město-různé'!G37=0," ",'město-různé'!G37)</f>
        <v>99000</v>
      </c>
      <c r="H20" s="385"/>
    </row>
    <row r="21" spans="1:9" x14ac:dyDescent="0.25">
      <c r="A21" s="363">
        <v>3612</v>
      </c>
      <c r="B21" s="364" t="s">
        <v>80</v>
      </c>
      <c r="C21" s="364" t="s">
        <v>122</v>
      </c>
      <c r="D21" s="365">
        <f>IF('3612-BS'!C51=0," ",'3612-BS'!C51)</f>
        <v>32547000</v>
      </c>
      <c r="E21" s="366">
        <f>IF('3612-BS'!D51=0," ",'3612-BS'!D51)</f>
        <v>20675890</v>
      </c>
      <c r="F21" s="367">
        <f>IF('3612-BS'!G51=0," ",'3612-BS'!G51)</f>
        <v>30940000</v>
      </c>
      <c r="G21" s="368"/>
      <c r="H21" s="369"/>
    </row>
    <row r="22" spans="1:9" x14ac:dyDescent="0.25">
      <c r="A22" s="380">
        <v>3613</v>
      </c>
      <c r="B22" s="381" t="s">
        <v>81</v>
      </c>
      <c r="C22" s="381" t="s">
        <v>34</v>
      </c>
      <c r="D22" s="382">
        <f>IF('3613-budovy'!C29=0," ",'3613-budovy'!C29)</f>
        <v>2420000</v>
      </c>
      <c r="E22" s="386">
        <f>IF('3613-budovy'!D29=0," ",'3613-budovy'!D29)</f>
        <v>1614743</v>
      </c>
      <c r="F22" s="383">
        <f>IF('3613-budovy'!G29=0," ",'3613-budovy'!G29)</f>
        <v>2415000</v>
      </c>
      <c r="G22" s="384"/>
      <c r="H22" s="385"/>
    </row>
    <row r="23" spans="1:9" x14ac:dyDescent="0.25">
      <c r="A23" s="363">
        <v>3631</v>
      </c>
      <c r="B23" s="364" t="s">
        <v>42</v>
      </c>
      <c r="C23" s="364" t="s">
        <v>42</v>
      </c>
      <c r="D23" s="365">
        <f>IF('3631-osvětlení'!C25=0," ",'3631-osvětlení'!C25)</f>
        <v>894000</v>
      </c>
      <c r="E23" s="366">
        <f>IF('3631-osvětlení'!D25=0," ",'3631-osvětlení'!D25)</f>
        <v>401229</v>
      </c>
      <c r="F23" s="367">
        <f>IF('3631-osvětlení'!G25=0," ",'3631-osvětlení'!G25)</f>
        <v>833000</v>
      </c>
      <c r="G23" s="368"/>
      <c r="H23" s="369"/>
    </row>
    <row r="24" spans="1:9" x14ac:dyDescent="0.25">
      <c r="A24" s="380">
        <v>3632</v>
      </c>
      <c r="B24" s="381" t="s">
        <v>49</v>
      </c>
      <c r="C24" s="381" t="s">
        <v>49</v>
      </c>
      <c r="D24" s="382">
        <f>IF('3632-pohřebnictví'!C25=0," ",'3632-pohřebnictví'!C25)</f>
        <v>120000</v>
      </c>
      <c r="E24" s="386">
        <f>IF('3632-pohřebnictví'!D25=0," ",'3632-pohřebnictví'!D25)</f>
        <v>38734</v>
      </c>
      <c r="F24" s="383">
        <f>IF('3632-pohřebnictví'!G25=0," ",'3632-pohřebnictví'!G25)</f>
        <v>120000</v>
      </c>
      <c r="G24" s="384"/>
      <c r="H24" s="385"/>
    </row>
    <row r="25" spans="1:9" x14ac:dyDescent="0.25">
      <c r="A25" s="1284">
        <v>3639</v>
      </c>
      <c r="B25" s="1287" t="s">
        <v>82</v>
      </c>
      <c r="C25" s="370" t="s">
        <v>389</v>
      </c>
      <c r="D25" s="371">
        <v>55000000</v>
      </c>
      <c r="E25" s="372">
        <v>44039271</v>
      </c>
      <c r="F25" s="1335">
        <f>SUM(G25:G27)</f>
        <v>16330000</v>
      </c>
      <c r="G25" s="1220">
        <v>15800000</v>
      </c>
      <c r="H25" s="374"/>
    </row>
    <row r="26" spans="1:9" x14ac:dyDescent="0.25">
      <c r="A26" s="1336"/>
      <c r="B26" s="1337"/>
      <c r="C26" s="375" t="s">
        <v>358</v>
      </c>
      <c r="D26" s="676">
        <f>IF('město-různé'!C21=0," ",'město-různé'!C21)</f>
        <v>40000</v>
      </c>
      <c r="E26" s="677">
        <v>14066</v>
      </c>
      <c r="F26" s="1335"/>
      <c r="G26" s="634">
        <v>30000</v>
      </c>
      <c r="H26" s="374"/>
    </row>
    <row r="27" spans="1:9" x14ac:dyDescent="0.25">
      <c r="A27" s="1336"/>
      <c r="B27" s="1288"/>
      <c r="C27" s="375" t="s">
        <v>462</v>
      </c>
      <c r="D27" s="376">
        <f>IF('město-různé'!C22=0," ",'město-různé'!C22)</f>
        <v>200000</v>
      </c>
      <c r="E27" s="376">
        <v>0</v>
      </c>
      <c r="F27" s="1335"/>
      <c r="G27" s="1221">
        <f>IF('město-různé'!G22=0," ",'město-různé'!G22)</f>
        <v>500000</v>
      </c>
      <c r="H27" s="374"/>
    </row>
    <row r="28" spans="1:9" x14ac:dyDescent="0.25">
      <c r="A28" s="380">
        <v>3713</v>
      </c>
      <c r="B28" s="381" t="s">
        <v>83</v>
      </c>
      <c r="C28" s="381" t="s">
        <v>235</v>
      </c>
      <c r="D28" s="382">
        <v>3000000</v>
      </c>
      <c r="E28" s="386">
        <v>3000000</v>
      </c>
      <c r="F28" s="383">
        <v>3000000</v>
      </c>
      <c r="G28" s="384"/>
      <c r="H28" s="385"/>
    </row>
    <row r="29" spans="1:9" x14ac:dyDescent="0.25">
      <c r="A29" s="363">
        <v>3722</v>
      </c>
      <c r="B29" s="364" t="s">
        <v>94</v>
      </c>
      <c r="C29" s="364" t="s">
        <v>229</v>
      </c>
      <c r="D29" s="365">
        <f>IF('3722-odpady'!C35=0," ",'3722-odpady'!C35)</f>
        <v>8488000</v>
      </c>
      <c r="E29" s="366">
        <f>IF('3722-odpady'!D35=0," ",'3722-odpady'!D35)</f>
        <v>6194167</v>
      </c>
      <c r="F29" s="367">
        <f>IF('3722-odpady'!G35=0," ",'3722-odpady'!G35)</f>
        <v>8843000</v>
      </c>
      <c r="G29" s="368"/>
      <c r="H29" s="369"/>
    </row>
    <row r="30" spans="1:9" x14ac:dyDescent="0.25">
      <c r="A30" s="1240">
        <v>3745</v>
      </c>
      <c r="B30" s="1330" t="s">
        <v>95</v>
      </c>
      <c r="C30" s="398" t="s">
        <v>234</v>
      </c>
      <c r="D30" s="399">
        <f>IF('3745-zeleň'!C34=0," ",'3745-zeleň'!C34)</f>
        <v>3372364</v>
      </c>
      <c r="E30" s="400">
        <f>IF('3745-zeleň'!D34=0," ",'3745-zeleň'!D34)</f>
        <v>2821160</v>
      </c>
      <c r="F30" s="1233">
        <f>SUM(G30:G31)</f>
        <v>3528000</v>
      </c>
      <c r="G30" s="401">
        <f>IF('3745-zeleň'!G34=0," ",'3745-zeleň'!G34)</f>
        <v>2412000</v>
      </c>
      <c r="H30" s="385"/>
    </row>
    <row r="31" spans="1:9" x14ac:dyDescent="0.25">
      <c r="A31" s="1329"/>
      <c r="B31" s="1332"/>
      <c r="C31" s="402" t="s">
        <v>9</v>
      </c>
      <c r="D31" s="403">
        <f>IF('3745-zeleň'!C20=0," ",'3745-zeleň'!C20)</f>
        <v>2020000</v>
      </c>
      <c r="E31" s="397">
        <f>IF('3745-zeleň'!D20=0," ",'3745-zeleň'!D20)</f>
        <v>822546</v>
      </c>
      <c r="F31" s="1233"/>
      <c r="G31" s="998">
        <f>IF('3745-zeleň'!G20=0," ",'3745-zeleň'!G20)</f>
        <v>1116000</v>
      </c>
      <c r="H31" s="385"/>
      <c r="I31" s="476"/>
    </row>
    <row r="32" spans="1:9" x14ac:dyDescent="0.25">
      <c r="A32" s="363">
        <v>4351</v>
      </c>
      <c r="B32" s="364" t="s">
        <v>84</v>
      </c>
      <c r="C32" s="364" t="s">
        <v>193</v>
      </c>
      <c r="D32" s="365">
        <f>IF('4351-DPS'!C38=0," ",'4351-DPS'!C38)</f>
        <v>3113000</v>
      </c>
      <c r="E32" s="366">
        <f>IF('4351-DPS'!D38=0," ",'4351-DPS'!D38)</f>
        <v>2338100</v>
      </c>
      <c r="F32" s="367">
        <f>IF('4351-DPS'!G38=0," ",'4351-DPS'!G38)</f>
        <v>3037000</v>
      </c>
      <c r="G32" s="368"/>
      <c r="H32" s="369"/>
    </row>
    <row r="33" spans="1:9" x14ac:dyDescent="0.25">
      <c r="A33" s="380">
        <v>5213</v>
      </c>
      <c r="B33" s="381" t="s">
        <v>85</v>
      </c>
      <c r="C33" s="381" t="s">
        <v>121</v>
      </c>
      <c r="D33" s="382">
        <v>500000</v>
      </c>
      <c r="E33" s="386">
        <v>0</v>
      </c>
      <c r="F33" s="383">
        <v>500000</v>
      </c>
      <c r="G33" s="384"/>
      <c r="H33" s="385"/>
    </row>
    <row r="34" spans="1:9" x14ac:dyDescent="0.25">
      <c r="A34" s="363">
        <v>5512</v>
      </c>
      <c r="B34" s="364" t="s">
        <v>86</v>
      </c>
      <c r="C34" s="364" t="s">
        <v>56</v>
      </c>
      <c r="D34" s="365">
        <f>IF('5512-hasiči'!C39=0," ",'5512-hasiči'!C39)</f>
        <v>3166000</v>
      </c>
      <c r="E34" s="366">
        <f>IF('5512-hasiči'!D39=0," ",'5512-hasiči'!D39)</f>
        <v>913240</v>
      </c>
      <c r="F34" s="367">
        <f>IF('5512-hasiči'!G39=0," ",'5512-hasiči'!G39)</f>
        <v>1262000</v>
      </c>
      <c r="G34" s="368"/>
      <c r="H34" s="369"/>
      <c r="I34" s="476"/>
    </row>
    <row r="35" spans="1:9" x14ac:dyDescent="0.25">
      <c r="A35" s="380">
        <v>6112</v>
      </c>
      <c r="B35" s="381" t="s">
        <v>87</v>
      </c>
      <c r="C35" s="381" t="s">
        <v>16</v>
      </c>
      <c r="D35" s="404">
        <f>IF('6112-ZM'!C20=0," ",'6112-ZM'!C20)</f>
        <v>3460000</v>
      </c>
      <c r="E35" s="405">
        <f>IF('6112-ZM'!D20=0," ",'6112-ZM'!D20)</f>
        <v>2581730</v>
      </c>
      <c r="F35" s="383">
        <f>IF('6112-ZM'!G20=0," ",'6112-ZM'!G20)</f>
        <v>3705000</v>
      </c>
      <c r="G35" s="384"/>
      <c r="H35" s="385"/>
    </row>
    <row r="36" spans="1:9" x14ac:dyDescent="0.25">
      <c r="A36" s="363">
        <v>6114</v>
      </c>
      <c r="B36" s="364" t="s">
        <v>88</v>
      </c>
      <c r="C36" s="378"/>
      <c r="D36" s="365">
        <v>150000</v>
      </c>
      <c r="E36" s="366">
        <v>9825</v>
      </c>
      <c r="F36" s="367"/>
      <c r="G36" s="368"/>
      <c r="H36" s="369"/>
    </row>
    <row r="37" spans="1:9" x14ac:dyDescent="0.25">
      <c r="A37" s="1240">
        <v>6171</v>
      </c>
      <c r="B37" s="1330" t="s">
        <v>89</v>
      </c>
      <c r="C37" s="406" t="s">
        <v>16</v>
      </c>
      <c r="D37" s="399">
        <f>IF('město-různé'!C34=0," ",'město-různé'!C34)</f>
        <v>385000</v>
      </c>
      <c r="E37" s="407">
        <f>IF('město-různé'!D34=0," ",'město-různé'!D34)</f>
        <v>572365</v>
      </c>
      <c r="F37" s="1334">
        <f>SUM(G37:G38)</f>
        <v>32046000</v>
      </c>
      <c r="G37" s="393">
        <f>IF('město-různé'!G34=0," ",'město-různé'!G34)</f>
        <v>540000</v>
      </c>
      <c r="H37" s="385"/>
    </row>
    <row r="38" spans="1:9" x14ac:dyDescent="0.25">
      <c r="A38" s="1278"/>
      <c r="B38" s="1338"/>
      <c r="C38" s="408" t="s">
        <v>60</v>
      </c>
      <c r="D38" s="403">
        <f>IF('6171-MěÚ'!C49=0," ",'6171-MěÚ'!C49)</f>
        <v>27878000</v>
      </c>
      <c r="E38" s="407">
        <f>IF('6171-MěÚ'!D49=0," ",'6171-MěÚ'!D49)</f>
        <v>19647755</v>
      </c>
      <c r="F38" s="1334"/>
      <c r="G38" s="393">
        <f>IF('6171-MěÚ'!G49=0," ",'6171-MěÚ'!G49)</f>
        <v>31506000</v>
      </c>
      <c r="H38" s="385"/>
    </row>
    <row r="39" spans="1:9" x14ac:dyDescent="0.25">
      <c r="A39" s="363">
        <v>6223</v>
      </c>
      <c r="B39" s="378" t="s">
        <v>90</v>
      </c>
      <c r="C39" s="364" t="s">
        <v>46</v>
      </c>
      <c r="D39" s="379">
        <f>IF('město-různé'!C40=0," ",'město-různé'!C40)</f>
        <v>60000</v>
      </c>
      <c r="E39" s="379">
        <f>IF('město-různé'!D40=0," ",'město-různé'!D40)</f>
        <v>42600</v>
      </c>
      <c r="F39" s="367">
        <f>IF('město-různé'!G40=0," ",'město-různé'!G40)</f>
        <v>60000</v>
      </c>
      <c r="G39" s="368"/>
      <c r="H39" s="369"/>
    </row>
    <row r="40" spans="1:9" x14ac:dyDescent="0.25">
      <c r="A40" s="380">
        <v>6320</v>
      </c>
      <c r="B40" s="633" t="s">
        <v>443</v>
      </c>
      <c r="C40" s="472" t="s">
        <v>444</v>
      </c>
      <c r="D40" s="404">
        <f>IF('6171-MěÚ'!C51=0," ",'6171-MěÚ'!C51)</f>
        <v>360000</v>
      </c>
      <c r="E40" s="665">
        <f>IF('6171-MěÚ'!D51=0," ",'6171-MěÚ'!D51)</f>
        <v>180329</v>
      </c>
      <c r="F40" s="383">
        <f>IF('6171-MěÚ'!G51=0," ",'6171-MěÚ'!G51)</f>
        <v>750000</v>
      </c>
      <c r="G40" s="384"/>
      <c r="H40" s="385"/>
    </row>
    <row r="41" spans="1:9" x14ac:dyDescent="0.25">
      <c r="A41" s="363">
        <v>6330</v>
      </c>
      <c r="B41" s="364" t="s">
        <v>91</v>
      </c>
      <c r="C41" s="364" t="s">
        <v>50</v>
      </c>
      <c r="D41" s="365">
        <v>590000</v>
      </c>
      <c r="E41" s="366">
        <v>590000</v>
      </c>
      <c r="F41" s="591">
        <f>IF('6171-MěÚ'!G47=0," ",'6171-MěÚ'!G47)</f>
        <v>800000</v>
      </c>
      <c r="G41" s="368"/>
      <c r="H41" s="369"/>
    </row>
    <row r="42" spans="1:9" x14ac:dyDescent="0.25">
      <c r="A42" s="380">
        <v>6399</v>
      </c>
      <c r="B42" s="381" t="s">
        <v>92</v>
      </c>
      <c r="C42" s="381" t="s">
        <v>457</v>
      </c>
      <c r="D42" s="404">
        <f>IF('město-různé'!C43=0," ",'město-různé'!C43)</f>
        <v>11434000</v>
      </c>
      <c r="E42" s="404">
        <f>IF('město-různé'!D43=0," ",'město-různé'!D43)</f>
        <v>9201474</v>
      </c>
      <c r="F42" s="383">
        <f>IF('město-různé'!G43=0," ",'město-různé'!G43)</f>
        <v>6000000</v>
      </c>
      <c r="G42" s="384"/>
      <c r="H42" s="635"/>
    </row>
    <row r="43" spans="1:9" x14ac:dyDescent="0.25">
      <c r="A43" s="1201">
        <v>6402</v>
      </c>
      <c r="B43" s="387" t="s">
        <v>658</v>
      </c>
      <c r="C43" s="387" t="s">
        <v>659</v>
      </c>
      <c r="D43" s="1202">
        <v>0</v>
      </c>
      <c r="E43" s="1202">
        <v>0</v>
      </c>
      <c r="F43" s="383">
        <v>336400</v>
      </c>
      <c r="G43" s="1203"/>
      <c r="H43" s="635"/>
    </row>
    <row r="44" spans="1:9" x14ac:dyDescent="0.25">
      <c r="A44" s="1284">
        <v>6409</v>
      </c>
      <c r="B44" s="1287" t="s">
        <v>93</v>
      </c>
      <c r="C44" s="370" t="s">
        <v>31</v>
      </c>
      <c r="D44" s="636">
        <f>IF('město-různé'!C44=0," ",'město-různé'!C44)</f>
        <v>4161000</v>
      </c>
      <c r="E44" s="636">
        <f>IF('město-různé'!D44=0," ",'město-různé'!D44)</f>
        <v>589385</v>
      </c>
      <c r="F44" s="1333">
        <f>SUM(G44:G46)</f>
        <v>4475000</v>
      </c>
      <c r="G44" s="1075">
        <f>IF('město-různé'!G44=0," ",'město-různé'!G44)</f>
        <v>4400000</v>
      </c>
      <c r="H44" s="369"/>
    </row>
    <row r="45" spans="1:9" x14ac:dyDescent="0.25">
      <c r="A45" s="1336"/>
      <c r="B45" s="1288"/>
      <c r="C45" s="375" t="s">
        <v>44</v>
      </c>
      <c r="D45" s="376">
        <f>IF('město-různé'!C45=0," ",'město-různé'!C45)</f>
        <v>57000</v>
      </c>
      <c r="E45" s="377">
        <f>IF('město-různé'!D45=0," ",'město-různé'!D45)</f>
        <v>57570</v>
      </c>
      <c r="F45" s="1333"/>
      <c r="G45" s="634">
        <f>IF('město-různé'!G45=0," ",'město-různé'!G45)</f>
        <v>57000</v>
      </c>
      <c r="H45" s="369"/>
    </row>
    <row r="46" spans="1:9" ht="13.8" thickBot="1" x14ac:dyDescent="0.3">
      <c r="A46" s="1336"/>
      <c r="B46" s="1288"/>
      <c r="C46" s="375" t="s">
        <v>357</v>
      </c>
      <c r="D46" s="376">
        <f>IF('město-různé'!C46=0," ",'město-různé'!C46)</f>
        <v>18000</v>
      </c>
      <c r="E46" s="377">
        <f>IF('město-různé'!D46=0," ",'město-různé'!D46)</f>
        <v>17661</v>
      </c>
      <c r="F46" s="1333"/>
      <c r="G46" s="634">
        <f>IF('město-různé'!G46=0," ",'město-různé'!G46)</f>
        <v>18000</v>
      </c>
      <c r="H46" s="369"/>
    </row>
    <row r="47" spans="1:9" ht="15" thickTop="1" thickBot="1" x14ac:dyDescent="0.3">
      <c r="A47" s="409" t="s">
        <v>24</v>
      </c>
      <c r="B47" s="410"/>
      <c r="C47" s="410"/>
      <c r="D47" s="411">
        <f>SUM(D4:D46)</f>
        <v>186925865</v>
      </c>
      <c r="E47" s="412">
        <f>SUM(E4:E46)</f>
        <v>138574647</v>
      </c>
      <c r="F47" s="1224">
        <f>SUM(F4:F46)</f>
        <v>151582400</v>
      </c>
      <c r="G47" s="413"/>
      <c r="H47" s="414"/>
    </row>
    <row r="48" spans="1:9" ht="14.4" thickTop="1" thickBot="1" x14ac:dyDescent="0.3">
      <c r="D48" s="73"/>
      <c r="E48" s="73"/>
      <c r="F48" s="73"/>
    </row>
    <row r="49" spans="1:7" ht="13.8" x14ac:dyDescent="0.25">
      <c r="A49" s="533"/>
      <c r="B49" s="543" t="s">
        <v>427</v>
      </c>
      <c r="C49" s="534"/>
      <c r="D49" s="535"/>
      <c r="E49" s="535"/>
      <c r="F49" s="536"/>
    </row>
    <row r="50" spans="1:7" x14ac:dyDescent="0.25">
      <c r="A50" s="537">
        <v>3639</v>
      </c>
      <c r="B50" s="364" t="s">
        <v>82</v>
      </c>
      <c r="C50" s="364" t="s">
        <v>562</v>
      </c>
      <c r="D50" s="365"/>
      <c r="E50" s="365"/>
      <c r="F50" s="538">
        <f>G27</f>
        <v>500000</v>
      </c>
    </row>
    <row r="51" spans="1:7" x14ac:dyDescent="0.25">
      <c r="A51" s="537">
        <v>3639</v>
      </c>
      <c r="B51" s="364" t="s">
        <v>82</v>
      </c>
      <c r="C51" s="364" t="s">
        <v>415</v>
      </c>
      <c r="D51" s="365"/>
      <c r="E51" s="365"/>
      <c r="F51" s="538">
        <v>15560000</v>
      </c>
    </row>
    <row r="52" spans="1:7" x14ac:dyDescent="0.25">
      <c r="A52" s="537">
        <v>3713</v>
      </c>
      <c r="B52" s="364" t="s">
        <v>83</v>
      </c>
      <c r="C52" s="364" t="s">
        <v>235</v>
      </c>
      <c r="D52" s="365"/>
      <c r="E52" s="365"/>
      <c r="F52" s="538">
        <f>F28</f>
        <v>3000000</v>
      </c>
    </row>
    <row r="53" spans="1:7" x14ac:dyDescent="0.25">
      <c r="A53" s="537">
        <v>3722</v>
      </c>
      <c r="B53" s="364" t="s">
        <v>433</v>
      </c>
      <c r="C53" s="364" t="s">
        <v>229</v>
      </c>
      <c r="D53" s="365"/>
      <c r="E53" s="365"/>
      <c r="F53" s="538">
        <f>IF('3722-odpady'!G34=0," ",'3722-odpady'!G34)</f>
        <v>300000</v>
      </c>
    </row>
    <row r="54" spans="1:7" x14ac:dyDescent="0.25">
      <c r="A54" s="537">
        <v>3745</v>
      </c>
      <c r="B54" s="364" t="s">
        <v>95</v>
      </c>
      <c r="C54" s="364" t="s">
        <v>234</v>
      </c>
      <c r="D54" s="365"/>
      <c r="E54" s="365"/>
      <c r="F54" s="538">
        <v>300000</v>
      </c>
    </row>
    <row r="55" spans="1:7" x14ac:dyDescent="0.25">
      <c r="A55" s="537">
        <v>4351</v>
      </c>
      <c r="B55" s="364" t="s">
        <v>84</v>
      </c>
      <c r="C55" s="364" t="s">
        <v>14</v>
      </c>
      <c r="D55" s="365"/>
      <c r="E55" s="365"/>
      <c r="F55" s="538">
        <v>0</v>
      </c>
    </row>
    <row r="56" spans="1:7" ht="13.8" thickBot="1" x14ac:dyDescent="0.3">
      <c r="A56" s="537">
        <v>3612</v>
      </c>
      <c r="B56" s="364" t="s">
        <v>122</v>
      </c>
      <c r="C56" s="364" t="s">
        <v>591</v>
      </c>
      <c r="D56" s="365"/>
      <c r="E56" s="365"/>
      <c r="F56" s="538">
        <f>IF('3612-BS'!G50=0," ",'3612-BS'!G50)</f>
        <v>6000000</v>
      </c>
      <c r="G56" s="656"/>
    </row>
    <row r="57" spans="1:7" ht="14.4" thickBot="1" x14ac:dyDescent="0.3">
      <c r="A57" s="539" t="s">
        <v>55</v>
      </c>
      <c r="B57" s="540"/>
      <c r="C57" s="540"/>
      <c r="D57" s="541"/>
      <c r="E57" s="541"/>
      <c r="F57" s="542">
        <f>SUM(F50:F56)</f>
        <v>25660000</v>
      </c>
    </row>
    <row r="58" spans="1:7" ht="13.8" thickBot="1" x14ac:dyDescent="0.3">
      <c r="D58" s="73"/>
      <c r="E58" s="73"/>
      <c r="F58" s="73"/>
    </row>
    <row r="59" spans="1:7" ht="13.8" x14ac:dyDescent="0.25">
      <c r="A59" s="533"/>
      <c r="B59" s="543" t="s">
        <v>426</v>
      </c>
      <c r="C59" s="534"/>
      <c r="D59" s="535"/>
      <c r="E59" s="535"/>
      <c r="F59" s="536"/>
    </row>
    <row r="60" spans="1:7" ht="13.8" thickBot="1" x14ac:dyDescent="0.3">
      <c r="A60" s="537"/>
      <c r="B60" s="364"/>
      <c r="C60" s="364"/>
      <c r="D60" s="365"/>
      <c r="E60" s="365"/>
      <c r="F60" s="538">
        <f>F47-F57</f>
        <v>125922400</v>
      </c>
    </row>
    <row r="61" spans="1:7" ht="14.4" thickBot="1" x14ac:dyDescent="0.3">
      <c r="A61" s="539" t="s">
        <v>55</v>
      </c>
      <c r="B61" s="540"/>
      <c r="C61" s="540"/>
      <c r="D61" s="541"/>
      <c r="E61" s="541"/>
      <c r="F61" s="542">
        <f>SUM(F60)</f>
        <v>125922400</v>
      </c>
      <c r="G61"/>
    </row>
    <row r="62" spans="1:7" x14ac:dyDescent="0.25">
      <c r="D62" s="73"/>
      <c r="E62" s="73"/>
      <c r="F62" s="73"/>
      <c r="G62"/>
    </row>
    <row r="63" spans="1:7" x14ac:dyDescent="0.25">
      <c r="D63" s="73"/>
      <c r="E63" s="73"/>
      <c r="F63" s="73">
        <f>SUM(F57+F61)</f>
        <v>151582400</v>
      </c>
      <c r="G63"/>
    </row>
    <row r="64" spans="1:7" x14ac:dyDescent="0.25">
      <c r="D64" s="73"/>
      <c r="E64" s="73"/>
      <c r="F64" s="73"/>
      <c r="G64"/>
    </row>
    <row r="65" spans="4:7" x14ac:dyDescent="0.25">
      <c r="D65" s="73"/>
      <c r="E65" s="73"/>
      <c r="F65" s="73"/>
      <c r="G65"/>
    </row>
    <row r="66" spans="4:7" x14ac:dyDescent="0.25">
      <c r="D66" s="73"/>
      <c r="E66" s="73"/>
      <c r="F66" s="73"/>
      <c r="G66"/>
    </row>
    <row r="67" spans="4:7" x14ac:dyDescent="0.25">
      <c r="D67" s="73"/>
      <c r="E67" s="73"/>
      <c r="F67" s="73"/>
      <c r="G67"/>
    </row>
    <row r="68" spans="4:7" x14ac:dyDescent="0.25">
      <c r="D68" s="73"/>
      <c r="E68" s="73"/>
      <c r="F68" s="73"/>
      <c r="G68"/>
    </row>
    <row r="69" spans="4:7" x14ac:dyDescent="0.25">
      <c r="D69" s="73"/>
      <c r="E69" s="73"/>
      <c r="F69" s="73"/>
      <c r="G69"/>
    </row>
    <row r="70" spans="4:7" x14ac:dyDescent="0.25">
      <c r="D70" s="73"/>
      <c r="E70" s="73"/>
      <c r="F70" s="73"/>
      <c r="G70"/>
    </row>
    <row r="71" spans="4:7" x14ac:dyDescent="0.25">
      <c r="D71" s="73"/>
      <c r="E71" s="73"/>
      <c r="F71" s="73"/>
      <c r="G71"/>
    </row>
    <row r="72" spans="4:7" x14ac:dyDescent="0.25">
      <c r="D72" s="73"/>
      <c r="E72" s="73"/>
      <c r="F72" s="73"/>
      <c r="G72"/>
    </row>
    <row r="73" spans="4:7" x14ac:dyDescent="0.25">
      <c r="D73" s="73"/>
      <c r="E73" s="73"/>
      <c r="F73" s="73"/>
      <c r="G73"/>
    </row>
    <row r="74" spans="4:7" x14ac:dyDescent="0.25">
      <c r="D74" s="73"/>
      <c r="E74" s="73"/>
      <c r="F74" s="73"/>
      <c r="G74"/>
    </row>
    <row r="75" spans="4:7" x14ac:dyDescent="0.25">
      <c r="D75" s="73"/>
      <c r="E75" s="73"/>
      <c r="F75" s="73"/>
      <c r="G75"/>
    </row>
    <row r="76" spans="4:7" x14ac:dyDescent="0.25">
      <c r="D76" s="73"/>
      <c r="E76" s="73"/>
      <c r="F76" s="73"/>
      <c r="G76"/>
    </row>
    <row r="77" spans="4:7" x14ac:dyDescent="0.25">
      <c r="D77" s="73"/>
      <c r="E77" s="73"/>
      <c r="F77" s="73"/>
      <c r="G77"/>
    </row>
    <row r="78" spans="4:7" x14ac:dyDescent="0.25">
      <c r="D78" s="73"/>
      <c r="E78" s="73"/>
      <c r="F78" s="73"/>
      <c r="G78"/>
    </row>
    <row r="79" spans="4:7" x14ac:dyDescent="0.25">
      <c r="D79" s="73"/>
      <c r="E79" s="73"/>
      <c r="F79" s="73"/>
      <c r="G79"/>
    </row>
    <row r="80" spans="4:7" x14ac:dyDescent="0.25">
      <c r="D80" s="73"/>
      <c r="E80" s="73"/>
      <c r="F80" s="73"/>
      <c r="G80"/>
    </row>
    <row r="81" spans="4:7" x14ac:dyDescent="0.25">
      <c r="D81" s="73"/>
      <c r="E81" s="73"/>
      <c r="F81" s="73"/>
      <c r="G81"/>
    </row>
    <row r="82" spans="4:7" x14ac:dyDescent="0.25">
      <c r="D82" s="73"/>
      <c r="E82" s="73"/>
      <c r="F82" s="73"/>
      <c r="G82"/>
    </row>
    <row r="83" spans="4:7" x14ac:dyDescent="0.25">
      <c r="D83" s="73"/>
      <c r="E83" s="73"/>
      <c r="F83" s="73"/>
      <c r="G83"/>
    </row>
    <row r="84" spans="4:7" x14ac:dyDescent="0.25">
      <c r="D84" s="73"/>
      <c r="E84" s="73"/>
      <c r="F84" s="73"/>
      <c r="G84"/>
    </row>
    <row r="85" spans="4:7" x14ac:dyDescent="0.25">
      <c r="D85" s="73"/>
      <c r="E85" s="73"/>
      <c r="F85" s="73"/>
      <c r="G85"/>
    </row>
  </sheetData>
  <mergeCells count="17">
    <mergeCell ref="F30:F31"/>
    <mergeCell ref="F44:F46"/>
    <mergeCell ref="F37:F38"/>
    <mergeCell ref="F25:F27"/>
    <mergeCell ref="A44:A46"/>
    <mergeCell ref="B44:B46"/>
    <mergeCell ref="A25:A27"/>
    <mergeCell ref="B25:B27"/>
    <mergeCell ref="A30:A31"/>
    <mergeCell ref="B30:B31"/>
    <mergeCell ref="A37:A38"/>
    <mergeCell ref="B37:B38"/>
    <mergeCell ref="D2:E2"/>
    <mergeCell ref="A17:A20"/>
    <mergeCell ref="A1:G1"/>
    <mergeCell ref="B17:B20"/>
    <mergeCell ref="F17:F20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8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-0.499984740745262"/>
  </sheetPr>
  <dimension ref="A1:L74"/>
  <sheetViews>
    <sheetView showGridLines="0" zoomScale="120" zoomScaleNormal="120" workbookViewId="0">
      <selection activeCell="F11" sqref="F11"/>
    </sheetView>
  </sheetViews>
  <sheetFormatPr defaultColWidth="9.109375" defaultRowHeight="15.6" x14ac:dyDescent="0.25"/>
  <cols>
    <col min="1" max="1" width="4.33203125" style="9" customWidth="1"/>
    <col min="2" max="2" width="58.33203125" style="9" customWidth="1"/>
    <col min="3" max="3" width="13.44140625" style="9" customWidth="1"/>
    <col min="4" max="4" width="13.33203125" style="9" customWidth="1"/>
    <col min="5" max="5" width="11.109375" style="9" customWidth="1"/>
    <col min="6" max="6" width="10.5546875" style="55" customWidth="1"/>
    <col min="7" max="16384" width="9.109375" style="9"/>
  </cols>
  <sheetData>
    <row r="1" spans="1:12" s="3" customFormat="1" ht="12.75" customHeight="1" x14ac:dyDescent="0.25">
      <c r="A1" s="688"/>
      <c r="B1" s="689" t="s">
        <v>601</v>
      </c>
      <c r="C1" s="1143" t="s">
        <v>563</v>
      </c>
      <c r="D1" s="1144"/>
      <c r="E1" s="1145"/>
      <c r="F1" s="492"/>
      <c r="G1" s="491"/>
      <c r="H1" s="491"/>
      <c r="I1" s="491"/>
      <c r="J1" s="491"/>
      <c r="K1" s="491"/>
      <c r="L1" s="491"/>
    </row>
    <row r="2" spans="1:12" s="3" customFormat="1" ht="12.75" customHeight="1" x14ac:dyDescent="0.25">
      <c r="A2" s="1169">
        <v>1</v>
      </c>
      <c r="B2" s="1193" t="s">
        <v>602</v>
      </c>
      <c r="C2" s="1162">
        <v>800000</v>
      </c>
      <c r="D2" s="1181" t="s">
        <v>603</v>
      </c>
      <c r="E2" s="1177" t="s">
        <v>37</v>
      </c>
      <c r="F2" s="690"/>
      <c r="G2" s="491"/>
      <c r="H2" s="491"/>
      <c r="I2" s="491"/>
      <c r="J2" s="491"/>
      <c r="K2" s="491"/>
      <c r="L2" s="491"/>
    </row>
    <row r="3" spans="1:12" s="3" customFormat="1" ht="12.75" customHeight="1" x14ac:dyDescent="0.25">
      <c r="A3" s="1170">
        <v>2</v>
      </c>
      <c r="B3" s="1194" t="s">
        <v>652</v>
      </c>
      <c r="C3" s="1150">
        <v>14000000</v>
      </c>
      <c r="D3" s="1177" t="s">
        <v>631</v>
      </c>
      <c r="E3" s="1177" t="s">
        <v>37</v>
      </c>
      <c r="F3" s="690"/>
      <c r="G3" s="491"/>
      <c r="H3" s="491"/>
      <c r="I3" s="491"/>
      <c r="J3" s="491"/>
      <c r="K3" s="491"/>
      <c r="L3" s="491"/>
    </row>
    <row r="4" spans="1:12" s="3" customFormat="1" ht="12.75" customHeight="1" x14ac:dyDescent="0.25">
      <c r="A4" s="1169">
        <v>3</v>
      </c>
      <c r="B4" s="1195" t="s">
        <v>606</v>
      </c>
      <c r="C4" s="1146">
        <v>250000</v>
      </c>
      <c r="D4" s="1177" t="s">
        <v>603</v>
      </c>
      <c r="E4" s="1177" t="s">
        <v>37</v>
      </c>
      <c r="F4" s="492"/>
      <c r="G4" s="491"/>
      <c r="H4" s="491"/>
      <c r="I4" s="491"/>
      <c r="J4" s="491"/>
      <c r="K4" s="491"/>
      <c r="L4" s="491"/>
    </row>
    <row r="5" spans="1:12" s="3" customFormat="1" ht="12.75" customHeight="1" x14ac:dyDescent="0.25">
      <c r="A5" s="1170">
        <v>4</v>
      </c>
      <c r="B5" s="1194" t="s">
        <v>608</v>
      </c>
      <c r="C5" s="1148">
        <v>500000</v>
      </c>
      <c r="D5" s="1181" t="s">
        <v>607</v>
      </c>
      <c r="E5" s="1177" t="s">
        <v>37</v>
      </c>
      <c r="F5" s="493"/>
      <c r="G5" s="491"/>
      <c r="H5" s="491"/>
      <c r="I5" s="491"/>
      <c r="J5" s="491"/>
      <c r="K5" s="491"/>
      <c r="L5" s="491"/>
    </row>
    <row r="6" spans="1:12" s="3" customFormat="1" ht="12.75" customHeight="1" x14ac:dyDescent="0.25">
      <c r="A6" s="1205">
        <v>5</v>
      </c>
      <c r="B6" s="1206" t="s">
        <v>653</v>
      </c>
      <c r="C6" s="1207">
        <v>240000</v>
      </c>
      <c r="D6" s="1181" t="s">
        <v>603</v>
      </c>
      <c r="E6" s="1178" t="s">
        <v>605</v>
      </c>
      <c r="F6" s="493"/>
      <c r="G6" s="491"/>
      <c r="H6" s="491"/>
      <c r="I6" s="491"/>
      <c r="J6" s="491"/>
      <c r="K6" s="491"/>
      <c r="L6" s="491"/>
    </row>
    <row r="7" spans="1:12" s="3" customFormat="1" ht="12.75" customHeight="1" x14ac:dyDescent="0.25">
      <c r="A7" s="1170">
        <v>6</v>
      </c>
      <c r="B7" s="1196"/>
      <c r="C7" s="1147"/>
      <c r="D7" s="1177"/>
      <c r="E7" s="1178"/>
      <c r="F7" s="493"/>
      <c r="G7" s="491"/>
      <c r="H7" s="491"/>
      <c r="I7" s="491"/>
      <c r="J7" s="491"/>
      <c r="K7" s="491"/>
      <c r="L7" s="491"/>
    </row>
    <row r="8" spans="1:12" s="3" customFormat="1" ht="12.75" customHeight="1" x14ac:dyDescent="0.25">
      <c r="A8" s="686"/>
      <c r="B8" s="687" t="s">
        <v>55</v>
      </c>
      <c r="C8" s="1001">
        <f>SUM(C2:C7)</f>
        <v>15790000</v>
      </c>
      <c r="D8" s="1019">
        <f>IF('výdaje-paragraf'!G25=0," ",'výdaje-paragraf'!G25)</f>
        <v>15800000</v>
      </c>
      <c r="E8" s="1020">
        <f>D8-C8</f>
        <v>10000</v>
      </c>
      <c r="F8" s="492"/>
      <c r="G8" s="491"/>
      <c r="H8" s="491"/>
      <c r="I8" s="491"/>
      <c r="J8" s="491"/>
      <c r="K8" s="491"/>
      <c r="L8" s="491"/>
    </row>
    <row r="9" spans="1:12" s="3" customFormat="1" ht="12.75" customHeight="1" x14ac:dyDescent="0.25">
      <c r="A9" s="1208">
        <v>7</v>
      </c>
      <c r="B9" s="1209" t="s">
        <v>654</v>
      </c>
      <c r="C9" s="1210">
        <v>2500000</v>
      </c>
      <c r="D9" s="1177" t="s">
        <v>631</v>
      </c>
      <c r="E9" s="1177" t="s">
        <v>37</v>
      </c>
      <c r="F9" s="493"/>
      <c r="G9" s="491"/>
      <c r="H9" s="491"/>
      <c r="I9" s="491"/>
      <c r="J9" s="491"/>
      <c r="K9" s="491"/>
      <c r="L9" s="491"/>
    </row>
    <row r="10" spans="1:12" s="3" customFormat="1" ht="12.75" customHeight="1" x14ac:dyDescent="0.25">
      <c r="A10" s="1211">
        <v>8</v>
      </c>
      <c r="B10" s="1214" t="s">
        <v>604</v>
      </c>
      <c r="C10" s="1215">
        <v>1500000</v>
      </c>
      <c r="D10" s="1177" t="s">
        <v>603</v>
      </c>
      <c r="E10" s="1178" t="s">
        <v>605</v>
      </c>
      <c r="F10" s="493"/>
      <c r="G10" s="491"/>
      <c r="H10" s="491"/>
      <c r="I10" s="491"/>
      <c r="J10" s="491"/>
      <c r="K10" s="491"/>
      <c r="L10" s="491"/>
    </row>
    <row r="11" spans="1:12" s="3" customFormat="1" ht="12.75" customHeight="1" x14ac:dyDescent="0.25">
      <c r="A11" s="1208">
        <v>9</v>
      </c>
      <c r="B11" s="1209" t="s">
        <v>656</v>
      </c>
      <c r="C11" s="1210">
        <v>3500000</v>
      </c>
      <c r="D11" s="1177" t="s">
        <v>607</v>
      </c>
      <c r="E11" s="1177" t="s">
        <v>37</v>
      </c>
      <c r="F11" s="493"/>
      <c r="G11" s="491"/>
      <c r="H11" s="491"/>
      <c r="I11" s="491"/>
      <c r="J11" s="491"/>
      <c r="K11" s="491"/>
      <c r="L11" s="491"/>
    </row>
    <row r="12" spans="1:12" s="3" customFormat="1" ht="12.75" customHeight="1" x14ac:dyDescent="0.25">
      <c r="A12" s="1211">
        <v>10</v>
      </c>
      <c r="B12" s="1212" t="s">
        <v>651</v>
      </c>
      <c r="C12" s="1213">
        <v>2500000</v>
      </c>
      <c r="D12" s="1177" t="s">
        <v>603</v>
      </c>
      <c r="E12" s="1177" t="s">
        <v>37</v>
      </c>
      <c r="F12" s="493"/>
      <c r="G12" s="491"/>
      <c r="H12" s="491"/>
      <c r="I12" s="491"/>
      <c r="J12" s="491"/>
      <c r="K12" s="491"/>
      <c r="L12" s="491"/>
    </row>
    <row r="13" spans="1:12" s="3" customFormat="1" ht="12.75" customHeight="1" x14ac:dyDescent="0.25">
      <c r="A13" s="1171">
        <v>11</v>
      </c>
      <c r="B13" s="1194" t="s">
        <v>609</v>
      </c>
      <c r="C13" s="1148">
        <v>2800000</v>
      </c>
      <c r="D13" s="1177" t="s">
        <v>607</v>
      </c>
      <c r="E13" s="1177" t="s">
        <v>37</v>
      </c>
      <c r="F13" s="493"/>
      <c r="G13" s="491"/>
      <c r="H13" s="491"/>
      <c r="I13" s="491"/>
      <c r="J13" s="491"/>
      <c r="K13" s="491"/>
      <c r="L13" s="491"/>
    </row>
    <row r="14" spans="1:12" s="3" customFormat="1" ht="12.75" customHeight="1" x14ac:dyDescent="0.25">
      <c r="A14" s="1172">
        <v>12</v>
      </c>
      <c r="B14" s="1195" t="s">
        <v>657</v>
      </c>
      <c r="C14" s="1149">
        <v>450000</v>
      </c>
      <c r="D14" s="1177" t="s">
        <v>603</v>
      </c>
      <c r="E14" s="1177" t="s">
        <v>37</v>
      </c>
      <c r="F14" s="493"/>
      <c r="G14" s="491"/>
      <c r="H14" s="491"/>
      <c r="I14" s="491"/>
      <c r="J14" s="491"/>
      <c r="K14" s="491"/>
      <c r="L14" s="491"/>
    </row>
    <row r="15" spans="1:12" s="3" customFormat="1" ht="12.75" customHeight="1" x14ac:dyDescent="0.25">
      <c r="A15" s="1173">
        <v>13</v>
      </c>
      <c r="B15" s="1194" t="s">
        <v>610</v>
      </c>
      <c r="C15" s="1150">
        <v>1200000</v>
      </c>
      <c r="D15" s="1177" t="s">
        <v>603</v>
      </c>
      <c r="E15" s="1177" t="s">
        <v>37</v>
      </c>
      <c r="F15" s="493"/>
      <c r="G15" s="491"/>
      <c r="H15" s="494"/>
      <c r="I15" s="491"/>
      <c r="J15" s="491"/>
      <c r="K15" s="491"/>
      <c r="L15" s="491"/>
    </row>
    <row r="16" spans="1:12" s="3" customFormat="1" ht="12.75" customHeight="1" x14ac:dyDescent="0.25">
      <c r="A16" s="1172">
        <v>14</v>
      </c>
      <c r="B16" s="1195" t="s">
        <v>611</v>
      </c>
      <c r="C16" s="1146">
        <v>500000</v>
      </c>
      <c r="D16" s="1177" t="s">
        <v>603</v>
      </c>
      <c r="E16" s="1177" t="s">
        <v>605</v>
      </c>
      <c r="F16" s="492"/>
      <c r="G16" s="491"/>
      <c r="H16" s="494"/>
      <c r="I16" s="491"/>
      <c r="J16" s="491"/>
      <c r="K16" s="491"/>
      <c r="L16" s="491"/>
    </row>
    <row r="17" spans="1:12" s="3" customFormat="1" ht="12.75" customHeight="1" x14ac:dyDescent="0.25">
      <c r="A17" s="1173">
        <v>15</v>
      </c>
      <c r="B17" s="1197" t="s">
        <v>612</v>
      </c>
      <c r="C17" s="1151">
        <v>13500000</v>
      </c>
      <c r="D17" s="1177" t="s">
        <v>631</v>
      </c>
      <c r="E17" s="1178" t="s">
        <v>37</v>
      </c>
      <c r="F17" s="492"/>
      <c r="G17" s="491"/>
      <c r="H17" s="491"/>
      <c r="I17" s="491"/>
      <c r="J17" s="491"/>
      <c r="K17" s="491"/>
      <c r="L17" s="491"/>
    </row>
    <row r="18" spans="1:12" s="3" customFormat="1" ht="12.75" customHeight="1" x14ac:dyDescent="0.25">
      <c r="A18" s="1172">
        <v>16</v>
      </c>
      <c r="B18" s="1198" t="s">
        <v>613</v>
      </c>
      <c r="C18" s="1152"/>
      <c r="D18" s="1177" t="s">
        <v>603</v>
      </c>
      <c r="E18" s="1178" t="s">
        <v>37</v>
      </c>
      <c r="F18" s="492"/>
      <c r="G18" s="491"/>
      <c r="H18" s="491"/>
      <c r="I18" s="491"/>
      <c r="J18" s="491"/>
      <c r="K18" s="491"/>
      <c r="L18" s="491"/>
    </row>
    <row r="19" spans="1:12" s="3" customFormat="1" ht="12.75" customHeight="1" x14ac:dyDescent="0.25">
      <c r="A19" s="1173">
        <v>17</v>
      </c>
      <c r="B19" s="1197" t="s">
        <v>614</v>
      </c>
      <c r="C19" s="1153"/>
      <c r="D19" s="1177" t="s">
        <v>603</v>
      </c>
      <c r="E19" s="1177" t="s">
        <v>605</v>
      </c>
      <c r="F19" s="492"/>
      <c r="G19" s="491"/>
      <c r="H19" s="491"/>
      <c r="I19" s="491"/>
      <c r="J19" s="491"/>
      <c r="K19" s="491"/>
      <c r="L19" s="491"/>
    </row>
    <row r="20" spans="1:12" s="3" customFormat="1" ht="12.75" customHeight="1" x14ac:dyDescent="0.25">
      <c r="A20" s="1172">
        <v>18</v>
      </c>
      <c r="B20" s="1198" t="s">
        <v>615</v>
      </c>
      <c r="C20" s="1154">
        <v>520000</v>
      </c>
      <c r="D20" s="1177" t="s">
        <v>603</v>
      </c>
      <c r="E20" s="1178" t="s">
        <v>605</v>
      </c>
      <c r="F20" s="492"/>
      <c r="G20" s="491"/>
      <c r="H20" s="491"/>
      <c r="I20" s="491"/>
      <c r="J20" s="491"/>
      <c r="K20" s="491"/>
      <c r="L20" s="491"/>
    </row>
    <row r="21" spans="1:12" s="3" customFormat="1" ht="12.75" customHeight="1" x14ac:dyDescent="0.25">
      <c r="A21" s="1173">
        <v>19</v>
      </c>
      <c r="B21" s="1197" t="s">
        <v>616</v>
      </c>
      <c r="C21" s="1155">
        <v>1800000</v>
      </c>
      <c r="D21" s="1177" t="s">
        <v>603</v>
      </c>
      <c r="E21" s="1178" t="s">
        <v>37</v>
      </c>
      <c r="F21" s="492"/>
      <c r="G21" s="491"/>
      <c r="H21" s="491"/>
      <c r="I21" s="491"/>
      <c r="J21" s="491"/>
      <c r="K21" s="491"/>
      <c r="L21" s="491"/>
    </row>
    <row r="22" spans="1:12" s="3" customFormat="1" ht="12.75" customHeight="1" x14ac:dyDescent="0.25">
      <c r="A22" s="1172">
        <v>20</v>
      </c>
      <c r="B22" s="1198" t="s">
        <v>617</v>
      </c>
      <c r="C22" s="1156">
        <v>1000000</v>
      </c>
      <c r="D22" s="1177" t="s">
        <v>607</v>
      </c>
      <c r="E22" s="1177" t="s">
        <v>605</v>
      </c>
      <c r="F22" s="492"/>
      <c r="G22" s="491"/>
      <c r="H22" s="491"/>
      <c r="I22" s="491"/>
      <c r="J22" s="491"/>
      <c r="K22" s="491"/>
      <c r="L22" s="491"/>
    </row>
    <row r="23" spans="1:12" s="3" customFormat="1" ht="12.75" customHeight="1" x14ac:dyDescent="0.25">
      <c r="A23" s="1173">
        <v>21</v>
      </c>
      <c r="B23" s="1197" t="s">
        <v>618</v>
      </c>
      <c r="C23" s="1151"/>
      <c r="D23" s="1177" t="s">
        <v>603</v>
      </c>
      <c r="E23" s="1177" t="s">
        <v>605</v>
      </c>
      <c r="F23" s="492"/>
      <c r="G23" s="491"/>
      <c r="H23" s="491"/>
      <c r="I23" s="491"/>
      <c r="J23" s="491"/>
      <c r="K23" s="491"/>
      <c r="L23" s="491"/>
    </row>
    <row r="24" spans="1:12" s="3" customFormat="1" ht="12.75" customHeight="1" x14ac:dyDescent="0.25">
      <c r="A24" s="1172">
        <v>22</v>
      </c>
      <c r="B24" s="1198" t="s">
        <v>619</v>
      </c>
      <c r="C24" s="1156"/>
      <c r="D24" s="1177" t="s">
        <v>603</v>
      </c>
      <c r="E24" s="1177" t="s">
        <v>37</v>
      </c>
      <c r="F24" s="492"/>
      <c r="G24" s="491"/>
      <c r="H24" s="491"/>
      <c r="I24" s="491"/>
      <c r="J24" s="491"/>
      <c r="K24" s="491"/>
      <c r="L24" s="491"/>
    </row>
    <row r="25" spans="1:12" s="3" customFormat="1" ht="12.75" customHeight="1" x14ac:dyDescent="0.25">
      <c r="A25" s="1173">
        <v>23</v>
      </c>
      <c r="B25" s="1197" t="s">
        <v>620</v>
      </c>
      <c r="C25" s="1151">
        <v>4772672.28</v>
      </c>
      <c r="D25" s="1177" t="s">
        <v>631</v>
      </c>
      <c r="E25" s="1177" t="s">
        <v>37</v>
      </c>
      <c r="F25" s="492"/>
      <c r="G25" s="491"/>
      <c r="H25" s="491"/>
      <c r="I25" s="491"/>
      <c r="J25" s="491"/>
      <c r="K25" s="491"/>
      <c r="L25" s="491"/>
    </row>
    <row r="26" spans="1:12" s="3" customFormat="1" ht="12.75" customHeight="1" x14ac:dyDescent="0.25">
      <c r="A26" s="1172">
        <v>24</v>
      </c>
      <c r="B26" s="1198" t="s">
        <v>621</v>
      </c>
      <c r="C26" s="1156">
        <v>16445200.279999999</v>
      </c>
      <c r="D26" s="1177" t="s">
        <v>631</v>
      </c>
      <c r="E26" s="1177" t="s">
        <v>37</v>
      </c>
      <c r="F26" s="493"/>
      <c r="G26" s="491"/>
      <c r="H26" s="491"/>
      <c r="I26" s="491"/>
      <c r="J26" s="491"/>
      <c r="K26" s="491"/>
      <c r="L26" s="491"/>
    </row>
    <row r="27" spans="1:12" s="3" customFormat="1" ht="12.75" customHeight="1" x14ac:dyDescent="0.25">
      <c r="A27" s="1173">
        <v>25</v>
      </c>
      <c r="B27" s="1197" t="s">
        <v>622</v>
      </c>
      <c r="C27" s="1151">
        <v>7832705.4100000001</v>
      </c>
      <c r="D27" s="1177" t="s">
        <v>631</v>
      </c>
      <c r="E27" s="1177" t="s">
        <v>37</v>
      </c>
      <c r="F27" s="492"/>
      <c r="G27" s="491"/>
      <c r="H27" s="491"/>
      <c r="I27" s="491"/>
      <c r="J27" s="491"/>
      <c r="K27" s="491"/>
      <c r="L27" s="491"/>
    </row>
    <row r="28" spans="1:12" s="3" customFormat="1" ht="12.75" customHeight="1" x14ac:dyDescent="0.25">
      <c r="A28" s="1172">
        <v>26</v>
      </c>
      <c r="B28" s="1198" t="s">
        <v>623</v>
      </c>
      <c r="C28" s="1156">
        <v>7946400.8300000001</v>
      </c>
      <c r="D28" s="1177" t="s">
        <v>631</v>
      </c>
      <c r="E28" s="1177" t="s">
        <v>37</v>
      </c>
      <c r="F28" s="492"/>
      <c r="G28" s="491"/>
      <c r="H28" s="491"/>
      <c r="I28" s="491"/>
      <c r="J28" s="491"/>
      <c r="K28" s="491"/>
      <c r="L28" s="491"/>
    </row>
    <row r="29" spans="1:12" s="3" customFormat="1" ht="12.75" customHeight="1" x14ac:dyDescent="0.25">
      <c r="A29" s="1173">
        <v>27</v>
      </c>
      <c r="B29" s="1197" t="s">
        <v>655</v>
      </c>
      <c r="C29" s="1151">
        <v>1971175.12</v>
      </c>
      <c r="D29" s="1177" t="s">
        <v>631</v>
      </c>
      <c r="E29" s="1177" t="s">
        <v>37</v>
      </c>
      <c r="F29" s="492"/>
      <c r="G29" s="491"/>
      <c r="H29" s="491"/>
      <c r="I29" s="491"/>
      <c r="J29" s="491"/>
      <c r="K29" s="491"/>
      <c r="L29" s="491"/>
    </row>
    <row r="30" spans="1:12" s="3" customFormat="1" ht="12.75" customHeight="1" x14ac:dyDescent="0.25">
      <c r="A30" s="1172">
        <v>28</v>
      </c>
      <c r="B30" s="1198" t="s">
        <v>624</v>
      </c>
      <c r="C30" s="1156">
        <v>15000000</v>
      </c>
      <c r="D30" s="1177" t="s">
        <v>631</v>
      </c>
      <c r="E30" s="1177" t="s">
        <v>37</v>
      </c>
      <c r="F30" s="492"/>
      <c r="G30" s="491"/>
      <c r="H30" s="491"/>
      <c r="I30" s="491"/>
      <c r="J30" s="491"/>
      <c r="K30" s="491"/>
      <c r="L30" s="491"/>
    </row>
    <row r="31" spans="1:12" s="3" customFormat="1" ht="12.75" customHeight="1" x14ac:dyDescent="0.25">
      <c r="A31" s="1173">
        <v>29</v>
      </c>
      <c r="B31" s="1197" t="s">
        <v>625</v>
      </c>
      <c r="C31" s="1151">
        <v>12492574.199999999</v>
      </c>
      <c r="D31" s="1177" t="s">
        <v>631</v>
      </c>
      <c r="E31" s="1177" t="s">
        <v>37</v>
      </c>
      <c r="F31" s="492"/>
      <c r="G31" s="491"/>
      <c r="H31" s="491"/>
      <c r="I31" s="491"/>
      <c r="J31" s="491"/>
      <c r="K31" s="491"/>
      <c r="L31" s="491"/>
    </row>
    <row r="32" spans="1:12" s="3" customFormat="1" ht="12.75" customHeight="1" x14ac:dyDescent="0.25">
      <c r="A32" s="1172">
        <v>30</v>
      </c>
      <c r="B32" s="1198" t="s">
        <v>612</v>
      </c>
      <c r="C32" s="1156">
        <v>13583073.189999999</v>
      </c>
      <c r="D32" s="1177" t="s">
        <v>631</v>
      </c>
      <c r="E32" s="1177" t="s">
        <v>37</v>
      </c>
      <c r="F32" s="492"/>
      <c r="G32" s="491"/>
      <c r="H32" s="491"/>
      <c r="I32" s="491"/>
      <c r="J32" s="491"/>
      <c r="K32" s="491"/>
      <c r="L32" s="491"/>
    </row>
    <row r="33" spans="1:12" s="3" customFormat="1" ht="12.75" customHeight="1" x14ac:dyDescent="0.25">
      <c r="A33" s="1173">
        <v>31</v>
      </c>
      <c r="B33" s="1197" t="s">
        <v>626</v>
      </c>
      <c r="C33" s="1151">
        <v>1000000</v>
      </c>
      <c r="D33" s="1177" t="s">
        <v>631</v>
      </c>
      <c r="E33" s="1177" t="s">
        <v>37</v>
      </c>
      <c r="F33" s="492"/>
      <c r="G33" s="491"/>
      <c r="H33" s="491"/>
      <c r="I33" s="491"/>
      <c r="J33" s="491"/>
      <c r="K33" s="491"/>
      <c r="L33" s="491"/>
    </row>
    <row r="34" spans="1:12" s="3" customFormat="1" ht="12.75" customHeight="1" x14ac:dyDescent="0.25">
      <c r="A34" s="1172">
        <v>32</v>
      </c>
      <c r="B34" s="1198" t="s">
        <v>627</v>
      </c>
      <c r="C34" s="1156">
        <v>4862277.7</v>
      </c>
      <c r="D34" s="1177" t="s">
        <v>631</v>
      </c>
      <c r="E34" s="1177" t="s">
        <v>37</v>
      </c>
      <c r="F34" s="492"/>
      <c r="G34" s="491"/>
      <c r="H34" s="491"/>
      <c r="I34" s="491"/>
      <c r="J34" s="491"/>
      <c r="K34" s="491"/>
      <c r="L34" s="491"/>
    </row>
    <row r="35" spans="1:12" ht="15" x14ac:dyDescent="0.25">
      <c r="A35" s="1173">
        <v>33</v>
      </c>
      <c r="B35" s="1197" t="s">
        <v>628</v>
      </c>
      <c r="C35" s="1151">
        <v>7062204.9800000004</v>
      </c>
      <c r="D35" s="1177" t="s">
        <v>631</v>
      </c>
      <c r="E35" s="1177" t="s">
        <v>37</v>
      </c>
      <c r="F35" s="492"/>
      <c r="G35" s="491"/>
      <c r="H35" s="491"/>
      <c r="I35" s="491"/>
      <c r="J35" s="491"/>
      <c r="K35" s="491"/>
      <c r="L35" s="491"/>
    </row>
    <row r="36" spans="1:12" ht="15" x14ac:dyDescent="0.25">
      <c r="A36" s="1172">
        <v>34</v>
      </c>
      <c r="B36" s="1198" t="s">
        <v>629</v>
      </c>
      <c r="C36" s="1156">
        <v>9587800.0700000003</v>
      </c>
      <c r="D36" s="1180" t="s">
        <v>631</v>
      </c>
      <c r="E36" s="1179" t="s">
        <v>37</v>
      </c>
      <c r="F36" s="492"/>
      <c r="G36" s="491"/>
      <c r="H36" s="491"/>
      <c r="I36" s="491"/>
      <c r="J36" s="491"/>
      <c r="K36" s="491"/>
      <c r="L36" s="491"/>
    </row>
    <row r="37" spans="1:12" thickBot="1" x14ac:dyDescent="0.3">
      <c r="A37" s="1173">
        <v>35</v>
      </c>
      <c r="B37" s="1197" t="s">
        <v>630</v>
      </c>
      <c r="C37" s="1151">
        <v>12313869</v>
      </c>
      <c r="D37" s="1180" t="s">
        <v>631</v>
      </c>
      <c r="E37" s="1180" t="s">
        <v>37</v>
      </c>
      <c r="F37" s="70"/>
      <c r="G37" s="69"/>
      <c r="H37" s="69"/>
      <c r="I37" s="69"/>
      <c r="J37" s="69"/>
      <c r="K37" s="69"/>
      <c r="L37" s="69"/>
    </row>
    <row r="38" spans="1:12" thickBot="1" x14ac:dyDescent="0.3">
      <c r="A38" s="1157"/>
      <c r="B38" s="1158" t="s">
        <v>55</v>
      </c>
      <c r="C38" s="1159">
        <f>SUM(C13:C37)</f>
        <v>136639953.06</v>
      </c>
      <c r="D38" s="1160"/>
      <c r="E38" s="1161"/>
      <c r="F38" s="70"/>
      <c r="G38" s="69"/>
      <c r="H38" s="69"/>
      <c r="I38" s="69"/>
      <c r="J38" s="69"/>
      <c r="K38" s="69"/>
      <c r="L38" s="69"/>
    </row>
    <row r="39" spans="1:12" ht="15" x14ac:dyDescent="0.25">
      <c r="A39" s="1163"/>
      <c r="B39" s="1164" t="s">
        <v>472</v>
      </c>
      <c r="C39" s="1165">
        <f>C38+C8</f>
        <v>152429953.06</v>
      </c>
      <c r="D39" s="1160"/>
      <c r="E39" s="1161"/>
      <c r="F39" s="70"/>
      <c r="G39" s="69"/>
      <c r="H39" s="69"/>
      <c r="I39" s="69"/>
      <c r="J39" s="69"/>
      <c r="K39" s="69"/>
      <c r="L39" s="69"/>
    </row>
    <row r="40" spans="1:12" thickBot="1" x14ac:dyDescent="0.3">
      <c r="A40" s="1166"/>
      <c r="B40" s="1167" t="s">
        <v>471</v>
      </c>
      <c r="C40" s="1168"/>
      <c r="D40" s="1160"/>
      <c r="E40" s="1161"/>
      <c r="F40" s="70"/>
      <c r="G40" s="69"/>
      <c r="H40" s="69"/>
      <c r="I40" s="69"/>
      <c r="J40" s="69"/>
      <c r="K40" s="69"/>
      <c r="L40" s="69"/>
    </row>
    <row r="41" spans="1:12" ht="15" x14ac:dyDescent="0.25">
      <c r="A41" s="69"/>
      <c r="B41" s="69"/>
      <c r="C41" s="69"/>
      <c r="D41" s="69"/>
      <c r="E41" s="69"/>
      <c r="F41" s="70"/>
      <c r="G41" s="69"/>
      <c r="H41" s="69"/>
      <c r="I41" s="69"/>
      <c r="J41" s="69"/>
      <c r="K41" s="69"/>
      <c r="L41" s="69"/>
    </row>
    <row r="42" spans="1:12" ht="15" x14ac:dyDescent="0.25">
      <c r="A42" s="69"/>
      <c r="B42" s="69"/>
      <c r="C42" s="69"/>
      <c r="D42" s="69"/>
      <c r="E42" s="69"/>
      <c r="F42" s="70"/>
      <c r="G42" s="69"/>
      <c r="H42" s="69"/>
      <c r="I42" s="69"/>
      <c r="J42" s="69"/>
      <c r="K42" s="69"/>
      <c r="L42" s="69"/>
    </row>
    <row r="43" spans="1:12" ht="15" x14ac:dyDescent="0.25">
      <c r="A43" s="69"/>
      <c r="B43" s="69"/>
      <c r="C43" s="69"/>
      <c r="D43" s="69"/>
      <c r="E43" s="69"/>
      <c r="F43" s="70"/>
      <c r="G43" s="69"/>
      <c r="H43" s="69"/>
      <c r="I43" s="69"/>
      <c r="J43" s="69"/>
      <c r="K43" s="69"/>
      <c r="L43" s="69"/>
    </row>
    <row r="44" spans="1:12" ht="15" x14ac:dyDescent="0.25">
      <c r="A44" s="69"/>
      <c r="B44" s="69"/>
      <c r="C44" s="69"/>
      <c r="D44" s="69"/>
      <c r="E44" s="69"/>
      <c r="F44" s="70"/>
      <c r="G44" s="69"/>
      <c r="H44" s="69"/>
      <c r="I44" s="69"/>
      <c r="J44" s="69"/>
      <c r="K44" s="69"/>
      <c r="L44" s="69"/>
    </row>
    <row r="45" spans="1:12" ht="15" x14ac:dyDescent="0.25">
      <c r="A45" s="69"/>
      <c r="B45" s="69"/>
      <c r="C45" s="69"/>
      <c r="D45" s="69"/>
      <c r="E45" s="69"/>
      <c r="F45" s="70"/>
      <c r="G45" s="69"/>
      <c r="H45" s="69"/>
      <c r="I45" s="69"/>
      <c r="J45" s="69"/>
      <c r="K45" s="69"/>
      <c r="L45" s="69"/>
    </row>
    <row r="46" spans="1:12" ht="15" x14ac:dyDescent="0.25">
      <c r="A46" s="69"/>
      <c r="B46" s="69"/>
      <c r="C46" s="69"/>
      <c r="D46" s="69"/>
      <c r="E46" s="69"/>
      <c r="F46" s="70"/>
      <c r="G46" s="69"/>
      <c r="H46" s="69"/>
      <c r="I46" s="69"/>
      <c r="J46" s="69"/>
      <c r="K46" s="69"/>
      <c r="L46" s="69"/>
    </row>
    <row r="47" spans="1:12" ht="15" x14ac:dyDescent="0.25">
      <c r="A47" s="69"/>
      <c r="B47" s="69"/>
      <c r="C47" s="69"/>
      <c r="D47" s="69"/>
      <c r="E47" s="69"/>
      <c r="F47" s="70"/>
      <c r="G47" s="69"/>
      <c r="H47" s="69"/>
      <c r="I47" s="69"/>
      <c r="J47" s="69"/>
      <c r="K47" s="69"/>
      <c r="L47" s="69"/>
    </row>
    <row r="48" spans="1:12" ht="15" x14ac:dyDescent="0.25">
      <c r="A48" s="69"/>
      <c r="B48" s="69"/>
      <c r="C48" s="69"/>
      <c r="D48" s="69"/>
      <c r="E48" s="69"/>
      <c r="F48" s="70"/>
      <c r="G48" s="69"/>
      <c r="H48" s="69"/>
      <c r="I48" s="69"/>
      <c r="J48" s="69"/>
      <c r="K48" s="69"/>
      <c r="L48" s="69"/>
    </row>
    <row r="49" spans="1:12" ht="15" x14ac:dyDescent="0.25">
      <c r="A49" s="69"/>
      <c r="B49" s="69"/>
      <c r="C49" s="69"/>
      <c r="D49" s="69"/>
      <c r="E49" s="69"/>
      <c r="F49" s="70"/>
      <c r="G49" s="69"/>
      <c r="H49" s="69"/>
      <c r="I49" s="69"/>
      <c r="J49" s="69"/>
      <c r="K49" s="69"/>
      <c r="L49" s="69"/>
    </row>
    <row r="50" spans="1:12" ht="15" x14ac:dyDescent="0.25">
      <c r="A50" s="69"/>
      <c r="B50" s="69"/>
      <c r="C50" s="69"/>
      <c r="D50" s="69"/>
      <c r="E50" s="69"/>
      <c r="F50" s="70"/>
      <c r="G50" s="69"/>
      <c r="H50" s="69"/>
      <c r="I50" s="69"/>
      <c r="J50" s="69"/>
      <c r="K50" s="69"/>
      <c r="L50" s="69"/>
    </row>
    <row r="51" spans="1:12" ht="15" x14ac:dyDescent="0.25">
      <c r="A51" s="69"/>
      <c r="B51" s="69"/>
      <c r="C51" s="69"/>
      <c r="D51" s="69"/>
      <c r="E51" s="69"/>
      <c r="F51" s="70"/>
      <c r="G51" s="69"/>
      <c r="H51" s="69"/>
      <c r="I51" s="69"/>
      <c r="J51" s="69"/>
      <c r="K51" s="69"/>
      <c r="L51" s="69"/>
    </row>
    <row r="52" spans="1:12" ht="15" x14ac:dyDescent="0.25">
      <c r="A52" s="69"/>
      <c r="B52" s="69"/>
      <c r="C52" s="69"/>
      <c r="D52" s="69"/>
      <c r="E52" s="69"/>
      <c r="F52" s="70"/>
      <c r="G52" s="69"/>
      <c r="H52" s="69"/>
      <c r="I52" s="69"/>
      <c r="J52" s="69"/>
      <c r="K52" s="69"/>
      <c r="L52" s="69"/>
    </row>
    <row r="53" spans="1:12" ht="15" x14ac:dyDescent="0.25">
      <c r="A53" s="69"/>
      <c r="B53" s="69"/>
      <c r="C53" s="69"/>
      <c r="D53" s="69"/>
      <c r="E53" s="69"/>
      <c r="F53" s="70"/>
      <c r="G53" s="69"/>
      <c r="H53" s="69"/>
      <c r="I53" s="69"/>
      <c r="J53" s="69"/>
      <c r="K53" s="69"/>
      <c r="L53" s="69"/>
    </row>
    <row r="54" spans="1:12" ht="15" x14ac:dyDescent="0.25">
      <c r="A54" s="69"/>
      <c r="B54" s="69"/>
      <c r="C54" s="69"/>
      <c r="D54" s="69"/>
      <c r="E54" s="69"/>
      <c r="F54" s="70"/>
      <c r="G54" s="69"/>
      <c r="H54" s="69"/>
      <c r="I54" s="69"/>
      <c r="J54" s="69"/>
      <c r="K54" s="69"/>
      <c r="L54" s="69"/>
    </row>
    <row r="55" spans="1:12" ht="15" x14ac:dyDescent="0.25">
      <c r="A55" s="69"/>
      <c r="B55" s="69"/>
      <c r="C55" s="69"/>
      <c r="D55" s="69"/>
      <c r="E55" s="69"/>
      <c r="F55" s="70"/>
      <c r="G55" s="69"/>
      <c r="H55" s="69"/>
      <c r="I55" s="69"/>
      <c r="J55" s="69"/>
      <c r="K55" s="69"/>
      <c r="L55" s="69"/>
    </row>
    <row r="56" spans="1:12" ht="15" x14ac:dyDescent="0.25">
      <c r="A56" s="69"/>
      <c r="B56" s="69"/>
      <c r="C56" s="69"/>
      <c r="D56" s="69"/>
      <c r="E56" s="69"/>
      <c r="F56" s="70"/>
      <c r="G56" s="69"/>
      <c r="H56" s="69"/>
      <c r="I56" s="69"/>
      <c r="J56" s="69"/>
      <c r="K56" s="69"/>
      <c r="L56" s="69"/>
    </row>
    <row r="57" spans="1:12" ht="15" x14ac:dyDescent="0.25">
      <c r="A57" s="69"/>
      <c r="B57" s="69"/>
      <c r="C57" s="69"/>
      <c r="D57" s="69"/>
      <c r="E57" s="69"/>
      <c r="F57" s="70"/>
      <c r="G57" s="69"/>
      <c r="H57" s="69"/>
      <c r="I57" s="69"/>
      <c r="J57" s="69"/>
      <c r="K57" s="69"/>
      <c r="L57" s="69"/>
    </row>
    <row r="58" spans="1:12" ht="15" x14ac:dyDescent="0.25">
      <c r="A58" s="69"/>
      <c r="B58" s="69"/>
      <c r="C58" s="69"/>
      <c r="D58" s="69"/>
      <c r="E58" s="69"/>
      <c r="F58" s="70"/>
      <c r="G58" s="69"/>
      <c r="H58" s="69"/>
      <c r="I58" s="69"/>
      <c r="J58" s="69"/>
      <c r="K58" s="69"/>
      <c r="L58" s="69"/>
    </row>
    <row r="59" spans="1:12" ht="15" x14ac:dyDescent="0.25">
      <c r="A59" s="69"/>
      <c r="B59" s="69"/>
      <c r="C59" s="69"/>
      <c r="D59" s="69"/>
      <c r="E59" s="69"/>
      <c r="F59" s="70"/>
      <c r="G59" s="69"/>
      <c r="H59" s="69"/>
      <c r="I59" s="69"/>
      <c r="J59" s="69"/>
      <c r="K59" s="69"/>
      <c r="L59" s="69"/>
    </row>
    <row r="60" spans="1:12" ht="15" x14ac:dyDescent="0.25">
      <c r="A60" s="69"/>
      <c r="B60" s="69"/>
      <c r="C60" s="69"/>
      <c r="D60" s="69"/>
      <c r="E60" s="69"/>
      <c r="F60" s="70"/>
      <c r="G60" s="69"/>
      <c r="H60" s="69"/>
      <c r="I60" s="69"/>
      <c r="J60" s="69"/>
      <c r="K60" s="69"/>
      <c r="L60" s="69"/>
    </row>
    <row r="61" spans="1:12" x14ac:dyDescent="0.25">
      <c r="A61" s="69"/>
      <c r="B61" s="69"/>
      <c r="C61" s="69"/>
      <c r="D61" s="69"/>
      <c r="E61" s="69"/>
      <c r="J61" s="69"/>
      <c r="K61" s="69"/>
      <c r="L61" s="69"/>
    </row>
    <row r="62" spans="1:12" x14ac:dyDescent="0.25">
      <c r="A62" s="69"/>
      <c r="B62" s="69"/>
      <c r="C62" s="69"/>
      <c r="D62" s="69"/>
      <c r="E62" s="69"/>
      <c r="J62" s="69"/>
      <c r="K62" s="69"/>
      <c r="L62" s="69"/>
    </row>
    <row r="63" spans="1:12" x14ac:dyDescent="0.25">
      <c r="A63" s="69"/>
      <c r="B63" s="69"/>
      <c r="C63" s="69"/>
      <c r="D63" s="69"/>
      <c r="E63" s="69"/>
      <c r="L63" s="69"/>
    </row>
    <row r="64" spans="1:12" x14ac:dyDescent="0.25">
      <c r="B64" s="69"/>
      <c r="C64" s="69"/>
    </row>
    <row r="65" spans="2:3" x14ac:dyDescent="0.25">
      <c r="B65" s="69"/>
      <c r="C65" s="69"/>
    </row>
    <row r="66" spans="2:3" x14ac:dyDescent="0.25">
      <c r="B66" s="69"/>
      <c r="C66" s="69"/>
    </row>
    <row r="67" spans="2:3" x14ac:dyDescent="0.25">
      <c r="B67" s="69"/>
      <c r="C67" s="69"/>
    </row>
    <row r="68" spans="2:3" x14ac:dyDescent="0.25">
      <c r="B68" s="69"/>
      <c r="C68" s="69"/>
    </row>
    <row r="69" spans="2:3" x14ac:dyDescent="0.25">
      <c r="B69" s="69"/>
      <c r="C69" s="69"/>
    </row>
    <row r="70" spans="2:3" x14ac:dyDescent="0.25">
      <c r="B70" s="69"/>
      <c r="C70" s="69"/>
    </row>
    <row r="71" spans="2:3" x14ac:dyDescent="0.25">
      <c r="B71" s="69"/>
      <c r="C71" s="69"/>
    </row>
    <row r="72" spans="2:3" x14ac:dyDescent="0.25">
      <c r="B72" s="69"/>
      <c r="C72" s="69"/>
    </row>
    <row r="73" spans="2:3" x14ac:dyDescent="0.25">
      <c r="B73" s="69"/>
      <c r="C73" s="69"/>
    </row>
    <row r="74" spans="2:3" x14ac:dyDescent="0.25">
      <c r="B74" s="69"/>
      <c r="C74" s="69"/>
    </row>
  </sheetData>
  <phoneticPr fontId="64" type="noConversion"/>
  <printOptions horizontalCentered="1"/>
  <pageMargins left="0.78740157480314965" right="0.78740157480314965" top="0.39370078740157483" bottom="0.39370078740157483" header="0.51181102362204722" footer="0.51181102362204722"/>
  <pageSetup paperSize="9" scale="95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23"/>
  <sheetViews>
    <sheetView zoomScaleNormal="100" workbookViewId="0">
      <selection activeCell="I35" sqref="I35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7" ht="17.399999999999999" x14ac:dyDescent="0.3">
      <c r="B1" s="1339" t="s">
        <v>474</v>
      </c>
      <c r="C1" s="1340"/>
      <c r="D1" s="1340"/>
      <c r="E1" s="1340"/>
      <c r="F1" s="495" t="str">
        <f>IF('příjmy-paragraf'!F2=0," ",'příjmy-paragraf'!F2)</f>
        <v>rok 2026</v>
      </c>
    </row>
    <row r="2" spans="1:7" ht="14.4" thickBot="1" x14ac:dyDescent="0.3"/>
    <row r="3" spans="1:7" ht="15.6" x14ac:dyDescent="0.3">
      <c r="A3" s="693" t="s">
        <v>363</v>
      </c>
      <c r="B3" s="694" t="s">
        <v>475</v>
      </c>
      <c r="C3" s="695"/>
      <c r="D3" s="696"/>
      <c r="E3" s="696"/>
      <c r="F3" s="696"/>
      <c r="G3" s="697"/>
    </row>
    <row r="4" spans="1:7" ht="15.6" x14ac:dyDescent="0.3">
      <c r="A4" s="698"/>
      <c r="B4" s="699" t="s">
        <v>133</v>
      </c>
      <c r="C4" s="700"/>
      <c r="D4" s="701"/>
      <c r="E4" s="702" t="s">
        <v>134</v>
      </c>
      <c r="F4" s="701"/>
      <c r="G4" s="703"/>
    </row>
    <row r="5" spans="1:7" ht="14.4" x14ac:dyDescent="0.3">
      <c r="A5" s="1341" t="s">
        <v>135</v>
      </c>
      <c r="B5" s="1343" t="s">
        <v>136</v>
      </c>
      <c r="C5" s="704" t="s">
        <v>137</v>
      </c>
      <c r="D5" s="704" t="s">
        <v>107</v>
      </c>
      <c r="E5" s="704" t="s">
        <v>138</v>
      </c>
      <c r="F5" s="704" t="s">
        <v>108</v>
      </c>
      <c r="G5" s="705" t="s">
        <v>139</v>
      </c>
    </row>
    <row r="6" spans="1:7" ht="15" thickBot="1" x14ac:dyDescent="0.35">
      <c r="A6" s="1342"/>
      <c r="B6" s="1344"/>
      <c r="C6" s="706" t="str">
        <f>IF('příjmy-paragraf'!D2=0," ",'příjmy-paragraf'!D2)</f>
        <v>rok 2025</v>
      </c>
      <c r="D6" s="706" t="str">
        <f>IF('příjmy-paragraf'!E3=0," ",'příjmy-paragraf'!E3)</f>
        <v xml:space="preserve"> k 30.09.</v>
      </c>
      <c r="E6" s="1021" t="s">
        <v>566</v>
      </c>
      <c r="F6" s="706" t="str">
        <f>IF('příjmy-paragraf'!F2=0," ",'příjmy-paragraf'!F2)</f>
        <v>rok 2026</v>
      </c>
      <c r="G6" s="707" t="str">
        <f>IF('příjmy-paragraf'!F2=0," ",'příjmy-paragraf'!F2)</f>
        <v>rok 2026</v>
      </c>
    </row>
    <row r="7" spans="1:7" ht="20.100000000000001" customHeight="1" x14ac:dyDescent="0.3">
      <c r="A7" s="708"/>
      <c r="B7" s="709"/>
      <c r="C7" s="710"/>
      <c r="D7" s="710"/>
      <c r="E7" s="710"/>
      <c r="F7" s="710"/>
      <c r="G7" s="711"/>
    </row>
    <row r="8" spans="1:7" ht="20.100000000000001" customHeight="1" x14ac:dyDescent="0.3">
      <c r="A8" s="712"/>
      <c r="B8" s="713"/>
      <c r="C8" s="714"/>
      <c r="D8" s="714"/>
      <c r="E8" s="714"/>
      <c r="F8" s="714"/>
      <c r="G8" s="715"/>
    </row>
    <row r="9" spans="1:7" ht="20.100000000000001" customHeight="1" thickBot="1" x14ac:dyDescent="0.35">
      <c r="A9" s="716"/>
      <c r="B9" s="717"/>
      <c r="C9" s="718"/>
      <c r="D9" s="718"/>
      <c r="E9" s="718"/>
      <c r="F9" s="718"/>
      <c r="G9" s="719"/>
    </row>
    <row r="10" spans="1:7" ht="20.100000000000001" customHeight="1" thickBot="1" x14ac:dyDescent="0.35">
      <c r="A10" s="859"/>
      <c r="B10" s="860" t="s">
        <v>55</v>
      </c>
      <c r="C10" s="872">
        <f>SUM(C7:C9)</f>
        <v>0</v>
      </c>
      <c r="D10" s="872">
        <f>SUM(D7:D9)</f>
        <v>0</v>
      </c>
      <c r="E10" s="872">
        <f>SUM(E7:E9)</f>
        <v>0</v>
      </c>
      <c r="F10" s="872">
        <f>SUM(F7:F9)</f>
        <v>0</v>
      </c>
      <c r="G10" s="873">
        <f>SUM(G7:G9)</f>
        <v>0</v>
      </c>
    </row>
    <row r="11" spans="1:7" ht="14.4" x14ac:dyDescent="0.3">
      <c r="A11" s="111"/>
      <c r="B11" s="111"/>
      <c r="C11" s="112"/>
      <c r="D11" s="112"/>
      <c r="E11" s="112"/>
      <c r="F11" s="112"/>
      <c r="G11" s="112"/>
    </row>
    <row r="12" spans="1:7" ht="15" thickBot="1" x14ac:dyDescent="0.35">
      <c r="A12" s="111"/>
      <c r="B12" s="111"/>
      <c r="C12" s="111"/>
      <c r="D12" s="111"/>
      <c r="E12" s="111"/>
      <c r="F12" s="111"/>
    </row>
    <row r="13" spans="1:7" ht="15.6" x14ac:dyDescent="0.3">
      <c r="A13" s="723" t="s">
        <v>363</v>
      </c>
      <c r="B13" s="724" t="s">
        <v>475</v>
      </c>
      <c r="C13" s="725"/>
      <c r="D13" s="726"/>
      <c r="E13" s="726"/>
      <c r="F13" s="726"/>
      <c r="G13" s="727"/>
    </row>
    <row r="14" spans="1:7" ht="15.6" x14ac:dyDescent="0.3">
      <c r="A14" s="728"/>
      <c r="B14" s="729" t="s">
        <v>140</v>
      </c>
      <c r="C14" s="730"/>
      <c r="D14" s="731"/>
      <c r="E14" s="732" t="s">
        <v>134</v>
      </c>
      <c r="F14" s="731"/>
      <c r="G14" s="733"/>
    </row>
    <row r="15" spans="1:7" ht="14.4" x14ac:dyDescent="0.3">
      <c r="A15" s="1345" t="s">
        <v>135</v>
      </c>
      <c r="B15" s="1347" t="s">
        <v>136</v>
      </c>
      <c r="C15" s="734" t="s">
        <v>137</v>
      </c>
      <c r="D15" s="734" t="s">
        <v>107</v>
      </c>
      <c r="E15" s="734" t="s">
        <v>138</v>
      </c>
      <c r="F15" s="735" t="s">
        <v>108</v>
      </c>
      <c r="G15" s="736" t="s">
        <v>139</v>
      </c>
    </row>
    <row r="16" spans="1:7" ht="15" thickBot="1" x14ac:dyDescent="0.35">
      <c r="A16" s="1346"/>
      <c r="B16" s="1348"/>
      <c r="C16" s="737" t="str">
        <f>IF('příjmy-paragraf'!D2=0," ",'příjmy-paragraf'!D2)</f>
        <v>rok 2025</v>
      </c>
      <c r="D16" s="737" t="str">
        <f>IF('příjmy-paragraf'!E3=0," ",'příjmy-paragraf'!E3)</f>
        <v xml:space="preserve"> k 30.09.</v>
      </c>
      <c r="E16" s="1022" t="s">
        <v>566</v>
      </c>
      <c r="F16" s="738" t="str">
        <f>IF('příjmy-paragraf'!F2=0," ",'příjmy-paragraf'!F2)</f>
        <v>rok 2026</v>
      </c>
      <c r="G16" s="739" t="str">
        <f>IF('příjmy-paragraf'!F2=0," ",'příjmy-paragraf'!F2)</f>
        <v>rok 2026</v>
      </c>
    </row>
    <row r="17" spans="1:7" ht="20.100000000000001" customHeight="1" x14ac:dyDescent="0.3">
      <c r="A17" s="740">
        <v>5169</v>
      </c>
      <c r="B17" s="741" t="s">
        <v>141</v>
      </c>
      <c r="C17" s="742">
        <v>100000</v>
      </c>
      <c r="D17" s="743">
        <v>54771</v>
      </c>
      <c r="E17" s="742">
        <v>100000</v>
      </c>
      <c r="F17" s="744">
        <v>100000</v>
      </c>
      <c r="G17" s="745">
        <v>100000</v>
      </c>
    </row>
    <row r="18" spans="1:7" ht="20.100000000000001" customHeight="1" thickBot="1" x14ac:dyDescent="0.35">
      <c r="A18" s="746">
        <v>5171</v>
      </c>
      <c r="B18" s="747" t="s">
        <v>160</v>
      </c>
      <c r="C18" s="748">
        <v>0</v>
      </c>
      <c r="D18" s="748">
        <v>0</v>
      </c>
      <c r="E18" s="748">
        <v>0</v>
      </c>
      <c r="F18" s="749">
        <v>0</v>
      </c>
      <c r="G18" s="750">
        <v>0</v>
      </c>
    </row>
    <row r="19" spans="1:7" ht="20.100000000000001" customHeight="1" thickBot="1" x14ac:dyDescent="0.35">
      <c r="A19" s="877"/>
      <c r="B19" s="864" t="s">
        <v>55</v>
      </c>
      <c r="C19" s="875">
        <f>SUM(C17:C18)</f>
        <v>100000</v>
      </c>
      <c r="D19" s="875">
        <f>SUM(D17:D18)</f>
        <v>54771</v>
      </c>
      <c r="E19" s="875">
        <f>SUM(E17:E18)</f>
        <v>100000</v>
      </c>
      <c r="F19" s="865">
        <f>SUM(F17:F18)</f>
        <v>100000</v>
      </c>
      <c r="G19" s="880">
        <f>SUM(G17:G18)</f>
        <v>100000</v>
      </c>
    </row>
    <row r="20" spans="1:7" ht="14.4" x14ac:dyDescent="0.3">
      <c r="A20" s="111"/>
      <c r="B20" s="111"/>
      <c r="C20" s="114"/>
      <c r="D20" s="114"/>
      <c r="E20" s="114"/>
      <c r="F20" s="114"/>
      <c r="G20" s="111"/>
    </row>
    <row r="21" spans="1:7" ht="14.4" x14ac:dyDescent="0.3">
      <c r="A21" s="111"/>
      <c r="B21" s="111"/>
      <c r="C21" s="114"/>
      <c r="D21" s="114"/>
      <c r="E21" s="114"/>
      <c r="F21" s="114"/>
      <c r="G21" s="111"/>
    </row>
    <row r="22" spans="1:7" ht="14.4" x14ac:dyDescent="0.3">
      <c r="A22" s="111"/>
      <c r="B22" s="115" t="s">
        <v>143</v>
      </c>
      <c r="C22" s="959">
        <v>45951</v>
      </c>
      <c r="E22" s="115" t="s">
        <v>144</v>
      </c>
      <c r="F22" s="1183" t="s">
        <v>145</v>
      </c>
      <c r="G22" s="111"/>
    </row>
    <row r="23" spans="1:7" ht="14.4" x14ac:dyDescent="0.3">
      <c r="A23" s="111"/>
      <c r="B23" s="111"/>
      <c r="C23" s="111"/>
      <c r="D23" s="111"/>
      <c r="E23" s="111"/>
      <c r="F23" s="111"/>
      <c r="G23" s="111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9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23"/>
  <sheetViews>
    <sheetView zoomScaleNormal="100" workbookViewId="0">
      <selection activeCell="F23" sqref="F23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7" ht="17.399999999999999" x14ac:dyDescent="0.3">
      <c r="B1" s="1339" t="s">
        <v>391</v>
      </c>
      <c r="C1" s="1340"/>
      <c r="D1" s="1340"/>
      <c r="E1" s="1340"/>
      <c r="F1" s="495" t="str">
        <f>IF('příjmy-paragraf'!F2=0," ",'příjmy-paragraf'!F2)</f>
        <v>rok 2026</v>
      </c>
    </row>
    <row r="2" spans="1:7" ht="14.4" thickBot="1" x14ac:dyDescent="0.3"/>
    <row r="3" spans="1:7" ht="15.6" x14ac:dyDescent="0.3">
      <c r="A3" s="693" t="s">
        <v>364</v>
      </c>
      <c r="B3" s="694" t="s">
        <v>384</v>
      </c>
      <c r="C3" s="695"/>
      <c r="D3" s="696"/>
      <c r="E3" s="696"/>
      <c r="F3" s="696"/>
      <c r="G3" s="697"/>
    </row>
    <row r="4" spans="1:7" ht="15.6" x14ac:dyDescent="0.3">
      <c r="A4" s="698"/>
      <c r="B4" s="699" t="s">
        <v>133</v>
      </c>
      <c r="C4" s="700"/>
      <c r="D4" s="701"/>
      <c r="E4" s="702" t="s">
        <v>134</v>
      </c>
      <c r="F4" s="701"/>
      <c r="G4" s="703"/>
    </row>
    <row r="5" spans="1:7" ht="14.4" x14ac:dyDescent="0.3">
      <c r="A5" s="1341" t="s">
        <v>135</v>
      </c>
      <c r="B5" s="1343" t="s">
        <v>136</v>
      </c>
      <c r="C5" s="704" t="s">
        <v>137</v>
      </c>
      <c r="D5" s="704" t="s">
        <v>107</v>
      </c>
      <c r="E5" s="704" t="s">
        <v>138</v>
      </c>
      <c r="F5" s="704" t="s">
        <v>108</v>
      </c>
      <c r="G5" s="705" t="s">
        <v>139</v>
      </c>
    </row>
    <row r="6" spans="1:7" ht="15" thickBot="1" x14ac:dyDescent="0.35">
      <c r="A6" s="1342"/>
      <c r="B6" s="1344"/>
      <c r="C6" s="706" t="str">
        <f>IF('příjmy-paragraf'!D2=0," ",'příjmy-paragraf'!D2)</f>
        <v>rok 2025</v>
      </c>
      <c r="D6" s="706" t="str">
        <f>IF('příjmy-paragraf'!E3=0," ",'příjmy-paragraf'!E3)</f>
        <v xml:space="preserve"> k 30.09.</v>
      </c>
      <c r="E6" s="706" t="str">
        <f>IF('1014-útulek'!E6=0," ",'1014-útulek'!E6)</f>
        <v>k 31.12.2025</v>
      </c>
      <c r="F6" s="706" t="str">
        <f>IF('příjmy-paragraf'!F2=0," ",'příjmy-paragraf'!F2)</f>
        <v>rok 2026</v>
      </c>
      <c r="G6" s="707" t="str">
        <f>IF('příjmy-paragraf'!F2=0," ",'příjmy-paragraf'!F2)</f>
        <v>rok 2026</v>
      </c>
    </row>
    <row r="7" spans="1:7" ht="20.100000000000001" customHeight="1" x14ac:dyDescent="0.3">
      <c r="A7" s="708">
        <v>2111</v>
      </c>
      <c r="B7" s="757" t="s">
        <v>146</v>
      </c>
      <c r="C7" s="758">
        <v>500000</v>
      </c>
      <c r="D7" s="758">
        <v>312245</v>
      </c>
      <c r="E7" s="758">
        <v>500000</v>
      </c>
      <c r="F7" s="758">
        <v>500000</v>
      </c>
      <c r="G7" s="759">
        <v>500000</v>
      </c>
    </row>
    <row r="8" spans="1:7" ht="20.100000000000001" customHeight="1" x14ac:dyDescent="0.3">
      <c r="A8" s="712"/>
      <c r="B8" s="713"/>
      <c r="C8" s="760"/>
      <c r="D8" s="760"/>
      <c r="E8" s="760"/>
      <c r="F8" s="760"/>
      <c r="G8" s="761"/>
    </row>
    <row r="9" spans="1:7" ht="20.100000000000001" customHeight="1" thickBot="1" x14ac:dyDescent="0.35">
      <c r="A9" s="716"/>
      <c r="B9" s="717"/>
      <c r="C9" s="762"/>
      <c r="D9" s="762"/>
      <c r="E9" s="762"/>
      <c r="F9" s="762"/>
      <c r="G9" s="763"/>
    </row>
    <row r="10" spans="1:7" ht="20.100000000000001" customHeight="1" thickBot="1" x14ac:dyDescent="0.35">
      <c r="A10" s="859"/>
      <c r="B10" s="860" t="s">
        <v>55</v>
      </c>
      <c r="C10" s="861">
        <f>SUM(C7:C9)</f>
        <v>500000</v>
      </c>
      <c r="D10" s="861">
        <f>SUM(D7:D9)</f>
        <v>312245</v>
      </c>
      <c r="E10" s="861">
        <f>SUM(E7:E9)</f>
        <v>500000</v>
      </c>
      <c r="F10" s="861">
        <f>SUM(F7:F9)</f>
        <v>500000</v>
      </c>
      <c r="G10" s="862">
        <f>SUM(G7:G9)</f>
        <v>500000</v>
      </c>
    </row>
    <row r="11" spans="1:7" ht="14.4" x14ac:dyDescent="0.3">
      <c r="A11" s="111"/>
      <c r="B11" s="111"/>
      <c r="C11" s="112"/>
      <c r="D11" s="112"/>
      <c r="E11" s="112"/>
      <c r="F11" s="112"/>
      <c r="G11" s="112"/>
    </row>
    <row r="12" spans="1:7" ht="15" thickBot="1" x14ac:dyDescent="0.35">
      <c r="A12" s="111"/>
      <c r="B12" s="111"/>
      <c r="C12" s="111"/>
      <c r="D12" s="111"/>
      <c r="E12" s="111"/>
      <c r="F12" s="111"/>
    </row>
    <row r="13" spans="1:7" ht="15.6" x14ac:dyDescent="0.3">
      <c r="A13" s="723" t="s">
        <v>364</v>
      </c>
      <c r="B13" s="724" t="s">
        <v>384</v>
      </c>
      <c r="C13" s="725"/>
      <c r="D13" s="726"/>
      <c r="E13" s="726"/>
      <c r="F13" s="726"/>
      <c r="G13" s="727"/>
    </row>
    <row r="14" spans="1:7" ht="15.6" x14ac:dyDescent="0.3">
      <c r="A14" s="728"/>
      <c r="B14" s="729" t="s">
        <v>140</v>
      </c>
      <c r="C14" s="730"/>
      <c r="D14" s="731"/>
      <c r="E14" s="732" t="s">
        <v>134</v>
      </c>
      <c r="F14" s="731"/>
      <c r="G14" s="733"/>
    </row>
    <row r="15" spans="1:7" ht="14.4" x14ac:dyDescent="0.3">
      <c r="A15" s="1345" t="s">
        <v>135</v>
      </c>
      <c r="B15" s="1347" t="s">
        <v>136</v>
      </c>
      <c r="C15" s="734" t="s">
        <v>137</v>
      </c>
      <c r="D15" s="734" t="s">
        <v>107</v>
      </c>
      <c r="E15" s="734" t="s">
        <v>138</v>
      </c>
      <c r="F15" s="734" t="s">
        <v>108</v>
      </c>
      <c r="G15" s="736" t="s">
        <v>139</v>
      </c>
    </row>
    <row r="16" spans="1:7" ht="15" thickBot="1" x14ac:dyDescent="0.35">
      <c r="A16" s="1346"/>
      <c r="B16" s="1348"/>
      <c r="C16" s="737" t="str">
        <f>IF('příjmy-paragraf'!D2=0," ",'příjmy-paragraf'!D2)</f>
        <v>rok 2025</v>
      </c>
      <c r="D16" s="737" t="str">
        <f>IF('příjmy-paragraf'!E3=0," ",'příjmy-paragraf'!E3)</f>
        <v xml:space="preserve"> k 30.09.</v>
      </c>
      <c r="E16" s="737" t="str">
        <f>IF('1014-útulek'!E16=0," ",'1014-útulek'!E16)</f>
        <v>k 31.12.2025</v>
      </c>
      <c r="F16" s="738" t="str">
        <f>IF('příjmy-paragraf'!F2=0," ",'příjmy-paragraf'!F2)</f>
        <v>rok 2026</v>
      </c>
      <c r="G16" s="739" t="str">
        <f>IF('příjmy-paragraf'!F2=0," ",'příjmy-paragraf'!F2)</f>
        <v>rok 2026</v>
      </c>
    </row>
    <row r="17" spans="1:7" ht="20.100000000000001" customHeight="1" x14ac:dyDescent="0.3">
      <c r="A17" s="740">
        <v>5139</v>
      </c>
      <c r="B17" s="755" t="s">
        <v>147</v>
      </c>
      <c r="C17" s="742">
        <v>80000</v>
      </c>
      <c r="D17" s="743">
        <v>747</v>
      </c>
      <c r="E17" s="742">
        <v>50000</v>
      </c>
      <c r="F17" s="742">
        <v>50000</v>
      </c>
      <c r="G17" s="745">
        <v>50000</v>
      </c>
    </row>
    <row r="18" spans="1:7" ht="20.100000000000001" customHeight="1" thickBot="1" x14ac:dyDescent="0.35">
      <c r="A18" s="746">
        <v>5169</v>
      </c>
      <c r="B18" s="756" t="s">
        <v>142</v>
      </c>
      <c r="C18" s="748">
        <v>300000</v>
      </c>
      <c r="D18" s="748">
        <v>159225</v>
      </c>
      <c r="E18" s="748">
        <v>330000</v>
      </c>
      <c r="F18" s="748">
        <v>330000</v>
      </c>
      <c r="G18" s="750">
        <v>330000</v>
      </c>
    </row>
    <row r="19" spans="1:7" ht="20.100000000000001" customHeight="1" thickBot="1" x14ac:dyDescent="0.35">
      <c r="A19" s="877"/>
      <c r="B19" s="864" t="s">
        <v>55</v>
      </c>
      <c r="C19" s="875">
        <f>SUM(C17:C18)</f>
        <v>380000</v>
      </c>
      <c r="D19" s="875">
        <f>SUM(D17:D18)</f>
        <v>159972</v>
      </c>
      <c r="E19" s="875">
        <f>SUM(E17:E18)</f>
        <v>380000</v>
      </c>
      <c r="F19" s="875">
        <f>SUM(F17:F18)</f>
        <v>380000</v>
      </c>
      <c r="G19" s="880">
        <f>SUM(G17:G18)</f>
        <v>380000</v>
      </c>
    </row>
    <row r="20" spans="1:7" ht="14.4" x14ac:dyDescent="0.3">
      <c r="A20" s="111"/>
      <c r="B20" s="111"/>
      <c r="C20" s="114"/>
      <c r="D20" s="114"/>
      <c r="E20" s="114"/>
      <c r="F20" s="114"/>
      <c r="G20" s="111"/>
    </row>
    <row r="21" spans="1:7" ht="14.4" x14ac:dyDescent="0.3">
      <c r="A21" s="111"/>
      <c r="B21" s="111"/>
      <c r="C21" s="114"/>
      <c r="D21" s="114"/>
      <c r="E21" s="114"/>
      <c r="F21" s="114"/>
      <c r="G21" s="111"/>
    </row>
    <row r="22" spans="1:7" ht="14.4" x14ac:dyDescent="0.3">
      <c r="A22" s="111"/>
      <c r="B22" s="115" t="s">
        <v>143</v>
      </c>
      <c r="C22" s="991">
        <v>45950</v>
      </c>
      <c r="E22" s="115" t="s">
        <v>144</v>
      </c>
      <c r="F22" s="1183" t="s">
        <v>638</v>
      </c>
      <c r="G22" s="111"/>
    </row>
    <row r="23" spans="1:7" ht="14.4" x14ac:dyDescent="0.3">
      <c r="A23" s="111"/>
      <c r="B23" s="111"/>
      <c r="C23" s="111"/>
      <c r="D23" s="111"/>
      <c r="E23" s="111"/>
      <c r="F23" s="116"/>
      <c r="G23" s="111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36</vt:i4>
      </vt:variant>
    </vt:vector>
  </HeadingPairs>
  <TitlesOfParts>
    <vt:vector size="36" baseType="lpstr">
      <vt:lpstr>rozpočet</vt:lpstr>
      <vt:lpstr>příjmy a výdaje</vt:lpstr>
      <vt:lpstr>příjmy-paragraf</vt:lpstr>
      <vt:lpstr>HV PO</vt:lpstr>
      <vt:lpstr>HV PO pr.</vt:lpstr>
      <vt:lpstr>výdaje-paragraf</vt:lpstr>
      <vt:lpstr>opr.a inv. pr.</vt:lpstr>
      <vt:lpstr>1014-útulek</vt:lpstr>
      <vt:lpstr>1031-les</vt:lpstr>
      <vt:lpstr>2212-komunikace</vt:lpstr>
      <vt:lpstr>3111-MŠ</vt:lpstr>
      <vt:lpstr>3111-MŠ-I</vt:lpstr>
      <vt:lpstr>3113-ZŠ</vt:lpstr>
      <vt:lpstr>3113-ZŠ-I</vt:lpstr>
      <vt:lpstr>3231-ZUŠ</vt:lpstr>
      <vt:lpstr>3231-ZUŠ-I</vt:lpstr>
      <vt:lpstr>3314-knihovna</vt:lpstr>
      <vt:lpstr>3315-muzeum</vt:lpstr>
      <vt:lpstr>3341-rozhlas</vt:lpstr>
      <vt:lpstr>3399-Kultura-SPOZ</vt:lpstr>
      <vt:lpstr>3421-ROROŠ</vt:lpstr>
      <vt:lpstr>3421-ROROŠ-I</vt:lpstr>
      <vt:lpstr>3429-SRC</vt:lpstr>
      <vt:lpstr>3429-SRC-I</vt:lpstr>
      <vt:lpstr>3612-BS</vt:lpstr>
      <vt:lpstr>List1</vt:lpstr>
      <vt:lpstr>3613-budovy</vt:lpstr>
      <vt:lpstr>3631-osvětlení</vt:lpstr>
      <vt:lpstr>3632-pohřebnictví</vt:lpstr>
      <vt:lpstr>3722-odpady</vt:lpstr>
      <vt:lpstr>3745-zeleň</vt:lpstr>
      <vt:lpstr>4351-DPS</vt:lpstr>
      <vt:lpstr>5512-hasiči</vt:lpstr>
      <vt:lpstr>6112-ZM</vt:lpstr>
      <vt:lpstr>6171-MěÚ</vt:lpstr>
      <vt:lpstr>město-různé</vt:lpstr>
    </vt:vector>
  </TitlesOfParts>
  <Company>MNpS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beranova</dc:creator>
  <cp:lastModifiedBy>Petrovic</cp:lastModifiedBy>
  <cp:lastPrinted>2025-12-17T10:10:15Z</cp:lastPrinted>
  <dcterms:created xsi:type="dcterms:W3CDTF">2007-01-03T08:25:17Z</dcterms:created>
  <dcterms:modified xsi:type="dcterms:W3CDTF">2025-12-17T10:10:36Z</dcterms:modified>
</cp:coreProperties>
</file>