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Petrovic\Desktop\ZM\8ZM\rozpočet\"/>
    </mc:Choice>
  </mc:AlternateContent>
  <xr:revisionPtr revIDLastSave="0" documentId="13_ncr:1_{9B2D7218-5842-47D3-9551-35A0B0971A27}" xr6:coauthVersionLast="47" xr6:coauthVersionMax="47" xr10:uidLastSave="{00000000-0000-0000-0000-000000000000}"/>
  <bookViews>
    <workbookView xWindow="-120" yWindow="-120" windowWidth="29040" windowHeight="15840" tabRatio="768" activeTab="7" xr2:uid="{00000000-000D-0000-FFFF-FFFF00000000}"/>
  </bookViews>
  <sheets>
    <sheet name="rozpočet" sheetId="53" r:id="rId1"/>
    <sheet name="příjmy a výdaje" sheetId="24" r:id="rId2"/>
    <sheet name="příjmy-paragraf" sheetId="23" r:id="rId3"/>
    <sheet name="HV PO" sheetId="17" state="hidden" r:id="rId4"/>
    <sheet name="HV PO pr." sheetId="6" state="hidden" r:id="rId5"/>
    <sheet name="výdaje-paragraf" sheetId="20" r:id="rId6"/>
    <sheet name="opr.a inv. pr." sheetId="13" r:id="rId7"/>
    <sheet name="1014-útulek" sheetId="27" r:id="rId8"/>
    <sheet name="1031-les" sheetId="29" r:id="rId9"/>
    <sheet name="2212-komunikace" sheetId="30" r:id="rId10"/>
    <sheet name="3111-MŠ" sheetId="54" r:id="rId11"/>
    <sheet name="3111-MŠ-I" sheetId="55" r:id="rId12"/>
    <sheet name="3113-ZŠ" sheetId="56" r:id="rId13"/>
    <sheet name="3113-ZŠ-I" sheetId="57" r:id="rId14"/>
    <sheet name="3231-ZUŠ" sheetId="59" r:id="rId15"/>
    <sheet name="3231-ZUŠ-I" sheetId="58" r:id="rId16"/>
    <sheet name="3314-knihovna" sheetId="31" r:id="rId17"/>
    <sheet name="3315-muzeum" sheetId="32" r:id="rId18"/>
    <sheet name="3341-rozhlas" sheetId="33" r:id="rId19"/>
    <sheet name="3399-Kultura-SPOZ" sheetId="47" r:id="rId20"/>
    <sheet name="3421-ROROŠ" sheetId="60" r:id="rId21"/>
    <sheet name="3421-ROROŠ-I" sheetId="61" r:id="rId22"/>
    <sheet name="3429-SRC" sheetId="62" r:id="rId23"/>
    <sheet name="3429-SRC-I" sheetId="63" r:id="rId24"/>
    <sheet name="3612-BS" sheetId="41" r:id="rId25"/>
    <sheet name="3613-budovy" sheetId="34" r:id="rId26"/>
    <sheet name="3631-osvětlení" sheetId="35" r:id="rId27"/>
    <sheet name="3632-pohřebnictví" sheetId="36" r:id="rId28"/>
    <sheet name="3722-odpady" sheetId="37" r:id="rId29"/>
    <sheet name="3745-zeleň" sheetId="38" r:id="rId30"/>
    <sheet name="4351-DPS" sheetId="39" r:id="rId31"/>
    <sheet name="5512-hasiči" sheetId="40" r:id="rId32"/>
    <sheet name="6112-ZM" sheetId="50" r:id="rId33"/>
    <sheet name="6171-MěÚ" sheetId="43" r:id="rId34"/>
    <sheet name="město-různé" sheetId="5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Org" localSheetId="10">[1]Organizace!$B$2:$B$6</definedName>
    <definedName name="Org" localSheetId="11">[1]Organizace!$B$2:$B$6</definedName>
    <definedName name="Org" localSheetId="12">[2]Organizace!$B$2:$B$6</definedName>
    <definedName name="Org" localSheetId="13">[2]Organizace!$B$2:$B$6</definedName>
    <definedName name="Org" localSheetId="14">[3]Organizace!$B$2:$B$6</definedName>
    <definedName name="Org" localSheetId="15">[3]Organizace!$B$2:$B$6</definedName>
    <definedName name="Org" localSheetId="20">[4]Organizace!$B$2:$B$6</definedName>
    <definedName name="Org" localSheetId="21">[4]Organizace!$B$2:$B$6</definedName>
    <definedName name="Org" localSheetId="22">[5]Organizace!$B$2:$B$6</definedName>
    <definedName name="Org" localSheetId="23">[5]Organizace!$B$2:$B$6</definedName>
    <definedName name="Org">[6]Organizace!$B$2:$B$6</definedName>
    <definedName name="Organizace" localSheetId="10">#REF!</definedName>
    <definedName name="Organizace" localSheetId="11">#REF!</definedName>
    <definedName name="Organizace" localSheetId="12">#REF!</definedName>
    <definedName name="Organizace" localSheetId="13">#REF!</definedName>
    <definedName name="Organizace" localSheetId="14">#REF!</definedName>
    <definedName name="Organizace" localSheetId="15">#REF!</definedName>
    <definedName name="Organizace" localSheetId="20">#REF!</definedName>
    <definedName name="Organizace" localSheetId="21">#REF!</definedName>
    <definedName name="Organizace" localSheetId="22">#REF!</definedName>
    <definedName name="Organizace" localSheetId="23">#REF!</definedName>
    <definedName name="Organizace">#REF!</definedName>
    <definedName name="Ředitelé" localSheetId="10">[1]Organizace!$B$8:$B$12</definedName>
    <definedName name="Ředitelé" localSheetId="11">[1]Organizace!$B$8:$B$12</definedName>
    <definedName name="Ředitelé" localSheetId="12">[2]Organizace!$B$8:$B$12</definedName>
    <definedName name="Ředitelé" localSheetId="13">[2]Organizace!$B$8:$B$12</definedName>
    <definedName name="Ředitelé" localSheetId="14">[3]Organizace!$B$8:$B$12</definedName>
    <definedName name="Ředitelé" localSheetId="15">[3]Organizace!$B$8:$B$12</definedName>
    <definedName name="Ředitelé" localSheetId="20">[4]Organizace!$B$8:$B$12</definedName>
    <definedName name="Ředitelé" localSheetId="21">[4]Organizace!$B$8:$B$12</definedName>
    <definedName name="Ředitelé" localSheetId="22">[5]Organizace!$B$8:$B$12</definedName>
    <definedName name="Ředitelé" localSheetId="23">[5]Organizace!$B$8:$B$12</definedName>
    <definedName name="Ředitelé">[6]Organizace!$B$8:$B$12</definedName>
  </definedNames>
  <calcPr calcId="191029"/>
</workbook>
</file>

<file path=xl/calcChain.xml><?xml version="1.0" encoding="utf-8"?>
<calcChain xmlns="http://schemas.openxmlformats.org/spreadsheetml/2006/main">
  <c r="K22" i="43" l="1"/>
  <c r="D85" i="63"/>
  <c r="H84" i="63"/>
  <c r="G84" i="63"/>
  <c r="F84" i="63"/>
  <c r="E84" i="63"/>
  <c r="E81" i="63" s="1"/>
  <c r="D81" i="63" s="1"/>
  <c r="D84" i="63"/>
  <c r="D83" i="63"/>
  <c r="H82" i="63"/>
  <c r="D82" i="63" s="1"/>
  <c r="G82" i="63"/>
  <c r="F82" i="63"/>
  <c r="F81" i="63" s="1"/>
  <c r="E82" i="63"/>
  <c r="H81" i="63"/>
  <c r="G81" i="63"/>
  <c r="D80" i="63"/>
  <c r="H79" i="63"/>
  <c r="G79" i="63"/>
  <c r="G78" i="63" s="1"/>
  <c r="F79" i="63"/>
  <c r="F78" i="63" s="1"/>
  <c r="E79" i="63"/>
  <c r="E78" i="63" s="1"/>
  <c r="H78" i="63"/>
  <c r="D77" i="63"/>
  <c r="D76" i="63"/>
  <c r="H75" i="63"/>
  <c r="G75" i="63"/>
  <c r="F75" i="63"/>
  <c r="E75" i="63"/>
  <c r="D75" i="63" s="1"/>
  <c r="D74" i="63"/>
  <c r="H73" i="63"/>
  <c r="G73" i="63"/>
  <c r="G70" i="63" s="1"/>
  <c r="F73" i="63"/>
  <c r="E73" i="63"/>
  <c r="D73" i="63" s="1"/>
  <c r="D72" i="63"/>
  <c r="H71" i="63"/>
  <c r="G71" i="63"/>
  <c r="F71" i="63"/>
  <c r="F70" i="63" s="1"/>
  <c r="E71" i="63"/>
  <c r="E70" i="63" s="1"/>
  <c r="H70" i="63"/>
  <c r="D69" i="63"/>
  <c r="H68" i="63"/>
  <c r="G68" i="63"/>
  <c r="F68" i="63"/>
  <c r="D68" i="63" s="1"/>
  <c r="E68" i="63"/>
  <c r="D67" i="63"/>
  <c r="H66" i="63"/>
  <c r="G66" i="63"/>
  <c r="F66" i="63"/>
  <c r="F61" i="63" s="1"/>
  <c r="E66" i="63"/>
  <c r="D65" i="63"/>
  <c r="H64" i="63"/>
  <c r="G64" i="63"/>
  <c r="F64" i="63"/>
  <c r="E64" i="63"/>
  <c r="D64" i="63"/>
  <c r="D63" i="63"/>
  <c r="H62" i="63"/>
  <c r="D62" i="63" s="1"/>
  <c r="G62" i="63"/>
  <c r="F62" i="63"/>
  <c r="E62" i="63"/>
  <c r="G61" i="63"/>
  <c r="E61" i="63"/>
  <c r="D60" i="63"/>
  <c r="H59" i="63"/>
  <c r="G59" i="63"/>
  <c r="F59" i="63"/>
  <c r="F58" i="63" s="1"/>
  <c r="E59" i="63"/>
  <c r="E58" i="63" s="1"/>
  <c r="D58" i="63" s="1"/>
  <c r="H58" i="63"/>
  <c r="G58" i="63"/>
  <c r="D57" i="63"/>
  <c r="H56" i="63"/>
  <c r="G56" i="63"/>
  <c r="F56" i="63"/>
  <c r="E56" i="63"/>
  <c r="D56" i="63" s="1"/>
  <c r="D55" i="63"/>
  <c r="D54" i="63"/>
  <c r="D53" i="63"/>
  <c r="D52" i="63"/>
  <c r="H51" i="63"/>
  <c r="G51" i="63"/>
  <c r="D51" i="63" s="1"/>
  <c r="F51" i="63"/>
  <c r="E51" i="63"/>
  <c r="D50" i="63"/>
  <c r="H49" i="63"/>
  <c r="G49" i="63"/>
  <c r="F49" i="63"/>
  <c r="E49" i="63"/>
  <c r="D49" i="63" s="1"/>
  <c r="D48" i="63"/>
  <c r="H47" i="63"/>
  <c r="G47" i="63"/>
  <c r="F47" i="63"/>
  <c r="E47" i="63"/>
  <c r="D47" i="63" s="1"/>
  <c r="D46" i="63"/>
  <c r="H45" i="63"/>
  <c r="G45" i="63"/>
  <c r="G44" i="63" s="1"/>
  <c r="F45" i="63"/>
  <c r="E45" i="63"/>
  <c r="E44" i="63" s="1"/>
  <c r="D44" i="63" s="1"/>
  <c r="D45" i="63"/>
  <c r="H44" i="63"/>
  <c r="F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H30" i="63"/>
  <c r="D30" i="63" s="1"/>
  <c r="G30" i="63"/>
  <c r="F30" i="63"/>
  <c r="E30" i="63"/>
  <c r="D29" i="63"/>
  <c r="H28" i="63"/>
  <c r="H22" i="63" s="1"/>
  <c r="G28" i="63"/>
  <c r="F28" i="63"/>
  <c r="D28" i="63" s="1"/>
  <c r="E28" i="63"/>
  <c r="D27" i="63"/>
  <c r="H26" i="63"/>
  <c r="G26" i="63"/>
  <c r="F26" i="63"/>
  <c r="D26" i="63" s="1"/>
  <c r="E26" i="63"/>
  <c r="D25" i="63"/>
  <c r="D24" i="63"/>
  <c r="H23" i="63"/>
  <c r="G23" i="63"/>
  <c r="G22" i="63" s="1"/>
  <c r="F23" i="63"/>
  <c r="F22" i="63" s="1"/>
  <c r="E23" i="63"/>
  <c r="E22" i="63" s="1"/>
  <c r="D21" i="63"/>
  <c r="D20" i="63"/>
  <c r="D19" i="63"/>
  <c r="D18" i="63"/>
  <c r="H17" i="63"/>
  <c r="G17" i="63"/>
  <c r="F17" i="63"/>
  <c r="E17" i="63"/>
  <c r="D17" i="63"/>
  <c r="D16" i="63"/>
  <c r="D15" i="63"/>
  <c r="D14" i="63"/>
  <c r="D13" i="63"/>
  <c r="D12" i="63"/>
  <c r="D11" i="63"/>
  <c r="D10" i="63"/>
  <c r="D9" i="63"/>
  <c r="H8" i="63"/>
  <c r="H7" i="63" s="1"/>
  <c r="G8" i="63"/>
  <c r="F8" i="63"/>
  <c r="F7" i="63" s="1"/>
  <c r="E8" i="63"/>
  <c r="G7" i="63"/>
  <c r="G6" i="63" s="1"/>
  <c r="E7" i="63"/>
  <c r="C66" i="62"/>
  <c r="C64" i="62"/>
  <c r="I62" i="62"/>
  <c r="I61" i="62"/>
  <c r="I60" i="62"/>
  <c r="I59" i="62"/>
  <c r="H59" i="62"/>
  <c r="G59" i="62"/>
  <c r="F59" i="62"/>
  <c r="E59" i="62"/>
  <c r="D59" i="62"/>
  <c r="I58" i="62"/>
  <c r="I57" i="62"/>
  <c r="I56" i="62"/>
  <c r="H56" i="62"/>
  <c r="G56" i="62"/>
  <c r="F56" i="62"/>
  <c r="E56" i="62"/>
  <c r="D56" i="62"/>
  <c r="I53" i="62"/>
  <c r="I52" i="62"/>
  <c r="I51" i="62"/>
  <c r="I50" i="62"/>
  <c r="I49" i="62"/>
  <c r="I48" i="62"/>
  <c r="H48" i="62"/>
  <c r="G48" i="62"/>
  <c r="F48" i="62"/>
  <c r="E48" i="62"/>
  <c r="D48" i="62"/>
  <c r="I47" i="62"/>
  <c r="H46" i="62"/>
  <c r="I46" i="62" s="1"/>
  <c r="G46" i="62"/>
  <c r="F46" i="62"/>
  <c r="F36" i="62" s="1"/>
  <c r="E46" i="62"/>
  <c r="D46" i="62"/>
  <c r="I45" i="62"/>
  <c r="I44" i="62"/>
  <c r="I43" i="62"/>
  <c r="I42" i="62"/>
  <c r="H41" i="62"/>
  <c r="H36" i="62" s="1"/>
  <c r="G41" i="62"/>
  <c r="I41" i="62" s="1"/>
  <c r="F41" i="62"/>
  <c r="E41" i="62"/>
  <c r="D41" i="62"/>
  <c r="I40" i="62"/>
  <c r="I39" i="62"/>
  <c r="I38" i="62"/>
  <c r="H37" i="62"/>
  <c r="G37" i="62"/>
  <c r="F37" i="62"/>
  <c r="E37" i="62"/>
  <c r="I37" i="62" s="1"/>
  <c r="D37" i="62"/>
  <c r="D36" i="62" s="1"/>
  <c r="D54" i="62" s="1"/>
  <c r="G36" i="62"/>
  <c r="E35" i="62"/>
  <c r="I35" i="62" s="1"/>
  <c r="E34" i="62"/>
  <c r="I34" i="62" s="1"/>
  <c r="H33" i="62"/>
  <c r="G33" i="62"/>
  <c r="F33" i="62"/>
  <c r="D33" i="62"/>
  <c r="E32" i="62"/>
  <c r="E31" i="62" s="1"/>
  <c r="I31" i="62" s="1"/>
  <c r="H31" i="62"/>
  <c r="G31" i="62"/>
  <c r="F31" i="62"/>
  <c r="D31" i="62"/>
  <c r="E30" i="62"/>
  <c r="I30" i="62" s="1"/>
  <c r="E29" i="62"/>
  <c r="E28" i="62"/>
  <c r="I28" i="62" s="1"/>
  <c r="H27" i="62"/>
  <c r="H5" i="62" s="1"/>
  <c r="G27" i="62"/>
  <c r="F27" i="62"/>
  <c r="D27" i="62"/>
  <c r="E26" i="62"/>
  <c r="I26" i="62" s="1"/>
  <c r="E25" i="62"/>
  <c r="I25" i="62" s="1"/>
  <c r="E24" i="62"/>
  <c r="I24" i="62" s="1"/>
  <c r="E23" i="62"/>
  <c r="I23" i="62" s="1"/>
  <c r="H22" i="62"/>
  <c r="G22" i="62"/>
  <c r="F22" i="62"/>
  <c r="D22" i="62"/>
  <c r="E21" i="62"/>
  <c r="I21" i="62" s="1"/>
  <c r="H20" i="62"/>
  <c r="G20" i="62"/>
  <c r="F20" i="62"/>
  <c r="D20" i="62"/>
  <c r="E19" i="62"/>
  <c r="I19" i="62" s="1"/>
  <c r="E18" i="62"/>
  <c r="I18" i="62" s="1"/>
  <c r="E17" i="62"/>
  <c r="I17" i="62" s="1"/>
  <c r="E16" i="62"/>
  <c r="I16" i="62" s="1"/>
  <c r="E15" i="62"/>
  <c r="H14" i="62"/>
  <c r="G14" i="62"/>
  <c r="F14" i="62"/>
  <c r="D14" i="62"/>
  <c r="E13" i="62"/>
  <c r="I13" i="62" s="1"/>
  <c r="E12" i="62"/>
  <c r="I12" i="62" s="1"/>
  <c r="E11" i="62"/>
  <c r="E10" i="62"/>
  <c r="I10" i="62" s="1"/>
  <c r="H9" i="62"/>
  <c r="G9" i="62"/>
  <c r="F9" i="62"/>
  <c r="D9" i="62"/>
  <c r="E8" i="62"/>
  <c r="I8" i="62" s="1"/>
  <c r="E7" i="62"/>
  <c r="I7" i="62" s="1"/>
  <c r="H6" i="62"/>
  <c r="G6" i="62"/>
  <c r="G5" i="62" s="1"/>
  <c r="G54" i="62" s="1"/>
  <c r="F6" i="62"/>
  <c r="F5" i="62" s="1"/>
  <c r="D6" i="62"/>
  <c r="D5" i="62"/>
  <c r="D4" i="62"/>
  <c r="B2" i="62"/>
  <c r="G1" i="62"/>
  <c r="I32" i="62" l="1"/>
  <c r="E27" i="62"/>
  <c r="I27" i="62" s="1"/>
  <c r="E22" i="62"/>
  <c r="I22" i="62" s="1"/>
  <c r="E14" i="62"/>
  <c r="I14" i="62" s="1"/>
  <c r="E6" i="62"/>
  <c r="I6" i="62" s="1"/>
  <c r="I15" i="62"/>
  <c r="E20" i="62"/>
  <c r="I20" i="62" s="1"/>
  <c r="I29" i="62"/>
  <c r="E9" i="62"/>
  <c r="I9" i="62" s="1"/>
  <c r="D70" i="63"/>
  <c r="D78" i="63"/>
  <c r="F6" i="63"/>
  <c r="D22" i="63"/>
  <c r="E6" i="63"/>
  <c r="D66" i="63"/>
  <c r="D7" i="63"/>
  <c r="D23" i="63"/>
  <c r="D59" i="63"/>
  <c r="D71" i="63"/>
  <c r="D79" i="63"/>
  <c r="H61" i="63"/>
  <c r="H6" i="63" s="1"/>
  <c r="D8" i="63"/>
  <c r="F54" i="62"/>
  <c r="H54" i="62"/>
  <c r="E33" i="62"/>
  <c r="I33" i="62" s="1"/>
  <c r="I11" i="62"/>
  <c r="E36" i="62"/>
  <c r="E5" i="62" l="1"/>
  <c r="I5" i="62" s="1"/>
  <c r="D61" i="63"/>
  <c r="D6" i="63"/>
  <c r="I36" i="62"/>
  <c r="E54" i="62" l="1"/>
  <c r="I54" i="62" s="1"/>
  <c r="D85" i="61"/>
  <c r="H84" i="61"/>
  <c r="G84" i="61"/>
  <c r="F84" i="61"/>
  <c r="E84" i="61"/>
  <c r="D84" i="61"/>
  <c r="D83" i="61"/>
  <c r="H82" i="61"/>
  <c r="D82" i="61" s="1"/>
  <c r="G82" i="61"/>
  <c r="F82" i="61"/>
  <c r="E82" i="61"/>
  <c r="G81" i="61"/>
  <c r="F81" i="61"/>
  <c r="E81" i="61"/>
  <c r="D80" i="61"/>
  <c r="H79" i="61"/>
  <c r="G79" i="61"/>
  <c r="G78" i="61" s="1"/>
  <c r="F79" i="61"/>
  <c r="F78" i="61" s="1"/>
  <c r="E79" i="61"/>
  <c r="E78" i="61" s="1"/>
  <c r="D79" i="61"/>
  <c r="H78" i="61"/>
  <c r="D77" i="61"/>
  <c r="D76" i="61"/>
  <c r="H75" i="61"/>
  <c r="G75" i="61"/>
  <c r="F75" i="61"/>
  <c r="D75" i="61" s="1"/>
  <c r="E75" i="61"/>
  <c r="D74" i="61"/>
  <c r="H73" i="61"/>
  <c r="G73" i="61"/>
  <c r="F73" i="61"/>
  <c r="F70" i="61" s="1"/>
  <c r="E73" i="61"/>
  <c r="D73" i="61" s="1"/>
  <c r="D72" i="61"/>
  <c r="H71" i="61"/>
  <c r="G71" i="61"/>
  <c r="G70" i="61" s="1"/>
  <c r="F71" i="61"/>
  <c r="E71" i="61"/>
  <c r="D71" i="61"/>
  <c r="H70" i="61"/>
  <c r="D69" i="61"/>
  <c r="H68" i="61"/>
  <c r="G68" i="61"/>
  <c r="F68" i="61"/>
  <c r="D68" i="61" s="1"/>
  <c r="E68" i="61"/>
  <c r="D67" i="61"/>
  <c r="H66" i="61"/>
  <c r="G66" i="61"/>
  <c r="F66" i="61"/>
  <c r="E66" i="61"/>
  <c r="D66" i="61"/>
  <c r="D65" i="61"/>
  <c r="H64" i="61"/>
  <c r="G64" i="61"/>
  <c r="F64" i="61"/>
  <c r="E64" i="61"/>
  <c r="D64" i="61" s="1"/>
  <c r="D63" i="61"/>
  <c r="H62" i="61"/>
  <c r="H61" i="61" s="1"/>
  <c r="G62" i="61"/>
  <c r="G61" i="61" s="1"/>
  <c r="F62" i="61"/>
  <c r="E62" i="61"/>
  <c r="D62" i="61" s="1"/>
  <c r="E61" i="61"/>
  <c r="D60" i="61"/>
  <c r="H59" i="61"/>
  <c r="G59" i="61"/>
  <c r="F59" i="61"/>
  <c r="E59" i="61"/>
  <c r="D59" i="61"/>
  <c r="H58" i="61"/>
  <c r="G58" i="61"/>
  <c r="F58" i="61"/>
  <c r="E58" i="61"/>
  <c r="D58" i="61" s="1"/>
  <c r="D57" i="61"/>
  <c r="H56" i="61"/>
  <c r="G56" i="61"/>
  <c r="F56" i="61"/>
  <c r="D56" i="61" s="1"/>
  <c r="E56" i="61"/>
  <c r="D55" i="61"/>
  <c r="D54" i="61"/>
  <c r="D53" i="61"/>
  <c r="D52" i="61"/>
  <c r="H51" i="61"/>
  <c r="G51" i="61"/>
  <c r="G44" i="61" s="1"/>
  <c r="F51" i="61"/>
  <c r="E51" i="61"/>
  <c r="D51" i="61" s="1"/>
  <c r="D50" i="61"/>
  <c r="H49" i="61"/>
  <c r="G49" i="61"/>
  <c r="F49" i="61"/>
  <c r="E49" i="61"/>
  <c r="D49" i="61" s="1"/>
  <c r="D48" i="61"/>
  <c r="H47" i="61"/>
  <c r="G47" i="61"/>
  <c r="F47" i="61"/>
  <c r="E47" i="61"/>
  <c r="D47" i="61" s="1"/>
  <c r="D46" i="61"/>
  <c r="H45" i="61"/>
  <c r="G45" i="61"/>
  <c r="F45" i="61"/>
  <c r="E45" i="61"/>
  <c r="D45" i="61" s="1"/>
  <c r="H44" i="61"/>
  <c r="F44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H30" i="61"/>
  <c r="D30" i="61" s="1"/>
  <c r="G30" i="61"/>
  <c r="F30" i="61"/>
  <c r="E30" i="61"/>
  <c r="D29" i="61"/>
  <c r="H28" i="61"/>
  <c r="G28" i="61"/>
  <c r="F28" i="61"/>
  <c r="E28" i="61"/>
  <c r="D28" i="61" s="1"/>
  <c r="D27" i="61"/>
  <c r="H26" i="61"/>
  <c r="G26" i="61"/>
  <c r="F26" i="61"/>
  <c r="F22" i="61" s="1"/>
  <c r="E26" i="61"/>
  <c r="D26" i="61"/>
  <c r="D25" i="61"/>
  <c r="D24" i="61"/>
  <c r="H23" i="61"/>
  <c r="G23" i="61"/>
  <c r="F23" i="61"/>
  <c r="E23" i="61"/>
  <c r="E22" i="61" s="1"/>
  <c r="D22" i="61" s="1"/>
  <c r="H22" i="61"/>
  <c r="G22" i="61"/>
  <c r="D21" i="61"/>
  <c r="D20" i="61"/>
  <c r="D19" i="61"/>
  <c r="D18" i="61"/>
  <c r="H17" i="61"/>
  <c r="G17" i="61"/>
  <c r="F17" i="61"/>
  <c r="E17" i="61"/>
  <c r="D17" i="61" s="1"/>
  <c r="D16" i="61"/>
  <c r="D15" i="61"/>
  <c r="D14" i="61"/>
  <c r="D13" i="61"/>
  <c r="D12" i="61"/>
  <c r="D11" i="61"/>
  <c r="D10" i="61"/>
  <c r="D9" i="61"/>
  <c r="H8" i="61"/>
  <c r="H7" i="61" s="1"/>
  <c r="G8" i="61"/>
  <c r="F8" i="61"/>
  <c r="F7" i="61" s="1"/>
  <c r="E8" i="61"/>
  <c r="D8" i="61" s="1"/>
  <c r="G7" i="61"/>
  <c r="E7" i="61"/>
  <c r="C66" i="60"/>
  <c r="C64" i="60"/>
  <c r="I62" i="60"/>
  <c r="I61" i="60"/>
  <c r="I60" i="60"/>
  <c r="I59" i="60"/>
  <c r="H59" i="60"/>
  <c r="G59" i="60"/>
  <c r="F59" i="60"/>
  <c r="E59" i="60"/>
  <c r="D59" i="60"/>
  <c r="I58" i="60"/>
  <c r="I57" i="60"/>
  <c r="I56" i="60"/>
  <c r="H56" i="60"/>
  <c r="G56" i="60"/>
  <c r="F56" i="60"/>
  <c r="E56" i="60"/>
  <c r="D56" i="60"/>
  <c r="I53" i="60"/>
  <c r="I52" i="60"/>
  <c r="I51" i="60"/>
  <c r="I50" i="60"/>
  <c r="I49" i="60"/>
  <c r="I48" i="60"/>
  <c r="H48" i="60"/>
  <c r="G48" i="60"/>
  <c r="F48" i="60"/>
  <c r="E48" i="60"/>
  <c r="D48" i="60"/>
  <c r="I47" i="60"/>
  <c r="I46" i="60"/>
  <c r="H46" i="60"/>
  <c r="G46" i="60"/>
  <c r="F46" i="60"/>
  <c r="E46" i="60"/>
  <c r="D46" i="60"/>
  <c r="I45" i="60"/>
  <c r="I44" i="60"/>
  <c r="I43" i="60"/>
  <c r="I42" i="60"/>
  <c r="H41" i="60"/>
  <c r="G41" i="60"/>
  <c r="F41" i="60"/>
  <c r="E41" i="60"/>
  <c r="I41" i="60" s="1"/>
  <c r="D41" i="60"/>
  <c r="D36" i="60" s="1"/>
  <c r="D54" i="60" s="1"/>
  <c r="I40" i="60"/>
  <c r="I39" i="60"/>
  <c r="I38" i="60"/>
  <c r="H37" i="60"/>
  <c r="G37" i="60"/>
  <c r="F37" i="60"/>
  <c r="F36" i="60" s="1"/>
  <c r="E37" i="60"/>
  <c r="I37" i="60" s="1"/>
  <c r="D37" i="60"/>
  <c r="H36" i="60"/>
  <c r="G36" i="60"/>
  <c r="E35" i="60"/>
  <c r="E33" i="60" s="1"/>
  <c r="I33" i="60" s="1"/>
  <c r="E34" i="60"/>
  <c r="I34" i="60" s="1"/>
  <c r="H33" i="60"/>
  <c r="G33" i="60"/>
  <c r="F33" i="60"/>
  <c r="D33" i="60"/>
  <c r="E32" i="60"/>
  <c r="I32" i="60" s="1"/>
  <c r="H31" i="60"/>
  <c r="G31" i="60"/>
  <c r="F31" i="60"/>
  <c r="D31" i="60"/>
  <c r="E30" i="60"/>
  <c r="I30" i="60" s="1"/>
  <c r="E29" i="60"/>
  <c r="I29" i="60" s="1"/>
  <c r="E28" i="60"/>
  <c r="H27" i="60"/>
  <c r="G27" i="60"/>
  <c r="F27" i="60"/>
  <c r="D27" i="60"/>
  <c r="E26" i="60"/>
  <c r="I26" i="60" s="1"/>
  <c r="E25" i="60"/>
  <c r="I25" i="60" s="1"/>
  <c r="E24" i="60"/>
  <c r="I24" i="60" s="1"/>
  <c r="E23" i="60"/>
  <c r="I23" i="60" s="1"/>
  <c r="H22" i="60"/>
  <c r="G22" i="60"/>
  <c r="F22" i="60"/>
  <c r="D22" i="60"/>
  <c r="E21" i="60"/>
  <c r="E20" i="60" s="1"/>
  <c r="I20" i="60" s="1"/>
  <c r="H20" i="60"/>
  <c r="G20" i="60"/>
  <c r="F20" i="60"/>
  <c r="D20" i="60"/>
  <c r="E19" i="60"/>
  <c r="I19" i="60" s="1"/>
  <c r="E18" i="60"/>
  <c r="I18" i="60" s="1"/>
  <c r="E17" i="60"/>
  <c r="I17" i="60" s="1"/>
  <c r="E16" i="60"/>
  <c r="I16" i="60" s="1"/>
  <c r="E15" i="60"/>
  <c r="I15" i="60" s="1"/>
  <c r="H14" i="60"/>
  <c r="G14" i="60"/>
  <c r="F14" i="60"/>
  <c r="D14" i="60"/>
  <c r="E13" i="60"/>
  <c r="I13" i="60" s="1"/>
  <c r="E12" i="60"/>
  <c r="I12" i="60" s="1"/>
  <c r="E11" i="60"/>
  <c r="I11" i="60" s="1"/>
  <c r="E10" i="60"/>
  <c r="I10" i="60" s="1"/>
  <c r="H9" i="60"/>
  <c r="G9" i="60"/>
  <c r="F9" i="60"/>
  <c r="D9" i="60"/>
  <c r="E8" i="60"/>
  <c r="I8" i="60" s="1"/>
  <c r="E7" i="60"/>
  <c r="I7" i="60" s="1"/>
  <c r="H6" i="60"/>
  <c r="H5" i="60" s="1"/>
  <c r="H54" i="60" s="1"/>
  <c r="G6" i="60"/>
  <c r="G5" i="60" s="1"/>
  <c r="G54" i="60" s="1"/>
  <c r="F6" i="60"/>
  <c r="F5" i="60" s="1"/>
  <c r="D6" i="60"/>
  <c r="D5" i="60"/>
  <c r="D4" i="60"/>
  <c r="B2" i="60"/>
  <c r="G1" i="60"/>
  <c r="I35" i="60" l="1"/>
  <c r="I21" i="60"/>
  <c r="E31" i="60"/>
  <c r="I31" i="60" s="1"/>
  <c r="E9" i="60"/>
  <c r="I9" i="60" s="1"/>
  <c r="E27" i="60"/>
  <c r="I27" i="60" s="1"/>
  <c r="E6" i="61"/>
  <c r="G6" i="61"/>
  <c r="F6" i="61"/>
  <c r="D78" i="61"/>
  <c r="D7" i="61"/>
  <c r="D23" i="61"/>
  <c r="F61" i="61"/>
  <c r="D61" i="61" s="1"/>
  <c r="H81" i="61"/>
  <c r="D81" i="61" s="1"/>
  <c r="E70" i="61"/>
  <c r="D70" i="61" s="1"/>
  <c r="E44" i="61"/>
  <c r="D44" i="61" s="1"/>
  <c r="F54" i="60"/>
  <c r="E6" i="60"/>
  <c r="E14" i="60"/>
  <c r="I14" i="60" s="1"/>
  <c r="E22" i="60"/>
  <c r="I22" i="60" s="1"/>
  <c r="I28" i="60"/>
  <c r="E36" i="60"/>
  <c r="H6" i="61" l="1"/>
  <c r="D6" i="61"/>
  <c r="I36" i="60"/>
  <c r="I6" i="60"/>
  <c r="E5" i="60"/>
  <c r="I5" i="60" s="1"/>
  <c r="E54" i="60" l="1"/>
  <c r="I54" i="60" s="1"/>
  <c r="C66" i="59" l="1"/>
  <c r="C64" i="59"/>
  <c r="I62" i="59"/>
  <c r="I61" i="59"/>
  <c r="I60" i="59"/>
  <c r="H59" i="59"/>
  <c r="G59" i="59"/>
  <c r="F59" i="59"/>
  <c r="E59" i="59"/>
  <c r="I59" i="59" s="1"/>
  <c r="D59" i="59"/>
  <c r="I58" i="59"/>
  <c r="I57" i="59"/>
  <c r="H56" i="59"/>
  <c r="G56" i="59"/>
  <c r="F56" i="59"/>
  <c r="E56" i="59"/>
  <c r="I56" i="59" s="1"/>
  <c r="D56" i="59"/>
  <c r="I53" i="59"/>
  <c r="I52" i="59"/>
  <c r="I51" i="59"/>
  <c r="I50" i="59"/>
  <c r="I49" i="59"/>
  <c r="H48" i="59"/>
  <c r="G48" i="59"/>
  <c r="F48" i="59"/>
  <c r="I48" i="59" s="1"/>
  <c r="E48" i="59"/>
  <c r="D48" i="59"/>
  <c r="I47" i="59"/>
  <c r="H46" i="59"/>
  <c r="G46" i="59"/>
  <c r="G36" i="59" s="1"/>
  <c r="G54" i="59" s="1"/>
  <c r="F46" i="59"/>
  <c r="E46" i="59"/>
  <c r="I46" i="59" s="1"/>
  <c r="D46" i="59"/>
  <c r="I45" i="59"/>
  <c r="I44" i="59"/>
  <c r="I43" i="59"/>
  <c r="I42" i="59"/>
  <c r="I41" i="59"/>
  <c r="H41" i="59"/>
  <c r="G41" i="59"/>
  <c r="F41" i="59"/>
  <c r="E41" i="59"/>
  <c r="D41" i="59"/>
  <c r="I40" i="59"/>
  <c r="I39" i="59"/>
  <c r="I38" i="59"/>
  <c r="I37" i="59"/>
  <c r="H37" i="59"/>
  <c r="G37" i="59"/>
  <c r="F37" i="59"/>
  <c r="E37" i="59"/>
  <c r="D37" i="59"/>
  <c r="H36" i="59"/>
  <c r="F36" i="59"/>
  <c r="F54" i="59" s="1"/>
  <c r="E36" i="59"/>
  <c r="D36" i="59"/>
  <c r="D54" i="59" s="1"/>
  <c r="E35" i="59"/>
  <c r="I35" i="59" s="1"/>
  <c r="E34" i="59"/>
  <c r="H33" i="59"/>
  <c r="G33" i="59"/>
  <c r="F33" i="59"/>
  <c r="D33" i="59"/>
  <c r="E32" i="59"/>
  <c r="E31" i="59" s="1"/>
  <c r="I31" i="59" s="1"/>
  <c r="H31" i="59"/>
  <c r="G31" i="59"/>
  <c r="F31" i="59"/>
  <c r="D31" i="59"/>
  <c r="E30" i="59"/>
  <c r="I30" i="59" s="1"/>
  <c r="E29" i="59"/>
  <c r="I29" i="59" s="1"/>
  <c r="E28" i="59"/>
  <c r="H27" i="59"/>
  <c r="G27" i="59"/>
  <c r="F27" i="59"/>
  <c r="F5" i="59" s="1"/>
  <c r="D27" i="59"/>
  <c r="E26" i="59"/>
  <c r="I26" i="59" s="1"/>
  <c r="E25" i="59"/>
  <c r="I25" i="59" s="1"/>
  <c r="E24" i="59"/>
  <c r="I24" i="59" s="1"/>
  <c r="E23" i="59"/>
  <c r="I23" i="59" s="1"/>
  <c r="H22" i="59"/>
  <c r="G22" i="59"/>
  <c r="F22" i="59"/>
  <c r="D22" i="59"/>
  <c r="E21" i="59"/>
  <c r="I21" i="59" s="1"/>
  <c r="H20" i="59"/>
  <c r="G20" i="59"/>
  <c r="F20" i="59"/>
  <c r="D20" i="59"/>
  <c r="E19" i="59"/>
  <c r="I19" i="59" s="1"/>
  <c r="E18" i="59"/>
  <c r="I18" i="59" s="1"/>
  <c r="E17" i="59"/>
  <c r="I17" i="59" s="1"/>
  <c r="E16" i="59"/>
  <c r="I16" i="59" s="1"/>
  <c r="E15" i="59"/>
  <c r="I15" i="59" s="1"/>
  <c r="H14" i="59"/>
  <c r="G14" i="59"/>
  <c r="F14" i="59"/>
  <c r="D14" i="59"/>
  <c r="E13" i="59"/>
  <c r="I13" i="59" s="1"/>
  <c r="E12" i="59"/>
  <c r="I12" i="59" s="1"/>
  <c r="E11" i="59"/>
  <c r="I11" i="59" s="1"/>
  <c r="E10" i="59"/>
  <c r="H9" i="59"/>
  <c r="G9" i="59"/>
  <c r="F9" i="59"/>
  <c r="D9" i="59"/>
  <c r="E8" i="59"/>
  <c r="I8" i="59" s="1"/>
  <c r="E7" i="59"/>
  <c r="I7" i="59" s="1"/>
  <c r="H6" i="59"/>
  <c r="H5" i="59" s="1"/>
  <c r="G6" i="59"/>
  <c r="F6" i="59"/>
  <c r="D6" i="59"/>
  <c r="D5" i="59" s="1"/>
  <c r="G5" i="59"/>
  <c r="D4" i="59"/>
  <c r="B2" i="59"/>
  <c r="G1" i="59"/>
  <c r="D85" i="58"/>
  <c r="H84" i="58"/>
  <c r="G84" i="58"/>
  <c r="F84" i="58"/>
  <c r="E84" i="58"/>
  <c r="E81" i="58" s="1"/>
  <c r="D81" i="58" s="1"/>
  <c r="D84" i="58"/>
  <c r="D83" i="58"/>
  <c r="H82" i="58"/>
  <c r="G82" i="58"/>
  <c r="D82" i="58" s="1"/>
  <c r="F82" i="58"/>
  <c r="E82" i="58"/>
  <c r="H81" i="58"/>
  <c r="G81" i="58"/>
  <c r="F81" i="58"/>
  <c r="D80" i="58"/>
  <c r="H79" i="58"/>
  <c r="G79" i="58"/>
  <c r="F79" i="58"/>
  <c r="F78" i="58" s="1"/>
  <c r="E79" i="58"/>
  <c r="E78" i="58" s="1"/>
  <c r="H78" i="58"/>
  <c r="G78" i="58"/>
  <c r="D77" i="58"/>
  <c r="D76" i="58"/>
  <c r="H75" i="58"/>
  <c r="G75" i="58"/>
  <c r="F75" i="58"/>
  <c r="E75" i="58"/>
  <c r="D75" i="58" s="1"/>
  <c r="D74" i="58"/>
  <c r="H73" i="58"/>
  <c r="H70" i="58" s="1"/>
  <c r="G73" i="58"/>
  <c r="G70" i="58" s="1"/>
  <c r="F73" i="58"/>
  <c r="E73" i="58"/>
  <c r="D73" i="58" s="1"/>
  <c r="D72" i="58"/>
  <c r="H71" i="58"/>
  <c r="G71" i="58"/>
  <c r="F71" i="58"/>
  <c r="F70" i="58" s="1"/>
  <c r="E71" i="58"/>
  <c r="E70" i="58" s="1"/>
  <c r="D70" i="58" s="1"/>
  <c r="D69" i="58"/>
  <c r="H68" i="58"/>
  <c r="H61" i="58" s="1"/>
  <c r="G68" i="58"/>
  <c r="F68" i="58"/>
  <c r="E68" i="58"/>
  <c r="D68" i="58" s="1"/>
  <c r="D67" i="58"/>
  <c r="H66" i="58"/>
  <c r="G66" i="58"/>
  <c r="F66" i="58"/>
  <c r="F61" i="58" s="1"/>
  <c r="E66" i="58"/>
  <c r="D66" i="58" s="1"/>
  <c r="D65" i="58"/>
  <c r="H64" i="58"/>
  <c r="G64" i="58"/>
  <c r="F64" i="58"/>
  <c r="E64" i="58"/>
  <c r="E61" i="58" s="1"/>
  <c r="D61" i="58" s="1"/>
  <c r="D64" i="58"/>
  <c r="D63" i="58"/>
  <c r="H62" i="58"/>
  <c r="G62" i="58"/>
  <c r="F62" i="58"/>
  <c r="E62" i="58"/>
  <c r="D62" i="58" s="1"/>
  <c r="G61" i="58"/>
  <c r="D60" i="58"/>
  <c r="H59" i="58"/>
  <c r="G59" i="58"/>
  <c r="F59" i="58"/>
  <c r="F58" i="58" s="1"/>
  <c r="E59" i="58"/>
  <c r="E58" i="58" s="1"/>
  <c r="D58" i="58" s="1"/>
  <c r="H58" i="58"/>
  <c r="G58" i="58"/>
  <c r="D57" i="58"/>
  <c r="H56" i="58"/>
  <c r="G56" i="58"/>
  <c r="F56" i="58"/>
  <c r="E56" i="58"/>
  <c r="D56" i="58" s="1"/>
  <c r="D55" i="58"/>
  <c r="D54" i="58"/>
  <c r="D53" i="58"/>
  <c r="D52" i="58"/>
  <c r="H51" i="58"/>
  <c r="G51" i="58"/>
  <c r="F51" i="58"/>
  <c r="E51" i="58"/>
  <c r="D51" i="58" s="1"/>
  <c r="D50" i="58"/>
  <c r="H49" i="58"/>
  <c r="G49" i="58"/>
  <c r="G44" i="58" s="1"/>
  <c r="F49" i="58"/>
  <c r="E49" i="58"/>
  <c r="D49" i="58" s="1"/>
  <c r="D48" i="58"/>
  <c r="H47" i="58"/>
  <c r="G47" i="58"/>
  <c r="F47" i="58"/>
  <c r="F44" i="58" s="1"/>
  <c r="E47" i="58"/>
  <c r="E44" i="58" s="1"/>
  <c r="D46" i="58"/>
  <c r="H45" i="58"/>
  <c r="G45" i="58"/>
  <c r="F45" i="58"/>
  <c r="E45" i="58"/>
  <c r="D45" i="58"/>
  <c r="H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H30" i="58"/>
  <c r="G30" i="58"/>
  <c r="F30" i="58"/>
  <c r="E30" i="58"/>
  <c r="D30" i="58" s="1"/>
  <c r="D29" i="58"/>
  <c r="H28" i="58"/>
  <c r="H22" i="58" s="1"/>
  <c r="G28" i="58"/>
  <c r="F28" i="58"/>
  <c r="E28" i="58"/>
  <c r="D28" i="58" s="1"/>
  <c r="D27" i="58"/>
  <c r="H26" i="58"/>
  <c r="G26" i="58"/>
  <c r="G22" i="58" s="1"/>
  <c r="F26" i="58"/>
  <c r="E26" i="58"/>
  <c r="D26" i="58" s="1"/>
  <c r="D25" i="58"/>
  <c r="D24" i="58"/>
  <c r="H23" i="58"/>
  <c r="G23" i="58"/>
  <c r="F23" i="58"/>
  <c r="F22" i="58" s="1"/>
  <c r="E23" i="58"/>
  <c r="E22" i="58" s="1"/>
  <c r="D21" i="58"/>
  <c r="D20" i="58"/>
  <c r="D19" i="58"/>
  <c r="D18" i="58"/>
  <c r="H17" i="58"/>
  <c r="G17" i="58"/>
  <c r="F17" i="58"/>
  <c r="E17" i="58"/>
  <c r="D17" i="58"/>
  <c r="D16" i="58"/>
  <c r="D15" i="58"/>
  <c r="D14" i="58"/>
  <c r="D13" i="58"/>
  <c r="D12" i="58"/>
  <c r="D11" i="58"/>
  <c r="D10" i="58"/>
  <c r="D9" i="58"/>
  <c r="H8" i="58"/>
  <c r="H7" i="58" s="1"/>
  <c r="G8" i="58"/>
  <c r="G7" i="58" s="1"/>
  <c r="G6" i="58" s="1"/>
  <c r="F8" i="58"/>
  <c r="E8" i="58"/>
  <c r="D8" i="58" s="1"/>
  <c r="F7" i="58"/>
  <c r="E7" i="58"/>
  <c r="E6" i="58" s="1"/>
  <c r="E27" i="59" l="1"/>
  <c r="I27" i="59" s="1"/>
  <c r="E9" i="59"/>
  <c r="I9" i="59" s="1"/>
  <c r="E33" i="59"/>
  <c r="I33" i="59" s="1"/>
  <c r="I36" i="59"/>
  <c r="H54" i="59"/>
  <c r="E6" i="59"/>
  <c r="I10" i="59"/>
  <c r="E14" i="59"/>
  <c r="I14" i="59" s="1"/>
  <c r="E20" i="59"/>
  <c r="I20" i="59" s="1"/>
  <c r="E22" i="59"/>
  <c r="I22" i="59" s="1"/>
  <c r="I32" i="59"/>
  <c r="I34" i="59"/>
  <c r="I28" i="59"/>
  <c r="F6" i="58"/>
  <c r="H6" i="58"/>
  <c r="D78" i="58"/>
  <c r="D22" i="58"/>
  <c r="D44" i="58"/>
  <c r="D7" i="58"/>
  <c r="D23" i="58"/>
  <c r="D47" i="58"/>
  <c r="D59" i="58"/>
  <c r="D71" i="58"/>
  <c r="D79" i="58"/>
  <c r="I6" i="59" l="1"/>
  <c r="E5" i="59"/>
  <c r="D6" i="58"/>
  <c r="I5" i="59" l="1"/>
  <c r="E54" i="59"/>
  <c r="I54" i="59" s="1"/>
  <c r="D85" i="57" l="1"/>
  <c r="H84" i="57"/>
  <c r="G84" i="57"/>
  <c r="F84" i="57"/>
  <c r="E84" i="57"/>
  <c r="D84" i="57"/>
  <c r="D83" i="57"/>
  <c r="H82" i="57"/>
  <c r="H81" i="57" s="1"/>
  <c r="G82" i="57"/>
  <c r="D82" i="57" s="1"/>
  <c r="F82" i="57"/>
  <c r="E82" i="57"/>
  <c r="F81" i="57"/>
  <c r="E81" i="57"/>
  <c r="D80" i="57"/>
  <c r="H79" i="57"/>
  <c r="G79" i="57"/>
  <c r="F79" i="57"/>
  <c r="F78" i="57" s="1"/>
  <c r="E79" i="57"/>
  <c r="E78" i="57" s="1"/>
  <c r="H78" i="57"/>
  <c r="G78" i="57"/>
  <c r="D77" i="57"/>
  <c r="D76" i="57"/>
  <c r="H75" i="57"/>
  <c r="G75" i="57"/>
  <c r="G70" i="57" s="1"/>
  <c r="F75" i="57"/>
  <c r="F70" i="57" s="1"/>
  <c r="E75" i="57"/>
  <c r="D75" i="57" s="1"/>
  <c r="D74" i="57"/>
  <c r="H73" i="57"/>
  <c r="G73" i="57"/>
  <c r="F73" i="57"/>
  <c r="E73" i="57"/>
  <c r="D73" i="57" s="1"/>
  <c r="D72" i="57"/>
  <c r="H71" i="57"/>
  <c r="G71" i="57"/>
  <c r="F71" i="57"/>
  <c r="E71" i="57"/>
  <c r="E70" i="57" s="1"/>
  <c r="H70" i="57"/>
  <c r="D69" i="57"/>
  <c r="H68" i="57"/>
  <c r="G68" i="57"/>
  <c r="F68" i="57"/>
  <c r="E68" i="57"/>
  <c r="D68" i="57" s="1"/>
  <c r="D67" i="57"/>
  <c r="H66" i="57"/>
  <c r="G66" i="57"/>
  <c r="F66" i="57"/>
  <c r="F61" i="57" s="1"/>
  <c r="E66" i="57"/>
  <c r="D66" i="57"/>
  <c r="D65" i="57"/>
  <c r="H64" i="57"/>
  <c r="G64" i="57"/>
  <c r="F64" i="57"/>
  <c r="E64" i="57"/>
  <c r="D64" i="57"/>
  <c r="D63" i="57"/>
  <c r="H62" i="57"/>
  <c r="H61" i="57" s="1"/>
  <c r="G62" i="57"/>
  <c r="G61" i="57" s="1"/>
  <c r="F62" i="57"/>
  <c r="E62" i="57"/>
  <c r="D62" i="57" s="1"/>
  <c r="E61" i="57"/>
  <c r="D60" i="57"/>
  <c r="H59" i="57"/>
  <c r="G59" i="57"/>
  <c r="F59" i="57"/>
  <c r="F58" i="57" s="1"/>
  <c r="E59" i="57"/>
  <c r="E58" i="57" s="1"/>
  <c r="D58" i="57" s="1"/>
  <c r="H58" i="57"/>
  <c r="G58" i="57"/>
  <c r="D57" i="57"/>
  <c r="H56" i="57"/>
  <c r="G56" i="57"/>
  <c r="F56" i="57"/>
  <c r="E56" i="57"/>
  <c r="D56" i="57" s="1"/>
  <c r="D55" i="57"/>
  <c r="D54" i="57"/>
  <c r="D53" i="57"/>
  <c r="D52" i="57"/>
  <c r="H51" i="57"/>
  <c r="G51" i="57"/>
  <c r="F51" i="57"/>
  <c r="E51" i="57"/>
  <c r="D51" i="57" s="1"/>
  <c r="D50" i="57"/>
  <c r="H49" i="57"/>
  <c r="G49" i="57"/>
  <c r="F49" i="57"/>
  <c r="E49" i="57"/>
  <c r="D49" i="57" s="1"/>
  <c r="D48" i="57"/>
  <c r="H47" i="57"/>
  <c r="G47" i="57"/>
  <c r="F47" i="57"/>
  <c r="E47" i="57"/>
  <c r="D47" i="57" s="1"/>
  <c r="D46" i="57"/>
  <c r="H45" i="57"/>
  <c r="H44" i="57" s="1"/>
  <c r="G45" i="57"/>
  <c r="G44" i="57" s="1"/>
  <c r="F45" i="57"/>
  <c r="E45" i="57"/>
  <c r="D45" i="57" s="1"/>
  <c r="F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H30" i="57"/>
  <c r="G30" i="57"/>
  <c r="F30" i="57"/>
  <c r="E30" i="57"/>
  <c r="D30" i="57" s="1"/>
  <c r="D29" i="57"/>
  <c r="H28" i="57"/>
  <c r="G28" i="57"/>
  <c r="F28" i="57"/>
  <c r="E28" i="57"/>
  <c r="D28" i="57" s="1"/>
  <c r="D27" i="57"/>
  <c r="H26" i="57"/>
  <c r="G26" i="57"/>
  <c r="F26" i="57"/>
  <c r="E26" i="57"/>
  <c r="D26" i="57"/>
  <c r="D25" i="57"/>
  <c r="D24" i="57"/>
  <c r="H23" i="57"/>
  <c r="G23" i="57"/>
  <c r="F23" i="57"/>
  <c r="F22" i="57" s="1"/>
  <c r="E23" i="57"/>
  <c r="E22" i="57" s="1"/>
  <c r="H22" i="57"/>
  <c r="G22" i="57"/>
  <c r="D21" i="57"/>
  <c r="D20" i="57"/>
  <c r="D19" i="57"/>
  <c r="D18" i="57"/>
  <c r="H17" i="57"/>
  <c r="G17" i="57"/>
  <c r="F17" i="57"/>
  <c r="E17" i="57"/>
  <c r="D17" i="57" s="1"/>
  <c r="D16" i="57"/>
  <c r="D15" i="57"/>
  <c r="D14" i="57"/>
  <c r="D13" i="57"/>
  <c r="D12" i="57"/>
  <c r="D11" i="57"/>
  <c r="D10" i="57"/>
  <c r="D9" i="57"/>
  <c r="H8" i="57"/>
  <c r="H7" i="57" s="1"/>
  <c r="G8" i="57"/>
  <c r="F8" i="57"/>
  <c r="F7" i="57" s="1"/>
  <c r="E8" i="57"/>
  <c r="D8" i="57" s="1"/>
  <c r="G7" i="57"/>
  <c r="C66" i="56"/>
  <c r="C64" i="56"/>
  <c r="I62" i="56"/>
  <c r="I61" i="56"/>
  <c r="I60" i="56"/>
  <c r="I59" i="56"/>
  <c r="H59" i="56"/>
  <c r="G59" i="56"/>
  <c r="F59" i="56"/>
  <c r="E59" i="56"/>
  <c r="D59" i="56"/>
  <c r="I58" i="56"/>
  <c r="I57" i="56"/>
  <c r="I56" i="56"/>
  <c r="H56" i="56"/>
  <c r="G56" i="56"/>
  <c r="F56" i="56"/>
  <c r="E56" i="56"/>
  <c r="D56" i="56"/>
  <c r="I53" i="56"/>
  <c r="I52" i="56"/>
  <c r="I51" i="56"/>
  <c r="I50" i="56"/>
  <c r="I49" i="56"/>
  <c r="I48" i="56"/>
  <c r="H48" i="56"/>
  <c r="G48" i="56"/>
  <c r="F48" i="56"/>
  <c r="E48" i="56"/>
  <c r="D48" i="56"/>
  <c r="I47" i="56"/>
  <c r="I46" i="56"/>
  <c r="H46" i="56"/>
  <c r="H36" i="56" s="1"/>
  <c r="G46" i="56"/>
  <c r="G36" i="56" s="1"/>
  <c r="F46" i="56"/>
  <c r="F36" i="56" s="1"/>
  <c r="E46" i="56"/>
  <c r="D46" i="56"/>
  <c r="I45" i="56"/>
  <c r="I44" i="56"/>
  <c r="I43" i="56"/>
  <c r="I42" i="56"/>
  <c r="I41" i="56"/>
  <c r="H41" i="56"/>
  <c r="G41" i="56"/>
  <c r="F41" i="56"/>
  <c r="E41" i="56"/>
  <c r="D41" i="56"/>
  <c r="I40" i="56"/>
  <c r="I39" i="56"/>
  <c r="I38" i="56"/>
  <c r="H37" i="56"/>
  <c r="G37" i="56"/>
  <c r="F37" i="56"/>
  <c r="E37" i="56"/>
  <c r="I37" i="56" s="1"/>
  <c r="D37" i="56"/>
  <c r="D36" i="56" s="1"/>
  <c r="D54" i="56" s="1"/>
  <c r="E35" i="56"/>
  <c r="I35" i="56" s="1"/>
  <c r="E34" i="56"/>
  <c r="H33" i="56"/>
  <c r="G33" i="56"/>
  <c r="F33" i="56"/>
  <c r="D33" i="56"/>
  <c r="E32" i="56"/>
  <c r="E31" i="56" s="1"/>
  <c r="I31" i="56" s="1"/>
  <c r="H31" i="56"/>
  <c r="G31" i="56"/>
  <c r="F31" i="56"/>
  <c r="D31" i="56"/>
  <c r="E30" i="56"/>
  <c r="E29" i="56"/>
  <c r="I29" i="56" s="1"/>
  <c r="E28" i="56"/>
  <c r="I28" i="56" s="1"/>
  <c r="H27" i="56"/>
  <c r="H5" i="56" s="1"/>
  <c r="G27" i="56"/>
  <c r="F27" i="56"/>
  <c r="D27" i="56"/>
  <c r="E26" i="56"/>
  <c r="I26" i="56" s="1"/>
  <c r="E25" i="56"/>
  <c r="I25" i="56" s="1"/>
  <c r="E24" i="56"/>
  <c r="I24" i="56" s="1"/>
  <c r="E23" i="56"/>
  <c r="I23" i="56" s="1"/>
  <c r="H22" i="56"/>
  <c r="G22" i="56"/>
  <c r="F22" i="56"/>
  <c r="D22" i="56"/>
  <c r="E21" i="56"/>
  <c r="I21" i="56" s="1"/>
  <c r="H20" i="56"/>
  <c r="G20" i="56"/>
  <c r="F20" i="56"/>
  <c r="D20" i="56"/>
  <c r="E19" i="56"/>
  <c r="I19" i="56" s="1"/>
  <c r="E18" i="56"/>
  <c r="I18" i="56" s="1"/>
  <c r="E17" i="56"/>
  <c r="I17" i="56" s="1"/>
  <c r="E16" i="56"/>
  <c r="I16" i="56" s="1"/>
  <c r="E15" i="56"/>
  <c r="H14" i="56"/>
  <c r="G14" i="56"/>
  <c r="F14" i="56"/>
  <c r="D14" i="56"/>
  <c r="E13" i="56"/>
  <c r="I13" i="56" s="1"/>
  <c r="E12" i="56"/>
  <c r="I12" i="56" s="1"/>
  <c r="E11" i="56"/>
  <c r="I11" i="56" s="1"/>
  <c r="E10" i="56"/>
  <c r="H9" i="56"/>
  <c r="G9" i="56"/>
  <c r="F9" i="56"/>
  <c r="D9" i="56"/>
  <c r="E8" i="56"/>
  <c r="I8" i="56" s="1"/>
  <c r="E7" i="56"/>
  <c r="I7" i="56" s="1"/>
  <c r="H6" i="56"/>
  <c r="G6" i="56"/>
  <c r="G5" i="56" s="1"/>
  <c r="F6" i="56"/>
  <c r="F5" i="56" s="1"/>
  <c r="D6" i="56"/>
  <c r="D5" i="56" s="1"/>
  <c r="D4" i="56"/>
  <c r="B2" i="56"/>
  <c r="G1" i="56"/>
  <c r="E14" i="56" l="1"/>
  <c r="I14" i="56" s="1"/>
  <c r="I32" i="56"/>
  <c r="E33" i="56"/>
  <c r="I33" i="56" s="1"/>
  <c r="E20" i="56"/>
  <c r="I20" i="56" s="1"/>
  <c r="I34" i="56"/>
  <c r="E27" i="56"/>
  <c r="I27" i="56" s="1"/>
  <c r="I30" i="56"/>
  <c r="I15" i="56"/>
  <c r="E22" i="56"/>
  <c r="I22" i="56" s="1"/>
  <c r="E9" i="56"/>
  <c r="I9" i="56" s="1"/>
  <c r="F6" i="57"/>
  <c r="D70" i="57"/>
  <c r="D61" i="57"/>
  <c r="H6" i="57"/>
  <c r="D22" i="57"/>
  <c r="D78" i="57"/>
  <c r="D23" i="57"/>
  <c r="D59" i="57"/>
  <c r="D71" i="57"/>
  <c r="D79" i="57"/>
  <c r="E7" i="57"/>
  <c r="G81" i="57"/>
  <c r="G6" i="57" s="1"/>
  <c r="E44" i="57"/>
  <c r="D44" i="57" s="1"/>
  <c r="F54" i="56"/>
  <c r="G54" i="56"/>
  <c r="H54" i="56"/>
  <c r="I10" i="56"/>
  <c r="E6" i="56"/>
  <c r="E36" i="56"/>
  <c r="D81" i="57" l="1"/>
  <c r="E6" i="57"/>
  <c r="D7" i="57"/>
  <c r="I6" i="56"/>
  <c r="E5" i="56"/>
  <c r="I5" i="56" s="1"/>
  <c r="I36" i="56"/>
  <c r="D6" i="57" l="1"/>
  <c r="E54" i="56"/>
  <c r="I54" i="56" s="1"/>
  <c r="D85" i="55" l="1"/>
  <c r="H84" i="55"/>
  <c r="G84" i="55"/>
  <c r="F84" i="55"/>
  <c r="E84" i="55"/>
  <c r="D84" i="55"/>
  <c r="D83" i="55"/>
  <c r="H82" i="55"/>
  <c r="D82" i="55" s="1"/>
  <c r="G82" i="55"/>
  <c r="F82" i="55"/>
  <c r="E82" i="55"/>
  <c r="G81" i="55"/>
  <c r="F81" i="55"/>
  <c r="E81" i="55"/>
  <c r="D80" i="55"/>
  <c r="H79" i="55"/>
  <c r="G79" i="55"/>
  <c r="G78" i="55" s="1"/>
  <c r="F79" i="55"/>
  <c r="F78" i="55" s="1"/>
  <c r="E79" i="55"/>
  <c r="E78" i="55" s="1"/>
  <c r="D78" i="55" s="1"/>
  <c r="H78" i="55"/>
  <c r="D77" i="55"/>
  <c r="D76" i="55"/>
  <c r="H75" i="55"/>
  <c r="G75" i="55"/>
  <c r="F75" i="55"/>
  <c r="D75" i="55" s="1"/>
  <c r="E75" i="55"/>
  <c r="D74" i="55"/>
  <c r="H73" i="55"/>
  <c r="G73" i="55"/>
  <c r="F73" i="55"/>
  <c r="E73" i="55"/>
  <c r="D73" i="55" s="1"/>
  <c r="D72" i="55"/>
  <c r="H71" i="55"/>
  <c r="G71" i="55"/>
  <c r="G70" i="55" s="1"/>
  <c r="F71" i="55"/>
  <c r="E71" i="55"/>
  <c r="H70" i="55"/>
  <c r="F70" i="55"/>
  <c r="D69" i="55"/>
  <c r="H68" i="55"/>
  <c r="G68" i="55"/>
  <c r="F68" i="55"/>
  <c r="D68" i="55" s="1"/>
  <c r="E68" i="55"/>
  <c r="D67" i="55"/>
  <c r="H66" i="55"/>
  <c r="G66" i="55"/>
  <c r="F66" i="55"/>
  <c r="E66" i="55"/>
  <c r="D66" i="55"/>
  <c r="D65" i="55"/>
  <c r="H64" i="55"/>
  <c r="G64" i="55"/>
  <c r="F64" i="55"/>
  <c r="E64" i="55"/>
  <c r="D64" i="55" s="1"/>
  <c r="D63" i="55"/>
  <c r="H62" i="55"/>
  <c r="H61" i="55" s="1"/>
  <c r="G62" i="55"/>
  <c r="G61" i="55" s="1"/>
  <c r="F62" i="55"/>
  <c r="D62" i="55" s="1"/>
  <c r="E62" i="55"/>
  <c r="E61" i="55"/>
  <c r="D60" i="55"/>
  <c r="H59" i="55"/>
  <c r="G59" i="55"/>
  <c r="G58" i="55" s="1"/>
  <c r="F59" i="55"/>
  <c r="E59" i="55"/>
  <c r="H58" i="55"/>
  <c r="F58" i="55"/>
  <c r="E58" i="55"/>
  <c r="D57" i="55"/>
  <c r="H56" i="55"/>
  <c r="G56" i="55"/>
  <c r="F56" i="55"/>
  <c r="D56" i="55" s="1"/>
  <c r="E56" i="55"/>
  <c r="D55" i="55"/>
  <c r="D54" i="55"/>
  <c r="D53" i="55"/>
  <c r="D52" i="55"/>
  <c r="H51" i="55"/>
  <c r="G51" i="55"/>
  <c r="F51" i="55"/>
  <c r="E51" i="55"/>
  <c r="D51" i="55" s="1"/>
  <c r="D50" i="55"/>
  <c r="H49" i="55"/>
  <c r="G49" i="55"/>
  <c r="F49" i="55"/>
  <c r="E49" i="55"/>
  <c r="D49" i="55" s="1"/>
  <c r="D48" i="55"/>
  <c r="H47" i="55"/>
  <c r="G47" i="55"/>
  <c r="F47" i="55"/>
  <c r="E47" i="55"/>
  <c r="D47" i="55" s="1"/>
  <c r="D46" i="55"/>
  <c r="H45" i="55"/>
  <c r="G45" i="55"/>
  <c r="G44" i="55" s="1"/>
  <c r="F45" i="55"/>
  <c r="E45" i="55"/>
  <c r="E44" i="55" s="1"/>
  <c r="H44" i="55"/>
  <c r="F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H30" i="55"/>
  <c r="D30" i="55" s="1"/>
  <c r="G30" i="55"/>
  <c r="F30" i="55"/>
  <c r="E30" i="55"/>
  <c r="D29" i="55"/>
  <c r="H28" i="55"/>
  <c r="G28" i="55"/>
  <c r="F28" i="55"/>
  <c r="D28" i="55" s="1"/>
  <c r="E28" i="55"/>
  <c r="D27" i="55"/>
  <c r="H26" i="55"/>
  <c r="G26" i="55"/>
  <c r="F26" i="55"/>
  <c r="E26" i="55"/>
  <c r="D26" i="55"/>
  <c r="D25" i="55"/>
  <c r="D24" i="55"/>
  <c r="H23" i="55"/>
  <c r="G23" i="55"/>
  <c r="G22" i="55" s="1"/>
  <c r="F23" i="55"/>
  <c r="E23" i="55"/>
  <c r="D23" i="55" s="1"/>
  <c r="H22" i="55"/>
  <c r="E22" i="55"/>
  <c r="D21" i="55"/>
  <c r="D20" i="55"/>
  <c r="D19" i="55"/>
  <c r="D18" i="55"/>
  <c r="H17" i="55"/>
  <c r="G17" i="55"/>
  <c r="F17" i="55"/>
  <c r="E17" i="55"/>
  <c r="D17" i="55" s="1"/>
  <c r="D16" i="55"/>
  <c r="D15" i="55"/>
  <c r="D14" i="55"/>
  <c r="D13" i="55"/>
  <c r="D12" i="55"/>
  <c r="D11" i="55"/>
  <c r="D10" i="55"/>
  <c r="D9" i="55"/>
  <c r="H8" i="55"/>
  <c r="G8" i="55"/>
  <c r="F8" i="55"/>
  <c r="F7" i="55" s="1"/>
  <c r="E8" i="55"/>
  <c r="D8" i="55" s="1"/>
  <c r="H7" i="55"/>
  <c r="G7" i="55"/>
  <c r="E7" i="55"/>
  <c r="D7" i="55" s="1"/>
  <c r="C66" i="54"/>
  <c r="C64" i="54"/>
  <c r="I62" i="54"/>
  <c r="I61" i="54"/>
  <c r="I60" i="54"/>
  <c r="H59" i="54"/>
  <c r="G59" i="54"/>
  <c r="F59" i="54"/>
  <c r="E59" i="54"/>
  <c r="I59" i="54" s="1"/>
  <c r="D59" i="54"/>
  <c r="I58" i="54"/>
  <c r="I57" i="54"/>
  <c r="H56" i="54"/>
  <c r="G56" i="54"/>
  <c r="F56" i="54"/>
  <c r="E56" i="54"/>
  <c r="I56" i="54" s="1"/>
  <c r="D56" i="54"/>
  <c r="I53" i="54"/>
  <c r="I52" i="54"/>
  <c r="I51" i="54"/>
  <c r="I50" i="54"/>
  <c r="I49" i="54"/>
  <c r="H48" i="54"/>
  <c r="G48" i="54"/>
  <c r="F48" i="54"/>
  <c r="E48" i="54"/>
  <c r="I48" i="54" s="1"/>
  <c r="D48" i="54"/>
  <c r="I47" i="54"/>
  <c r="H46" i="54"/>
  <c r="G46" i="54"/>
  <c r="F46" i="54"/>
  <c r="F36" i="54" s="1"/>
  <c r="F54" i="54" s="1"/>
  <c r="E46" i="54"/>
  <c r="I46" i="54" s="1"/>
  <c r="D46" i="54"/>
  <c r="I45" i="54"/>
  <c r="I44" i="54"/>
  <c r="I43" i="54"/>
  <c r="I42" i="54"/>
  <c r="H41" i="54"/>
  <c r="G41" i="54"/>
  <c r="F41" i="54"/>
  <c r="E41" i="54"/>
  <c r="I41" i="54" s="1"/>
  <c r="D41" i="54"/>
  <c r="I40" i="54"/>
  <c r="I39" i="54"/>
  <c r="I38" i="54"/>
  <c r="I37" i="54"/>
  <c r="H37" i="54"/>
  <c r="H36" i="54" s="1"/>
  <c r="H54" i="54" s="1"/>
  <c r="G37" i="54"/>
  <c r="F37" i="54"/>
  <c r="E37" i="54"/>
  <c r="D37" i="54"/>
  <c r="D36" i="54" s="1"/>
  <c r="G36" i="54"/>
  <c r="E35" i="54"/>
  <c r="I35" i="54" s="1"/>
  <c r="E34" i="54"/>
  <c r="E33" i="54" s="1"/>
  <c r="I33" i="54" s="1"/>
  <c r="H33" i="54"/>
  <c r="G33" i="54"/>
  <c r="F33" i="54"/>
  <c r="D33" i="54"/>
  <c r="E32" i="54"/>
  <c r="E31" i="54" s="1"/>
  <c r="I31" i="54" s="1"/>
  <c r="H31" i="54"/>
  <c r="G31" i="54"/>
  <c r="F31" i="54"/>
  <c r="D31" i="54"/>
  <c r="E30" i="54"/>
  <c r="I30" i="54" s="1"/>
  <c r="E29" i="54"/>
  <c r="I29" i="54" s="1"/>
  <c r="E28" i="54"/>
  <c r="I28" i="54" s="1"/>
  <c r="H27" i="54"/>
  <c r="G27" i="54"/>
  <c r="F27" i="54"/>
  <c r="D27" i="54"/>
  <c r="E26" i="54"/>
  <c r="I26" i="54" s="1"/>
  <c r="E25" i="54"/>
  <c r="I25" i="54" s="1"/>
  <c r="E24" i="54"/>
  <c r="I24" i="54" s="1"/>
  <c r="E23" i="54"/>
  <c r="H22" i="54"/>
  <c r="G22" i="54"/>
  <c r="F22" i="54"/>
  <c r="D22" i="54"/>
  <c r="E21" i="54"/>
  <c r="E20" i="54" s="1"/>
  <c r="I20" i="54" s="1"/>
  <c r="H20" i="54"/>
  <c r="G20" i="54"/>
  <c r="F20" i="54"/>
  <c r="D20" i="54"/>
  <c r="E19" i="54"/>
  <c r="I19" i="54" s="1"/>
  <c r="E18" i="54"/>
  <c r="I18" i="54" s="1"/>
  <c r="E17" i="54"/>
  <c r="I17" i="54" s="1"/>
  <c r="E16" i="54"/>
  <c r="E15" i="54"/>
  <c r="I15" i="54" s="1"/>
  <c r="H14" i="54"/>
  <c r="G14" i="54"/>
  <c r="F14" i="54"/>
  <c r="D14" i="54"/>
  <c r="E13" i="54"/>
  <c r="I13" i="54" s="1"/>
  <c r="E12" i="54"/>
  <c r="I12" i="54" s="1"/>
  <c r="E11" i="54"/>
  <c r="I11" i="54" s="1"/>
  <c r="E10" i="54"/>
  <c r="I10" i="54" s="1"/>
  <c r="H9" i="54"/>
  <c r="G9" i="54"/>
  <c r="F9" i="54"/>
  <c r="D9" i="54"/>
  <c r="E8" i="54"/>
  <c r="I8" i="54" s="1"/>
  <c r="E7" i="54"/>
  <c r="E6" i="54" s="1"/>
  <c r="I6" i="54" s="1"/>
  <c r="H6" i="54"/>
  <c r="G6" i="54"/>
  <c r="G5" i="54" s="1"/>
  <c r="F6" i="54"/>
  <c r="F5" i="54" s="1"/>
  <c r="D6" i="54"/>
  <c r="D5" i="54" s="1"/>
  <c r="H5" i="54"/>
  <c r="D4" i="54"/>
  <c r="B2" i="54"/>
  <c r="G1" i="54"/>
  <c r="K14" i="24"/>
  <c r="K13" i="24"/>
  <c r="K12" i="24"/>
  <c r="K11" i="24"/>
  <c r="I13" i="24"/>
  <c r="I12" i="24"/>
  <c r="H13" i="24"/>
  <c r="H12" i="24"/>
  <c r="G13" i="24"/>
  <c r="G12" i="24"/>
  <c r="E14" i="54" l="1"/>
  <c r="I14" i="54" s="1"/>
  <c r="I16" i="54"/>
  <c r="I21" i="54"/>
  <c r="E27" i="54"/>
  <c r="I27" i="54" s="1"/>
  <c r="E22" i="54"/>
  <c r="I22" i="54" s="1"/>
  <c r="E9" i="54"/>
  <c r="I9" i="54" s="1"/>
  <c r="I23" i="54"/>
  <c r="I7" i="54"/>
  <c r="I34" i="54"/>
  <c r="I32" i="54"/>
  <c r="E36" i="54"/>
  <c r="I36" i="54" s="1"/>
  <c r="D44" i="55"/>
  <c r="E6" i="55"/>
  <c r="G6" i="55"/>
  <c r="D61" i="55"/>
  <c r="D58" i="55"/>
  <c r="D59" i="55"/>
  <c r="F61" i="55"/>
  <c r="D71" i="55"/>
  <c r="D79" i="55"/>
  <c r="D45" i="55"/>
  <c r="H81" i="55"/>
  <c r="D81" i="55" s="1"/>
  <c r="E70" i="55"/>
  <c r="D70" i="55" s="1"/>
  <c r="F22" i="55"/>
  <c r="D22" i="55" s="1"/>
  <c r="D6" i="55" s="1"/>
  <c r="G54" i="54"/>
  <c r="D54" i="54"/>
  <c r="F2" i="13"/>
  <c r="F3" i="13"/>
  <c r="D18" i="13"/>
  <c r="I26" i="24"/>
  <c r="F53" i="20"/>
  <c r="E5" i="54" l="1"/>
  <c r="I5" i="54" s="1"/>
  <c r="H6" i="55"/>
  <c r="F6" i="55"/>
  <c r="F4" i="13"/>
  <c r="E27" i="20"/>
  <c r="E26" i="20"/>
  <c r="D27" i="20"/>
  <c r="D26" i="20"/>
  <c r="G27" i="20"/>
  <c r="G26" i="20"/>
  <c r="K26" i="24" s="1"/>
  <c r="E54" i="54" l="1"/>
  <c r="I54" i="54" s="1"/>
  <c r="E36" i="23"/>
  <c r="D36" i="23"/>
  <c r="H46" i="24"/>
  <c r="G46" i="24"/>
  <c r="C42" i="51" l="1"/>
  <c r="D42" i="51"/>
  <c r="E42" i="51"/>
  <c r="F42" i="51"/>
  <c r="C22" i="51"/>
  <c r="D22" i="51"/>
  <c r="E22" i="51"/>
  <c r="F22" i="51"/>
  <c r="G22" i="51"/>
  <c r="C46" i="51"/>
  <c r="D46" i="51"/>
  <c r="E46" i="51"/>
  <c r="F46" i="51"/>
  <c r="G46" i="51"/>
  <c r="G19" i="51"/>
  <c r="F13" i="20" s="1"/>
  <c r="J13" i="24" s="1"/>
  <c r="F19" i="51"/>
  <c r="E19" i="51"/>
  <c r="D19" i="51"/>
  <c r="E13" i="20" s="1"/>
  <c r="C19" i="51"/>
  <c r="D13" i="20" s="1"/>
  <c r="G42" i="51"/>
  <c r="E16" i="29" l="1"/>
  <c r="G1" i="24"/>
  <c r="B57" i="24" l="1"/>
  <c r="B55" i="24"/>
  <c r="B54" i="24"/>
  <c r="B53" i="24"/>
  <c r="B52" i="24"/>
  <c r="B51" i="24"/>
  <c r="B50" i="24"/>
  <c r="B49" i="24"/>
  <c r="A57" i="24"/>
  <c r="A55" i="24"/>
  <c r="A54" i="24"/>
  <c r="A53" i="24"/>
  <c r="A52" i="24"/>
  <c r="A51" i="24"/>
  <c r="A50" i="24"/>
  <c r="A49" i="24"/>
  <c r="E57" i="24"/>
  <c r="E54" i="24"/>
  <c r="E53" i="24"/>
  <c r="E52" i="24"/>
  <c r="E51" i="24"/>
  <c r="E50" i="24"/>
  <c r="E49" i="24"/>
  <c r="D49" i="24"/>
  <c r="C57" i="24"/>
  <c r="C56" i="24"/>
  <c r="C55" i="24"/>
  <c r="C54" i="24"/>
  <c r="C53" i="24"/>
  <c r="C52" i="24"/>
  <c r="C51" i="24"/>
  <c r="C50" i="24"/>
  <c r="C49" i="24"/>
  <c r="E48" i="24"/>
  <c r="C48" i="24"/>
  <c r="C47" i="24"/>
  <c r="C46" i="24"/>
  <c r="C45" i="24"/>
  <c r="B45" i="24"/>
  <c r="A45" i="24"/>
  <c r="E44" i="24"/>
  <c r="C44" i="24"/>
  <c r="B44" i="24"/>
  <c r="A44" i="24"/>
  <c r="E43" i="24"/>
  <c r="C43" i="24"/>
  <c r="B43" i="24"/>
  <c r="A43" i="24"/>
  <c r="I48" i="24"/>
  <c r="I47" i="24"/>
  <c r="I46" i="24"/>
  <c r="I43" i="24"/>
  <c r="H43" i="24"/>
  <c r="G43" i="24"/>
  <c r="G53" i="43"/>
  <c r="F40" i="20" s="1"/>
  <c r="J43" i="24" s="1"/>
  <c r="F53" i="43"/>
  <c r="E40" i="20"/>
  <c r="D40" i="20"/>
  <c r="E46" i="23" l="1"/>
  <c r="D46" i="23"/>
  <c r="E45" i="23"/>
  <c r="D45" i="23"/>
  <c r="G46" i="23"/>
  <c r="E47" i="24" s="1"/>
  <c r="G45" i="23"/>
  <c r="G44" i="23"/>
  <c r="E45" i="24" s="1"/>
  <c r="E44" i="23"/>
  <c r="D44" i="23"/>
  <c r="I31" i="24"/>
  <c r="C31" i="24"/>
  <c r="C32" i="24"/>
  <c r="E31" i="24"/>
  <c r="E32" i="24"/>
  <c r="C43" i="13"/>
  <c r="E24" i="24"/>
  <c r="C24" i="24"/>
  <c r="F30" i="23"/>
  <c r="C18" i="13"/>
  <c r="C16" i="53"/>
  <c r="F52" i="20"/>
  <c r="F51" i="20"/>
  <c r="F49" i="20"/>
  <c r="F54" i="20" s="1"/>
  <c r="B2" i="53"/>
  <c r="A1" i="24"/>
  <c r="F41" i="20"/>
  <c r="D27" i="24"/>
  <c r="C27" i="24"/>
  <c r="C28" i="24"/>
  <c r="B27" i="24"/>
  <c r="A27" i="24"/>
  <c r="D19" i="24"/>
  <c r="D15" i="24"/>
  <c r="C15" i="24"/>
  <c r="B15" i="24"/>
  <c r="A15" i="24"/>
  <c r="C44" i="13" l="1"/>
  <c r="E46" i="24"/>
  <c r="D45" i="24" s="1"/>
  <c r="F63" i="23"/>
  <c r="F44" i="23"/>
  <c r="C14" i="53"/>
  <c r="F56" i="23" l="1"/>
  <c r="D57" i="24" s="1"/>
  <c r="F49" i="23"/>
  <c r="D50" i="24" s="1"/>
  <c r="F18" i="37"/>
  <c r="E18" i="37"/>
  <c r="D18" i="37"/>
  <c r="C18" i="37"/>
  <c r="C25" i="35" l="1"/>
  <c r="G17" i="51" l="1"/>
  <c r="F17" i="51"/>
  <c r="D17" i="51"/>
  <c r="C17" i="51"/>
  <c r="G6" i="51"/>
  <c r="F6" i="51"/>
  <c r="E6" i="51"/>
  <c r="D6" i="51"/>
  <c r="C6" i="51"/>
  <c r="F1" i="51"/>
  <c r="G17" i="43"/>
  <c r="F17" i="43"/>
  <c r="D17" i="43"/>
  <c r="C17" i="43"/>
  <c r="G6" i="43"/>
  <c r="F6" i="43"/>
  <c r="E6" i="43"/>
  <c r="D6" i="43"/>
  <c r="C6" i="43"/>
  <c r="F1" i="43"/>
  <c r="G15" i="50"/>
  <c r="F15" i="50"/>
  <c r="D15" i="50"/>
  <c r="C15" i="50"/>
  <c r="G6" i="50"/>
  <c r="F6" i="50"/>
  <c r="E6" i="50"/>
  <c r="D6" i="50"/>
  <c r="C6" i="50"/>
  <c r="F1" i="50"/>
  <c r="G15" i="40"/>
  <c r="F15" i="40"/>
  <c r="D15" i="40"/>
  <c r="C15" i="40"/>
  <c r="G6" i="40"/>
  <c r="F6" i="40"/>
  <c r="E6" i="40"/>
  <c r="D6" i="40"/>
  <c r="C6" i="40"/>
  <c r="F1" i="40"/>
  <c r="G15" i="39"/>
  <c r="F15" i="39"/>
  <c r="D15" i="39"/>
  <c r="C15" i="39"/>
  <c r="G6" i="39"/>
  <c r="F6" i="39"/>
  <c r="E6" i="39"/>
  <c r="D6" i="39"/>
  <c r="C6" i="39"/>
  <c r="F1" i="39"/>
  <c r="G14" i="38"/>
  <c r="F14" i="38"/>
  <c r="D14" i="38"/>
  <c r="C14" i="38"/>
  <c r="G6" i="38"/>
  <c r="F6" i="38"/>
  <c r="E6" i="38"/>
  <c r="D6" i="38"/>
  <c r="C6" i="38"/>
  <c r="F1" i="38"/>
  <c r="D25" i="37"/>
  <c r="C25" i="37"/>
  <c r="G25" i="37"/>
  <c r="F25" i="37"/>
  <c r="G6" i="37"/>
  <c r="F6" i="37"/>
  <c r="E6" i="37"/>
  <c r="D6" i="37"/>
  <c r="C6" i="37"/>
  <c r="F1" i="37"/>
  <c r="G15" i="36"/>
  <c r="F15" i="36"/>
  <c r="D15" i="36"/>
  <c r="C15" i="36"/>
  <c r="G6" i="36"/>
  <c r="F6" i="36"/>
  <c r="E6" i="36"/>
  <c r="D6" i="36"/>
  <c r="C6" i="36"/>
  <c r="F1" i="36"/>
  <c r="G16" i="35"/>
  <c r="F16" i="35"/>
  <c r="D16" i="35"/>
  <c r="C16" i="35"/>
  <c r="G6" i="35"/>
  <c r="F6" i="35"/>
  <c r="E6" i="35"/>
  <c r="D6" i="35"/>
  <c r="C6" i="35"/>
  <c r="F1" i="35"/>
  <c r="G16" i="34"/>
  <c r="F16" i="34"/>
  <c r="D16" i="34"/>
  <c r="C16" i="34"/>
  <c r="G6" i="34"/>
  <c r="F6" i="34"/>
  <c r="E6" i="34"/>
  <c r="D6" i="34"/>
  <c r="C6" i="34"/>
  <c r="F1" i="34"/>
  <c r="E6" i="29"/>
  <c r="E6" i="30"/>
  <c r="E6" i="31"/>
  <c r="E6" i="32"/>
  <c r="E6" i="33"/>
  <c r="C16" i="47"/>
  <c r="D16" i="47"/>
  <c r="F16" i="47"/>
  <c r="G16" i="47"/>
  <c r="G6" i="47"/>
  <c r="F6" i="47"/>
  <c r="E6" i="47"/>
  <c r="D6" i="47"/>
  <c r="C6" i="47"/>
  <c r="E6" i="41"/>
  <c r="G17" i="41"/>
  <c r="F17" i="41"/>
  <c r="D17" i="41"/>
  <c r="C17" i="41"/>
  <c r="G6" i="41"/>
  <c r="F6" i="41"/>
  <c r="D6" i="41"/>
  <c r="C6" i="41"/>
  <c r="F1" i="41"/>
  <c r="F1" i="47"/>
  <c r="G16" i="33"/>
  <c r="F16" i="33"/>
  <c r="D16" i="33"/>
  <c r="C16" i="33"/>
  <c r="G6" i="33"/>
  <c r="F6" i="33"/>
  <c r="D6" i="33"/>
  <c r="C6" i="33"/>
  <c r="G16" i="32"/>
  <c r="F16" i="32"/>
  <c r="D16" i="32"/>
  <c r="C16" i="32"/>
  <c r="G6" i="32"/>
  <c r="F6" i="32"/>
  <c r="D6" i="32"/>
  <c r="C6" i="32"/>
  <c r="F1" i="33"/>
  <c r="F1" i="32"/>
  <c r="G16" i="31"/>
  <c r="F16" i="31"/>
  <c r="D16" i="31"/>
  <c r="C16" i="31"/>
  <c r="G6" i="31"/>
  <c r="F6" i="31"/>
  <c r="D6" i="31"/>
  <c r="C6" i="31"/>
  <c r="F1" i="31"/>
  <c r="G16" i="30"/>
  <c r="F16" i="30"/>
  <c r="D16" i="30"/>
  <c r="C16" i="30"/>
  <c r="G6" i="30"/>
  <c r="F6" i="30"/>
  <c r="D6" i="30"/>
  <c r="C6" i="30"/>
  <c r="F1" i="30"/>
  <c r="F1" i="29"/>
  <c r="G16" i="29"/>
  <c r="F16" i="29"/>
  <c r="D16" i="29"/>
  <c r="C16" i="29"/>
  <c r="G6" i="29"/>
  <c r="F6" i="29"/>
  <c r="D6" i="29"/>
  <c r="C6" i="29"/>
  <c r="G16" i="27"/>
  <c r="F16" i="27"/>
  <c r="G6" i="27"/>
  <c r="F6" i="27"/>
  <c r="D16" i="27"/>
  <c r="D6" i="27"/>
  <c r="C16" i="27"/>
  <c r="C6" i="27"/>
  <c r="F1" i="27"/>
  <c r="D2" i="24"/>
  <c r="K2" i="24"/>
  <c r="J2" i="24"/>
  <c r="E2" i="24"/>
  <c r="E19" i="23"/>
  <c r="D19" i="23"/>
  <c r="D33" i="23"/>
  <c r="E33" i="23"/>
  <c r="D8" i="23"/>
  <c r="E8" i="23"/>
  <c r="E33" i="24" l="1"/>
  <c r="D31" i="24" s="1"/>
  <c r="E30" i="24"/>
  <c r="E29" i="24"/>
  <c r="E28" i="24"/>
  <c r="C33" i="24"/>
  <c r="C30" i="24"/>
  <c r="C29" i="24"/>
  <c r="B31" i="24"/>
  <c r="B29" i="24"/>
  <c r="F28" i="23"/>
  <c r="D29" i="24" l="1"/>
  <c r="A29" i="24"/>
  <c r="K25" i="24" l="1"/>
  <c r="K45" i="24"/>
  <c r="K44" i="24"/>
  <c r="K42" i="24"/>
  <c r="J44" i="24"/>
  <c r="J38" i="24"/>
  <c r="I45" i="24"/>
  <c r="I44" i="24"/>
  <c r="I42" i="24"/>
  <c r="H45" i="24"/>
  <c r="H44" i="24"/>
  <c r="H42" i="24"/>
  <c r="G45" i="24"/>
  <c r="G44" i="24"/>
  <c r="G42" i="24"/>
  <c r="K38" i="24"/>
  <c r="K37" i="24"/>
  <c r="K36" i="24"/>
  <c r="K35" i="24"/>
  <c r="K34" i="24"/>
  <c r="I41" i="24"/>
  <c r="I39" i="24"/>
  <c r="I38" i="24"/>
  <c r="I37" i="24"/>
  <c r="H39" i="24"/>
  <c r="H38" i="24"/>
  <c r="G39" i="24"/>
  <c r="G38" i="24"/>
  <c r="H37" i="24"/>
  <c r="G37" i="24"/>
  <c r="E42" i="24"/>
  <c r="E41" i="24"/>
  <c r="E40" i="24"/>
  <c r="E39" i="24"/>
  <c r="E38" i="24"/>
  <c r="E37" i="24"/>
  <c r="E36" i="24"/>
  <c r="E35" i="24"/>
  <c r="C42" i="24"/>
  <c r="B42" i="24"/>
  <c r="A42" i="24"/>
  <c r="D39" i="24"/>
  <c r="D36" i="24"/>
  <c r="C41" i="24"/>
  <c r="C40" i="24"/>
  <c r="C39" i="24"/>
  <c r="C38" i="24"/>
  <c r="C37" i="24"/>
  <c r="C36" i="24"/>
  <c r="C35" i="24"/>
  <c r="B41" i="24"/>
  <c r="B40" i="24"/>
  <c r="B39" i="24"/>
  <c r="B38" i="24"/>
  <c r="B37" i="24"/>
  <c r="B36" i="24"/>
  <c r="B35" i="24"/>
  <c r="A41" i="24"/>
  <c r="A40" i="24"/>
  <c r="A39" i="24"/>
  <c r="A38" i="24"/>
  <c r="A37" i="24"/>
  <c r="A36" i="24"/>
  <c r="A35" i="24"/>
  <c r="D34" i="24"/>
  <c r="C34" i="24"/>
  <c r="B34" i="24"/>
  <c r="A34" i="24"/>
  <c r="A31" i="24"/>
  <c r="D28" i="24"/>
  <c r="B28" i="24"/>
  <c r="A28" i="24"/>
  <c r="E25" i="24"/>
  <c r="E23" i="24"/>
  <c r="E22" i="24"/>
  <c r="C25" i="24"/>
  <c r="C23" i="24"/>
  <c r="J35" i="24"/>
  <c r="I36" i="24"/>
  <c r="I35" i="24"/>
  <c r="I34" i="24"/>
  <c r="I30" i="24"/>
  <c r="H30" i="24"/>
  <c r="G30" i="24"/>
  <c r="J28" i="24"/>
  <c r="K29" i="24"/>
  <c r="K28" i="24"/>
  <c r="I29" i="24"/>
  <c r="I28" i="24"/>
  <c r="K27" i="24"/>
  <c r="K24" i="24"/>
  <c r="K23" i="24"/>
  <c r="K22" i="24"/>
  <c r="K21" i="24"/>
  <c r="I27" i="24"/>
  <c r="I25" i="24"/>
  <c r="H25" i="24"/>
  <c r="G25" i="24"/>
  <c r="I24" i="24"/>
  <c r="I23" i="24"/>
  <c r="H24" i="24"/>
  <c r="H23" i="24"/>
  <c r="G24" i="24"/>
  <c r="G23" i="24"/>
  <c r="I22" i="24"/>
  <c r="G22" i="24"/>
  <c r="H22" i="24"/>
  <c r="I4" i="24"/>
  <c r="I5" i="24"/>
  <c r="I6" i="24"/>
  <c r="I7" i="24"/>
  <c r="I8" i="24"/>
  <c r="I9" i="24"/>
  <c r="I10" i="24"/>
  <c r="I11" i="24"/>
  <c r="I14" i="24"/>
  <c r="I15" i="24"/>
  <c r="I16" i="24"/>
  <c r="I17" i="24"/>
  <c r="I18" i="24"/>
  <c r="I19" i="24"/>
  <c r="I20" i="24"/>
  <c r="I21" i="24"/>
  <c r="H17" i="24"/>
  <c r="G17" i="24"/>
  <c r="C22" i="24"/>
  <c r="K16" i="24"/>
  <c r="K15" i="24"/>
  <c r="K10" i="24"/>
  <c r="K9" i="24"/>
  <c r="K8" i="24"/>
  <c r="K7" i="24"/>
  <c r="K6" i="24"/>
  <c r="K5" i="24"/>
  <c r="J15" i="24"/>
  <c r="J7" i="24"/>
  <c r="H16" i="24"/>
  <c r="H15" i="24"/>
  <c r="H14" i="24"/>
  <c r="H11" i="24"/>
  <c r="H10" i="24"/>
  <c r="H9" i="24"/>
  <c r="H8" i="24"/>
  <c r="G16" i="24"/>
  <c r="G15" i="24"/>
  <c r="G14" i="24"/>
  <c r="G11" i="24"/>
  <c r="G10" i="24"/>
  <c r="G9" i="24"/>
  <c r="G8" i="24"/>
  <c r="E21" i="24"/>
  <c r="B21" i="24"/>
  <c r="A21" i="24"/>
  <c r="A20" i="24"/>
  <c r="C18" i="24"/>
  <c r="D18" i="24"/>
  <c r="E19" i="24" s="1"/>
  <c r="C19" i="24"/>
  <c r="B19" i="24"/>
  <c r="A18" i="24"/>
  <c r="B18" i="24"/>
  <c r="A9" i="24"/>
  <c r="B9" i="24"/>
  <c r="E12" i="24"/>
  <c r="E11" i="24"/>
  <c r="E10" i="24"/>
  <c r="E9" i="24"/>
  <c r="E18" i="13"/>
  <c r="E54" i="23"/>
  <c r="D54" i="23"/>
  <c r="E55" i="23"/>
  <c r="D55" i="23"/>
  <c r="G55" i="23"/>
  <c r="E56" i="24" s="1"/>
  <c r="G54" i="23"/>
  <c r="E55" i="24" s="1"/>
  <c r="D12" i="37"/>
  <c r="E50" i="23" s="1"/>
  <c r="G8" i="37"/>
  <c r="F8" i="37"/>
  <c r="E8" i="37"/>
  <c r="G16" i="37"/>
  <c r="F51" i="23" s="1"/>
  <c r="D52" i="24" s="1"/>
  <c r="F16" i="37"/>
  <c r="E16" i="37"/>
  <c r="D16" i="37"/>
  <c r="C16" i="37"/>
  <c r="D51" i="23" s="1"/>
  <c r="G12" i="37"/>
  <c r="F12" i="37"/>
  <c r="E12" i="37"/>
  <c r="C12" i="37"/>
  <c r="D50" i="23" s="1"/>
  <c r="D8" i="37"/>
  <c r="E17" i="23" s="1"/>
  <c r="C8" i="37"/>
  <c r="G19" i="23"/>
  <c r="E45" i="20"/>
  <c r="E44" i="20"/>
  <c r="E43" i="20"/>
  <c r="D45" i="20"/>
  <c r="D44" i="20"/>
  <c r="D43" i="20"/>
  <c r="G45" i="20"/>
  <c r="K48" i="24" s="1"/>
  <c r="G44" i="20"/>
  <c r="K47" i="24" s="1"/>
  <c r="G43" i="20"/>
  <c r="K46" i="24" s="1"/>
  <c r="G36" i="51"/>
  <c r="G37" i="51" s="1"/>
  <c r="E42" i="20"/>
  <c r="D42" i="20"/>
  <c r="E37" i="51"/>
  <c r="D37" i="51"/>
  <c r="C37" i="51"/>
  <c r="E39" i="51"/>
  <c r="D39" i="51"/>
  <c r="C39" i="51"/>
  <c r="D39" i="20" s="1"/>
  <c r="E33" i="51"/>
  <c r="D33" i="51"/>
  <c r="E37" i="20" s="1"/>
  <c r="C33" i="51"/>
  <c r="E20" i="20"/>
  <c r="D20" i="20"/>
  <c r="E19" i="20"/>
  <c r="D19" i="20"/>
  <c r="E18" i="20"/>
  <c r="D18" i="20"/>
  <c r="G19" i="20"/>
  <c r="K19" i="24" s="1"/>
  <c r="G18" i="20"/>
  <c r="K18" i="24" s="1"/>
  <c r="F42" i="20"/>
  <c r="J45" i="24" s="1"/>
  <c r="G39" i="51"/>
  <c r="F39" i="20" s="1"/>
  <c r="J42" i="24" s="1"/>
  <c r="G33" i="51"/>
  <c r="F39" i="51"/>
  <c r="F37" i="51"/>
  <c r="F33" i="51"/>
  <c r="F47" i="51" s="1"/>
  <c r="G11" i="51"/>
  <c r="F11" i="51"/>
  <c r="E11" i="51"/>
  <c r="D11" i="51"/>
  <c r="C11" i="51"/>
  <c r="E51" i="43"/>
  <c r="F51" i="43"/>
  <c r="D37" i="20" l="1"/>
  <c r="C47" i="51"/>
  <c r="E47" i="51"/>
  <c r="E39" i="20"/>
  <c r="D47" i="51"/>
  <c r="G37" i="20"/>
  <c r="K39" i="24" s="1"/>
  <c r="G47" i="51"/>
  <c r="D55" i="24"/>
  <c r="J46" i="24"/>
  <c r="E19" i="37"/>
  <c r="F19" i="37"/>
  <c r="G19" i="37"/>
  <c r="E51" i="23"/>
  <c r="D19" i="37"/>
  <c r="D17" i="23"/>
  <c r="C19" i="37"/>
  <c r="F50" i="23"/>
  <c r="D51" i="24" s="1"/>
  <c r="G13" i="23"/>
  <c r="E13" i="24" s="1"/>
  <c r="D9" i="24" s="1"/>
  <c r="D21" i="24"/>
  <c r="G20" i="20"/>
  <c r="K20" i="24" s="1"/>
  <c r="G20" i="50"/>
  <c r="F35" i="20" s="1"/>
  <c r="J37" i="24" s="1"/>
  <c r="F20" i="50"/>
  <c r="E20" i="50"/>
  <c r="D20" i="50"/>
  <c r="E35" i="20" s="1"/>
  <c r="C20" i="50"/>
  <c r="D35" i="20" s="1"/>
  <c r="G9" i="50"/>
  <c r="F9" i="50"/>
  <c r="E9" i="50"/>
  <c r="D9" i="50"/>
  <c r="C9" i="50"/>
  <c r="E19" i="38"/>
  <c r="G33" i="38"/>
  <c r="G30" i="20" s="1"/>
  <c r="K30" i="24" s="1"/>
  <c r="F33" i="38"/>
  <c r="E33" i="38"/>
  <c r="D33" i="38"/>
  <c r="E30" i="20" s="1"/>
  <c r="C33" i="38"/>
  <c r="D30" i="20" s="1"/>
  <c r="D19" i="38"/>
  <c r="E31" i="20" s="1"/>
  <c r="C19" i="38"/>
  <c r="D31" i="20" s="1"/>
  <c r="F19" i="38" l="1"/>
  <c r="F34" i="38" s="1"/>
  <c r="G19" i="38"/>
  <c r="G31" i="20" s="1"/>
  <c r="K31" i="24" s="1"/>
  <c r="D34" i="38"/>
  <c r="E34" i="38"/>
  <c r="F37" i="39"/>
  <c r="G37" i="39"/>
  <c r="C34" i="38"/>
  <c r="J16" i="24"/>
  <c r="G34" i="38" l="1"/>
  <c r="K17" i="24" l="1"/>
  <c r="J17" i="24" s="1"/>
  <c r="G23" i="47" l="1"/>
  <c r="F14" i="20" s="1"/>
  <c r="J14" i="24" s="1"/>
  <c r="F23" i="47"/>
  <c r="E23" i="47"/>
  <c r="D23" i="47"/>
  <c r="E14" i="20" s="1"/>
  <c r="C23" i="47"/>
  <c r="D14" i="20" s="1"/>
  <c r="G10" i="47"/>
  <c r="F39" i="23" s="1"/>
  <c r="D40" i="24" s="1"/>
  <c r="F10" i="47"/>
  <c r="E10" i="47"/>
  <c r="D10" i="47"/>
  <c r="C10" i="47"/>
  <c r="J10" i="24" l="1"/>
  <c r="J9" i="24" l="1"/>
  <c r="J8" i="24" l="1"/>
  <c r="G8" i="38" l="1"/>
  <c r="F52" i="23" s="1"/>
  <c r="D53" i="24" s="1"/>
  <c r="D17" i="24"/>
  <c r="C21" i="24"/>
  <c r="C20" i="24"/>
  <c r="C17" i="24"/>
  <c r="C16" i="24"/>
  <c r="B20" i="24"/>
  <c r="B17" i="24"/>
  <c r="C14" i="24"/>
  <c r="C13" i="24" l="1"/>
  <c r="C12" i="24"/>
  <c r="C11" i="24"/>
  <c r="C10" i="24"/>
  <c r="C9" i="24"/>
  <c r="B16" i="24"/>
  <c r="B14" i="24"/>
  <c r="A16" i="24"/>
  <c r="A14" i="24"/>
  <c r="C8" i="24"/>
  <c r="C7" i="24"/>
  <c r="C6" i="24"/>
  <c r="B8" i="24"/>
  <c r="B7" i="24"/>
  <c r="B6" i="24"/>
  <c r="A8" i="24"/>
  <c r="A7" i="24"/>
  <c r="A6" i="24"/>
  <c r="D8" i="24"/>
  <c r="D7" i="24"/>
  <c r="D6" i="24"/>
  <c r="D5" i="24"/>
  <c r="C5" i="24"/>
  <c r="B5" i="24"/>
  <c r="A5" i="24"/>
  <c r="C4" i="24"/>
  <c r="B4" i="24"/>
  <c r="A4" i="24"/>
  <c r="D4" i="24"/>
  <c r="H36" i="24"/>
  <c r="H35" i="24"/>
  <c r="H34" i="24"/>
  <c r="H29" i="24"/>
  <c r="H28" i="24"/>
  <c r="H21" i="24"/>
  <c r="G36" i="24"/>
  <c r="G35" i="24"/>
  <c r="G34" i="24"/>
  <c r="G29" i="24"/>
  <c r="G28" i="24"/>
  <c r="G21" i="24"/>
  <c r="G7" i="24"/>
  <c r="G6" i="24"/>
  <c r="G5" i="24"/>
  <c r="G4" i="24"/>
  <c r="H7" i="24"/>
  <c r="H6" i="24"/>
  <c r="H5" i="24"/>
  <c r="H4" i="24"/>
  <c r="D23" i="20" l="1"/>
  <c r="G51" i="43"/>
  <c r="G38" i="20" s="1"/>
  <c r="K41" i="24" s="1"/>
  <c r="J39" i="24" s="1"/>
  <c r="D51" i="43"/>
  <c r="E38" i="20" s="1"/>
  <c r="C51" i="43"/>
  <c r="D38" i="20" s="1"/>
  <c r="G11" i="43"/>
  <c r="F11" i="43"/>
  <c r="E11" i="43"/>
  <c r="D11" i="43"/>
  <c r="C11" i="43"/>
  <c r="G49" i="41"/>
  <c r="F21" i="20" s="1"/>
  <c r="J21" i="24" s="1"/>
  <c r="F49" i="41"/>
  <c r="E49" i="41"/>
  <c r="D49" i="41"/>
  <c r="E21" i="20" s="1"/>
  <c r="C49" i="41"/>
  <c r="D21" i="20" s="1"/>
  <c r="G11" i="41"/>
  <c r="F40" i="23" s="1"/>
  <c r="D41" i="24" s="1"/>
  <c r="F11" i="41"/>
  <c r="E11" i="41"/>
  <c r="D11" i="41"/>
  <c r="E40" i="23" s="1"/>
  <c r="C11" i="41"/>
  <c r="D40" i="23" s="1"/>
  <c r="G39" i="40" l="1"/>
  <c r="F34" i="20" s="1"/>
  <c r="J36" i="24" s="1"/>
  <c r="F39" i="40"/>
  <c r="E39" i="40"/>
  <c r="D39" i="40"/>
  <c r="E34" i="20" s="1"/>
  <c r="C39" i="40"/>
  <c r="D34" i="20" s="1"/>
  <c r="G9" i="40"/>
  <c r="F9" i="40"/>
  <c r="E9" i="40"/>
  <c r="D9" i="40"/>
  <c r="C9" i="40"/>
  <c r="F32" i="20"/>
  <c r="J34" i="24" s="1"/>
  <c r="E37" i="39"/>
  <c r="D37" i="39"/>
  <c r="E32" i="20" s="1"/>
  <c r="C37" i="39"/>
  <c r="D32" i="20" s="1"/>
  <c r="G9" i="39"/>
  <c r="F53" i="23" s="1"/>
  <c r="D54" i="24" s="1"/>
  <c r="F9" i="39"/>
  <c r="E9" i="39"/>
  <c r="D9" i="39"/>
  <c r="E53" i="23" s="1"/>
  <c r="C9" i="39"/>
  <c r="D53" i="23" s="1"/>
  <c r="F8" i="38"/>
  <c r="E8" i="38"/>
  <c r="D8" i="38"/>
  <c r="E52" i="23" s="1"/>
  <c r="C8" i="38"/>
  <c r="D52" i="23" s="1"/>
  <c r="G34" i="37"/>
  <c r="F29" i="20" s="1"/>
  <c r="J29" i="24" s="1"/>
  <c r="F34" i="37"/>
  <c r="E34" i="37"/>
  <c r="D34" i="37"/>
  <c r="E29" i="20" s="1"/>
  <c r="C34" i="37"/>
  <c r="D29" i="20" s="1"/>
  <c r="G25" i="36" l="1"/>
  <c r="F24" i="20" s="1"/>
  <c r="J24" i="24" s="1"/>
  <c r="F25" i="36"/>
  <c r="E25" i="36"/>
  <c r="D25" i="36"/>
  <c r="E24" i="20" s="1"/>
  <c r="C25" i="36"/>
  <c r="D24" i="20" s="1"/>
  <c r="G9" i="36"/>
  <c r="F43" i="23" s="1"/>
  <c r="D44" i="24" s="1"/>
  <c r="F9" i="36"/>
  <c r="E9" i="36"/>
  <c r="D9" i="36"/>
  <c r="E43" i="23" s="1"/>
  <c r="C9" i="36"/>
  <c r="D43" i="23" s="1"/>
  <c r="G25" i="35"/>
  <c r="F23" i="20" s="1"/>
  <c r="J23" i="24" s="1"/>
  <c r="F25" i="35"/>
  <c r="E25" i="35"/>
  <c r="D25" i="35"/>
  <c r="E23" i="20" s="1"/>
  <c r="G10" i="35"/>
  <c r="F42" i="23" s="1"/>
  <c r="D43" i="24" s="1"/>
  <c r="F10" i="35"/>
  <c r="E10" i="35"/>
  <c r="D10" i="35"/>
  <c r="E42" i="23" s="1"/>
  <c r="C10" i="35"/>
  <c r="D42" i="23" s="1"/>
  <c r="G29" i="34"/>
  <c r="F22" i="20" s="1"/>
  <c r="J22" i="24" s="1"/>
  <c r="F29" i="34"/>
  <c r="E29" i="34"/>
  <c r="D29" i="34"/>
  <c r="E22" i="20" s="1"/>
  <c r="C29" i="34"/>
  <c r="D22" i="20" s="1"/>
  <c r="G10" i="34"/>
  <c r="F41" i="23" s="1"/>
  <c r="D42" i="24" s="1"/>
  <c r="F10" i="34"/>
  <c r="E10" i="34"/>
  <c r="D10" i="34"/>
  <c r="E41" i="23" s="1"/>
  <c r="C10" i="34"/>
  <c r="D41" i="23" s="1"/>
  <c r="G20" i="33"/>
  <c r="F12" i="20" s="1"/>
  <c r="J12" i="24" s="1"/>
  <c r="F20" i="33"/>
  <c r="D20" i="33"/>
  <c r="E12" i="20" s="1"/>
  <c r="C20" i="33"/>
  <c r="D12" i="20" s="1"/>
  <c r="G10" i="33"/>
  <c r="F10" i="33"/>
  <c r="E10" i="33"/>
  <c r="D10" i="33"/>
  <c r="C10" i="33"/>
  <c r="G20" i="32"/>
  <c r="F20" i="32"/>
  <c r="E20" i="32"/>
  <c r="D20" i="32"/>
  <c r="C20" i="32"/>
  <c r="G10" i="32"/>
  <c r="D38" i="24" s="1"/>
  <c r="F10" i="32"/>
  <c r="E10" i="32"/>
  <c r="D10" i="32"/>
  <c r="E37" i="23" s="1"/>
  <c r="C10" i="32"/>
  <c r="D37" i="23" s="1"/>
  <c r="G32" i="31"/>
  <c r="F11" i="20" s="1"/>
  <c r="J11" i="24" s="1"/>
  <c r="F32" i="31"/>
  <c r="E32" i="31"/>
  <c r="D32" i="31"/>
  <c r="E11" i="20" s="1"/>
  <c r="C32" i="31"/>
  <c r="D11" i="20" s="1"/>
  <c r="G10" i="31"/>
  <c r="F36" i="23" s="1"/>
  <c r="D37" i="24" s="1"/>
  <c r="F10" i="31"/>
  <c r="E10" i="31"/>
  <c r="D10" i="31"/>
  <c r="C10" i="31"/>
  <c r="G21" i="30"/>
  <c r="F6" i="20" s="1"/>
  <c r="J6" i="24" s="1"/>
  <c r="F21" i="30"/>
  <c r="E21" i="30"/>
  <c r="D21" i="30"/>
  <c r="E6" i="20" s="1"/>
  <c r="C21" i="30"/>
  <c r="D6" i="20" s="1"/>
  <c r="G10" i="30"/>
  <c r="F10" i="30"/>
  <c r="E10" i="30"/>
  <c r="D10" i="30"/>
  <c r="C10" i="30"/>
  <c r="G19" i="29"/>
  <c r="F5" i="20" s="1"/>
  <c r="J5" i="24" s="1"/>
  <c r="F19" i="29"/>
  <c r="E19" i="29"/>
  <c r="D19" i="29"/>
  <c r="E5" i="20" s="1"/>
  <c r="C19" i="29"/>
  <c r="D5" i="20" s="1"/>
  <c r="G10" i="29"/>
  <c r="F34" i="23" s="1"/>
  <c r="D35" i="24" s="1"/>
  <c r="F10" i="29"/>
  <c r="E10" i="29"/>
  <c r="D10" i="29"/>
  <c r="E34" i="23" s="1"/>
  <c r="C10" i="29"/>
  <c r="D34" i="23" s="1"/>
  <c r="G19" i="27"/>
  <c r="F4" i="20" s="1"/>
  <c r="J4" i="24" s="1"/>
  <c r="F19" i="27"/>
  <c r="E19" i="27"/>
  <c r="D19" i="27"/>
  <c r="E4" i="20" s="1"/>
  <c r="C19" i="27"/>
  <c r="D4" i="20" s="1"/>
  <c r="G10" i="27"/>
  <c r="F10" i="27"/>
  <c r="E10" i="27"/>
  <c r="D10" i="27"/>
  <c r="C10" i="27"/>
  <c r="E8" i="24"/>
  <c r="E57" i="23" l="1"/>
  <c r="E58" i="23" s="1"/>
  <c r="D57" i="23"/>
  <c r="D58" i="23" s="1"/>
  <c r="C7" i="53" l="1"/>
  <c r="F54" i="23" l="1"/>
  <c r="G8" i="23"/>
  <c r="D14" i="24" l="1"/>
  <c r="D16" i="24"/>
  <c r="E17" i="24" l="1"/>
  <c r="F21" i="23"/>
  <c r="F9" i="23"/>
  <c r="G33" i="23" l="1"/>
  <c r="F64" i="23" s="1"/>
  <c r="C8" i="53" s="1"/>
  <c r="G17" i="23"/>
  <c r="F61" i="23" s="1"/>
  <c r="C5" i="53" s="1"/>
  <c r="F58" i="23"/>
  <c r="C23" i="53" s="1"/>
  <c r="E46" i="20"/>
  <c r="D46" i="20"/>
  <c r="F43" i="20"/>
  <c r="F62" i="23" l="1"/>
  <c r="D20" i="24"/>
  <c r="E34" i="24" s="1"/>
  <c r="F65" i="23" l="1"/>
  <c r="C6" i="53"/>
  <c r="C10" i="53" s="1"/>
  <c r="D58" i="24"/>
  <c r="D62" i="24" s="1"/>
  <c r="C8" i="6"/>
  <c r="C7" i="17" s="1"/>
  <c r="C9" i="6"/>
  <c r="C8" i="17" s="1"/>
  <c r="C10" i="6"/>
  <c r="C9" i="17" s="1"/>
  <c r="C11" i="6"/>
  <c r="C10" i="17" s="1"/>
  <c r="B13" i="6"/>
  <c r="F10" i="6"/>
  <c r="F9" i="17" s="1"/>
  <c r="C12" i="6"/>
  <c r="C11" i="17" s="1"/>
  <c r="L12" i="6"/>
  <c r="L11" i="17" s="1"/>
  <c r="I12" i="6"/>
  <c r="I11" i="17" s="1"/>
  <c r="F12" i="6"/>
  <c r="F11" i="17" s="1"/>
  <c r="L11" i="6"/>
  <c r="L10" i="17" s="1"/>
  <c r="I11" i="6"/>
  <c r="I10" i="17" s="1"/>
  <c r="F11" i="6"/>
  <c r="F10" i="17" s="1"/>
  <c r="L10" i="6"/>
  <c r="L9" i="17" s="1"/>
  <c r="I10" i="6"/>
  <c r="I9" i="17" s="1"/>
  <c r="L9" i="6"/>
  <c r="L8" i="17" s="1"/>
  <c r="I9" i="6"/>
  <c r="I8" i="17" s="1"/>
  <c r="F9" i="6"/>
  <c r="F8" i="17" s="1"/>
  <c r="L8" i="6"/>
  <c r="L7" i="17" s="1"/>
  <c r="I8" i="6"/>
  <c r="I7" i="17" s="1"/>
  <c r="F8" i="6"/>
  <c r="F7" i="17" s="1"/>
  <c r="B11" i="17"/>
  <c r="A11" i="17"/>
  <c r="A10" i="17"/>
  <c r="B9" i="17"/>
  <c r="A9" i="17"/>
  <c r="B8" i="17"/>
  <c r="A8" i="17"/>
  <c r="B7" i="17"/>
  <c r="A7" i="17"/>
  <c r="C6" i="17"/>
  <c r="B6" i="17"/>
  <c r="C5" i="17"/>
  <c r="B5" i="17"/>
  <c r="E5" i="17"/>
  <c r="H5" i="17"/>
  <c r="K5" i="17"/>
  <c r="M5" i="17"/>
  <c r="E6" i="17"/>
  <c r="F6" i="17"/>
  <c r="G6" i="17"/>
  <c r="H6" i="17"/>
  <c r="I6" i="17"/>
  <c r="J6" i="17"/>
  <c r="K6" i="17"/>
  <c r="L6" i="17"/>
  <c r="M6" i="17"/>
  <c r="E7" i="17"/>
  <c r="G7" i="17"/>
  <c r="H7" i="17"/>
  <c r="J7" i="17"/>
  <c r="K7" i="17"/>
  <c r="M7" i="17"/>
  <c r="E8" i="17"/>
  <c r="G8" i="17"/>
  <c r="H8" i="17"/>
  <c r="J8" i="17"/>
  <c r="K8" i="17"/>
  <c r="M8" i="17"/>
  <c r="E9" i="17"/>
  <c r="G9" i="17"/>
  <c r="H9" i="17"/>
  <c r="J9" i="17"/>
  <c r="K9" i="17"/>
  <c r="M9" i="17"/>
  <c r="E10" i="17"/>
  <c r="G10" i="17"/>
  <c r="H10" i="17"/>
  <c r="J10" i="17"/>
  <c r="K10" i="17"/>
  <c r="M10" i="17"/>
  <c r="E11" i="17"/>
  <c r="G11" i="17"/>
  <c r="H11" i="17"/>
  <c r="J11" i="17"/>
  <c r="K11" i="17"/>
  <c r="M11" i="17"/>
  <c r="D6" i="17"/>
  <c r="D7" i="17"/>
  <c r="D8" i="17"/>
  <c r="D9" i="17"/>
  <c r="D10" i="17"/>
  <c r="D11" i="17"/>
  <c r="D3" i="17"/>
  <c r="D2" i="17"/>
  <c r="B10" i="17"/>
  <c r="F25" i="20" l="1"/>
  <c r="J25" i="24"/>
  <c r="J30" i="24"/>
  <c r="F37" i="20"/>
  <c r="C13" i="6"/>
  <c r="J50" i="24" l="1"/>
  <c r="D63" i="24" s="1"/>
  <c r="F30" i="20"/>
  <c r="F17" i="20"/>
  <c r="G57" i="23" l="1"/>
  <c r="G58" i="23" s="1"/>
  <c r="F46" i="20"/>
  <c r="C24" i="53" s="1"/>
  <c r="C27" i="53" s="1"/>
  <c r="F57" i="20" l="1"/>
  <c r="F58" i="20" s="1"/>
  <c r="C13" i="53" s="1"/>
  <c r="C15" i="53" s="1"/>
  <c r="C17" i="53" s="1"/>
  <c r="D66" i="24" l="1"/>
  <c r="C19" i="53" s="1"/>
  <c r="E25" i="37"/>
  <c r="E16" i="33"/>
  <c r="E14" i="38"/>
  <c r="E15" i="40"/>
  <c r="E15" i="36"/>
  <c r="E16" i="35"/>
  <c r="E16" i="31"/>
  <c r="E15" i="50"/>
  <c r="E17" i="41"/>
  <c r="E17" i="43"/>
  <c r="E17" i="51"/>
  <c r="E16" i="30"/>
  <c r="E16" i="32"/>
  <c r="E15" i="39"/>
  <c r="E16" i="47"/>
  <c r="E16" i="34"/>
</calcChain>
</file>

<file path=xl/sharedStrings.xml><?xml version="1.0" encoding="utf-8"?>
<sst xmlns="http://schemas.openxmlformats.org/spreadsheetml/2006/main" count="2142" uniqueCount="651">
  <si>
    <t>nájem nebytový</t>
  </si>
  <si>
    <t>nájem byty</t>
  </si>
  <si>
    <t>pronájem pozemků</t>
  </si>
  <si>
    <t>les</t>
  </si>
  <si>
    <t>obědy</t>
  </si>
  <si>
    <t>knihovna</t>
  </si>
  <si>
    <t>noviny</t>
  </si>
  <si>
    <t>muzeum</t>
  </si>
  <si>
    <t>rozhlas</t>
  </si>
  <si>
    <t>VPP</t>
  </si>
  <si>
    <t>prodej pozemků</t>
  </si>
  <si>
    <t>ZUŠ</t>
  </si>
  <si>
    <t>ROROŠ</t>
  </si>
  <si>
    <t>SRC</t>
  </si>
  <si>
    <t>DPS</t>
  </si>
  <si>
    <t>AFK</t>
  </si>
  <si>
    <t>Město</t>
  </si>
  <si>
    <t>SPOZ</t>
  </si>
  <si>
    <t>mzdy</t>
  </si>
  <si>
    <t>DDHM</t>
  </si>
  <si>
    <t>voda</t>
  </si>
  <si>
    <t>plyn</t>
  </si>
  <si>
    <t>cestovné</t>
  </si>
  <si>
    <t>nájemné</t>
  </si>
  <si>
    <t>celkem</t>
  </si>
  <si>
    <t>úroky</t>
  </si>
  <si>
    <t>pohoštění</t>
  </si>
  <si>
    <t>fond odměn</t>
  </si>
  <si>
    <t>HV</t>
  </si>
  <si>
    <t>rezervní fond</t>
  </si>
  <si>
    <t xml:space="preserve">MŠ </t>
  </si>
  <si>
    <t>ZŠ</t>
  </si>
  <si>
    <t>Mikroregion Frýdlantsko</t>
  </si>
  <si>
    <t>[Kč]</t>
  </si>
  <si>
    <t>nově</t>
  </si>
  <si>
    <t>budovy</t>
  </si>
  <si>
    <t>příjmy</t>
  </si>
  <si>
    <t>ostatní nákupy</t>
  </si>
  <si>
    <t>investice</t>
  </si>
  <si>
    <t>poštovní služby</t>
  </si>
  <si>
    <t>nájem Teplárenská</t>
  </si>
  <si>
    <t>odpady EKOKOM</t>
  </si>
  <si>
    <t>FKSP</t>
  </si>
  <si>
    <t xml:space="preserve">Použití hospodářských výsledků </t>
  </si>
  <si>
    <t>veřejné osvětlení</t>
  </si>
  <si>
    <t>teplo</t>
  </si>
  <si>
    <t>SO Smrk</t>
  </si>
  <si>
    <t>rozpočet</t>
  </si>
  <si>
    <t>Evropská Nová Města</t>
  </si>
  <si>
    <t>3d-3z-3p</t>
  </si>
  <si>
    <t>DPH</t>
  </si>
  <si>
    <t>pohřebnictví</t>
  </si>
  <si>
    <t>sociální fond</t>
  </si>
  <si>
    <t xml:space="preserve"> </t>
  </si>
  <si>
    <t>daně placené městem</t>
  </si>
  <si>
    <t>fond reprodukce majetku</t>
  </si>
  <si>
    <t>příděl z HV</t>
  </si>
  <si>
    <t>plán [Kč]</t>
  </si>
  <si>
    <t>DPS služby klientům</t>
  </si>
  <si>
    <t>součet</t>
  </si>
  <si>
    <t>JSDH</t>
  </si>
  <si>
    <t>stav 2019</t>
  </si>
  <si>
    <t>odvod 19</t>
  </si>
  <si>
    <t>název PO</t>
  </si>
  <si>
    <t>MěÚ</t>
  </si>
  <si>
    <t>příspěvkových organizací za rok 2020</t>
  </si>
  <si>
    <t>APK</t>
  </si>
  <si>
    <t>ozdrav. hosp. zvířat</t>
  </si>
  <si>
    <t>paragraf</t>
  </si>
  <si>
    <t>popis</t>
  </si>
  <si>
    <t>pěstební činnost</t>
  </si>
  <si>
    <t>silnice</t>
  </si>
  <si>
    <t xml:space="preserve">dopravní obslužnost </t>
  </si>
  <si>
    <t>odvádění a čištění odpadních vod</t>
  </si>
  <si>
    <t>mateřské školy</t>
  </si>
  <si>
    <t>základní školy</t>
  </si>
  <si>
    <t>základní umělecké školy</t>
  </si>
  <si>
    <t>činnosti knihovnické</t>
  </si>
  <si>
    <t>rozhlas a televize</t>
  </si>
  <si>
    <t>ostatní záležitosti kultury</t>
  </si>
  <si>
    <t>poznámka</t>
  </si>
  <si>
    <t>ostatní sportovní činnost</t>
  </si>
  <si>
    <t xml:space="preserve">využití volného času dětí a mládeže </t>
  </si>
  <si>
    <t>ostatní zájmová činnost a rekreace</t>
  </si>
  <si>
    <t>bytové hospodářství</t>
  </si>
  <si>
    <t>nebytové hospodářství</t>
  </si>
  <si>
    <t>komunální služby a územní rozvoj</t>
  </si>
  <si>
    <t>změny technologíí vytápění</t>
  </si>
  <si>
    <t>osobní asist., peč. služba  …</t>
  </si>
  <si>
    <t>krizová opatření</t>
  </si>
  <si>
    <t>požární ochrana - dobrovolná část</t>
  </si>
  <si>
    <t>zastupitelstva obcí</t>
  </si>
  <si>
    <t>volby</t>
  </si>
  <si>
    <t>činnost místní správy</t>
  </si>
  <si>
    <t>mezinárodní spolupráce</t>
  </si>
  <si>
    <t>převody vlastním fondům</t>
  </si>
  <si>
    <t>ostatní finanční operace</t>
  </si>
  <si>
    <t>ostatní činnosti</t>
  </si>
  <si>
    <t>sběr a svoz komunálních odpadů</t>
  </si>
  <si>
    <t>péče o vzhled obci a veřejnou zeleň</t>
  </si>
  <si>
    <t>popis (původní)</t>
  </si>
  <si>
    <t>daň z nemovitých věcí</t>
  </si>
  <si>
    <t>vstupné na kulturní akce</t>
  </si>
  <si>
    <t>veřejné osvětlení (pronájem plošiny)</t>
  </si>
  <si>
    <t>technologie vytápění (Teplárenská)</t>
  </si>
  <si>
    <t>sběr a svoz odpadu</t>
  </si>
  <si>
    <t>péče o vzhled obce</t>
  </si>
  <si>
    <t>pečovatelská služba</t>
  </si>
  <si>
    <t>činnost místní správy (nedaňové příjmy)</t>
  </si>
  <si>
    <t>převody fondům (sociální fond)</t>
  </si>
  <si>
    <t>plán</t>
  </si>
  <si>
    <t>skutečnost</t>
  </si>
  <si>
    <t>návrh</t>
  </si>
  <si>
    <t>výdaje</t>
  </si>
  <si>
    <t>dílčí návrhy</t>
  </si>
  <si>
    <t xml:space="preserve">Střecha knihovna </t>
  </si>
  <si>
    <t>Protipovodňové opatření Husova - Měděnec</t>
  </si>
  <si>
    <t>Daně sdílené ze SR</t>
  </si>
  <si>
    <t>Místní daně</t>
  </si>
  <si>
    <t>Dotace</t>
  </si>
  <si>
    <t>nájemné FVS</t>
  </si>
  <si>
    <t>splátky půjček (UNITAS)</t>
  </si>
  <si>
    <t>záležitosti sdělovacích prostředků (noviny)</t>
  </si>
  <si>
    <t>správní poplatky</t>
  </si>
  <si>
    <t>daně, poplatky z hazardních her</t>
  </si>
  <si>
    <t>místní poplatky z vybraných činností a služeb</t>
  </si>
  <si>
    <t>daň z příjmů fyzických osob</t>
  </si>
  <si>
    <t>daň z příjmů právnických osob</t>
  </si>
  <si>
    <t>daň z přidané hodnoty</t>
  </si>
  <si>
    <t>krizová rezerva</t>
  </si>
  <si>
    <t>bytová správa</t>
  </si>
  <si>
    <t>využívání komun. odpadů (Eko-com,Asocol)</t>
  </si>
  <si>
    <t>(v Kč)</t>
  </si>
  <si>
    <t>134x</t>
  </si>
  <si>
    <t>neinvestiční přijaté transfery ze SR</t>
  </si>
  <si>
    <t>ostatní neinvestiční přijaté dotace ze SR</t>
  </si>
  <si>
    <t>neinvestiční přijaté dotace od krajů</t>
  </si>
  <si>
    <t>činosti muzeí a galerií</t>
  </si>
  <si>
    <t>111x</t>
  </si>
  <si>
    <t>112x</t>
  </si>
  <si>
    <t>121x</t>
  </si>
  <si>
    <t>heslo pro odemknutí zamčených listů je:</t>
  </si>
  <si>
    <t>mesto</t>
  </si>
  <si>
    <t>pozn.</t>
  </si>
  <si>
    <t>příjmová část</t>
  </si>
  <si>
    <t>rozpočet v Kč</t>
  </si>
  <si>
    <t>položka</t>
  </si>
  <si>
    <t>text</t>
  </si>
  <si>
    <t>upravený</t>
  </si>
  <si>
    <t xml:space="preserve">předpoklad </t>
  </si>
  <si>
    <t>schválený</t>
  </si>
  <si>
    <t>výdajová část</t>
  </si>
  <si>
    <t>ostatní služby</t>
  </si>
  <si>
    <t xml:space="preserve">   ostatní služby</t>
  </si>
  <si>
    <t>Nové Město pod Smrkem dne:</t>
  </si>
  <si>
    <t>zpracoval:</t>
  </si>
  <si>
    <t>J. Pelant</t>
  </si>
  <si>
    <t>tržby za prodej dřeva</t>
  </si>
  <si>
    <t>materiál</t>
  </si>
  <si>
    <t>Radim Seifert</t>
  </si>
  <si>
    <t xml:space="preserve">    opravy a udržování</t>
  </si>
  <si>
    <t>Jalovičár D.</t>
  </si>
  <si>
    <t>komunikace</t>
  </si>
  <si>
    <t>Knihovnické činnosti</t>
  </si>
  <si>
    <t>služby (poplatky, internet, kopírování,…)</t>
  </si>
  <si>
    <t>užití duševního vlastnictví</t>
  </si>
  <si>
    <t>ochranné pomůcky</t>
  </si>
  <si>
    <t>zdravotnický materiál</t>
  </si>
  <si>
    <t>knihy, tisk</t>
  </si>
  <si>
    <t>studená voda</t>
  </si>
  <si>
    <t>elektrická energie</t>
  </si>
  <si>
    <t>internet</t>
  </si>
  <si>
    <t>nákup ostatních služeb</t>
  </si>
  <si>
    <t>opravy a udržování</t>
  </si>
  <si>
    <t>Činnosti muzeí</t>
  </si>
  <si>
    <t>vstupné</t>
  </si>
  <si>
    <t>nákup materiálu</t>
  </si>
  <si>
    <t>Rozhlas a televize</t>
  </si>
  <si>
    <t>elektronické komunikace</t>
  </si>
  <si>
    <t>Nebytové hospodářství</t>
  </si>
  <si>
    <t>služby</t>
  </si>
  <si>
    <t>nájem</t>
  </si>
  <si>
    <t>pojistné plnění</t>
  </si>
  <si>
    <t>prádlo, oděv, obuv</t>
  </si>
  <si>
    <t>pohonné hmoty</t>
  </si>
  <si>
    <t>Jalovičár</t>
  </si>
  <si>
    <t>Veřejné osvětlení</t>
  </si>
  <si>
    <t>služby (plošina)</t>
  </si>
  <si>
    <t>školení a vzdělávání</t>
  </si>
  <si>
    <t>Pohřebnictví</t>
  </si>
  <si>
    <t>za hrobová místa</t>
  </si>
  <si>
    <t>náhrady (vymožená pohledávka)</t>
  </si>
  <si>
    <t xml:space="preserve">   budovy, stavby</t>
  </si>
  <si>
    <t>Sběr a svoz komunálních odpadů</t>
  </si>
  <si>
    <t>EKO-KOM (odměna na podporu separace)</t>
  </si>
  <si>
    <t>ELEKTROWIN (odměna za zpětný odběr)</t>
  </si>
  <si>
    <t>FCC ( prodej PET), kauce, podnikatelé</t>
  </si>
  <si>
    <t>SD – suť (poplatek od FO)</t>
  </si>
  <si>
    <t>KOVOŠROT (prodej - železo, papír)</t>
  </si>
  <si>
    <t>služby (nádoby + sběrný dvůr+ monitoring)</t>
  </si>
  <si>
    <t>stavby (oplocení SD+stání kontejnerová)</t>
  </si>
  <si>
    <t>Václavková Marie</t>
  </si>
  <si>
    <t>telefon</t>
  </si>
  <si>
    <t>služby peněžních ústavů</t>
  </si>
  <si>
    <t xml:space="preserve">   dopravní prostředky</t>
  </si>
  <si>
    <t xml:space="preserve">Pečovatelská služba </t>
  </si>
  <si>
    <t>poskytování služeb</t>
  </si>
  <si>
    <t>příspěvky a náhrady</t>
  </si>
  <si>
    <t>Pečovatelská služba</t>
  </si>
  <si>
    <t>platy</t>
  </si>
  <si>
    <t>sociální zabezpečení</t>
  </si>
  <si>
    <t>zdravotní pojištění</t>
  </si>
  <si>
    <t>léky, zdravotnický materiál</t>
  </si>
  <si>
    <t>vodné</t>
  </si>
  <si>
    <t>elektronická komunikace</t>
  </si>
  <si>
    <t>služby peněž. ústavů</t>
  </si>
  <si>
    <t>zpracování dat, informatika</t>
  </si>
  <si>
    <t>náhrady mezd v nemoci</t>
  </si>
  <si>
    <t>Plíšková M.</t>
  </si>
  <si>
    <t>Požární ochrana</t>
  </si>
  <si>
    <t>ostatní platy</t>
  </si>
  <si>
    <t>ostatní osobní výdaje</t>
  </si>
  <si>
    <t>ostatní povinné pojistné</t>
  </si>
  <si>
    <t>věcné dary</t>
  </si>
  <si>
    <t>Bytová správa</t>
  </si>
  <si>
    <t>přeplatky za služby</t>
  </si>
  <si>
    <t>úrazové pojištění</t>
  </si>
  <si>
    <t>úroky (z kaucí)</t>
  </si>
  <si>
    <t>poradenské a právní služby</t>
  </si>
  <si>
    <t>školení, vzdělávání</t>
  </si>
  <si>
    <t>zpracování dat, IT</t>
  </si>
  <si>
    <t>převody</t>
  </si>
  <si>
    <t>platba daní a poplatků SR</t>
  </si>
  <si>
    <t>náhrady mezd v době nemoci</t>
  </si>
  <si>
    <t>ostatní výdaje (přeplatky)</t>
  </si>
  <si>
    <t>Edita Čeledová</t>
  </si>
  <si>
    <t>Ostatní záležitosti kultury</t>
  </si>
  <si>
    <t>vstupenky + dary</t>
  </si>
  <si>
    <t>KULTURA</t>
  </si>
  <si>
    <t>Činnost místní správy</t>
  </si>
  <si>
    <t>dohody, refundace</t>
  </si>
  <si>
    <t>zdravotnický materiál (roušky, dezinfekce,..</t>
  </si>
  <si>
    <t>poštovní služba</t>
  </si>
  <si>
    <t>programové vybavení</t>
  </si>
  <si>
    <t>stroje, přístroje</t>
  </si>
  <si>
    <t xml:space="preserve"> k 30.09.</t>
  </si>
  <si>
    <t>dopravní obslužnost</t>
  </si>
  <si>
    <t>odpadové hospodářství</t>
  </si>
  <si>
    <t>Mateřská škola</t>
  </si>
  <si>
    <t>Základní škola</t>
  </si>
  <si>
    <t>Základní umělecká škola</t>
  </si>
  <si>
    <t>SPOZ, kultura, ples</t>
  </si>
  <si>
    <t>zeleň a čištění města</t>
  </si>
  <si>
    <t>Teplárenská novoměstská</t>
  </si>
  <si>
    <t>poplatek z veřejného pros.</t>
  </si>
  <si>
    <t>poplatek ze vstupného</t>
  </si>
  <si>
    <t>poplatek za odpad</t>
  </si>
  <si>
    <t>výkon státní správy</t>
  </si>
  <si>
    <t>sociální práce</t>
  </si>
  <si>
    <t>UP VPP</t>
  </si>
  <si>
    <t>čištění města</t>
  </si>
  <si>
    <t>Přehled nákladů</t>
  </si>
  <si>
    <t>na rok</t>
  </si>
  <si>
    <t>Příloha č. 8</t>
  </si>
  <si>
    <t>Mateřská škola, Nové Město pod Smrkem, okres Liberec, příspěvková organizace</t>
  </si>
  <si>
    <t xml:space="preserve">                                                                 Hlavní činnost</t>
  </si>
  <si>
    <t>v  Kč</t>
  </si>
  <si>
    <t>účet</t>
  </si>
  <si>
    <t>ukazatel</t>
  </si>
  <si>
    <t>celková potřeba</t>
  </si>
  <si>
    <t>příspěvek města</t>
  </si>
  <si>
    <t>další zdroje</t>
  </si>
  <si>
    <t>vlastní</t>
  </si>
  <si>
    <t>fondy</t>
  </si>
  <si>
    <t>od cizích</t>
  </si>
  <si>
    <t>NÁKLADY CELKEM</t>
  </si>
  <si>
    <r>
      <t xml:space="preserve">Spotřebované nákupy </t>
    </r>
    <r>
      <rPr>
        <b/>
        <sz val="8"/>
        <rFont val="Arial"/>
        <family val="2"/>
        <charset val="238"/>
      </rPr>
      <t>(501+502)</t>
    </r>
    <r>
      <rPr>
        <b/>
        <sz val="9"/>
        <rFont val="Arial"/>
        <family val="2"/>
        <charset val="238"/>
      </rPr>
      <t xml:space="preserve"> </t>
    </r>
  </si>
  <si>
    <t xml:space="preserve">Spotřeba materiálu  </t>
  </si>
  <si>
    <t>Ostatní materiál, DDHM do 3.000 Kč</t>
  </si>
  <si>
    <t>Učebnice a bezplatně poskytované školní potřeby</t>
  </si>
  <si>
    <t>Kancelářské potřeby</t>
  </si>
  <si>
    <t>Knihy, tisk, předplatné</t>
  </si>
  <si>
    <t>Pohonné hmoty</t>
  </si>
  <si>
    <t>Potraviny</t>
  </si>
  <si>
    <t>Čisticí prostředky</t>
  </si>
  <si>
    <t>Chemikálie</t>
  </si>
  <si>
    <t xml:space="preserve">Spotřeba energie </t>
  </si>
  <si>
    <t>Elektrická energie</t>
  </si>
  <si>
    <t>Teplo</t>
  </si>
  <si>
    <t>Plyn</t>
  </si>
  <si>
    <t>Voda</t>
  </si>
  <si>
    <r>
      <t xml:space="preserve">Služby </t>
    </r>
    <r>
      <rPr>
        <b/>
        <sz val="8"/>
        <rFont val="Arial"/>
        <family val="2"/>
        <charset val="238"/>
      </rPr>
      <t>(511+512+513+518)</t>
    </r>
  </si>
  <si>
    <t>Opravy a udržování</t>
  </si>
  <si>
    <t>Opravy a udržování (vč. revizí)</t>
  </si>
  <si>
    <t>Opravy počítačů</t>
  </si>
  <si>
    <t>Cestovné</t>
  </si>
  <si>
    <t>Cestovné a cestovní náhrady</t>
  </si>
  <si>
    <t>Náklady na reprezentaci</t>
  </si>
  <si>
    <t>Náklady na reprezentaci (pohoštění)</t>
  </si>
  <si>
    <t xml:space="preserve">Ostatní služby </t>
  </si>
  <si>
    <t>Svoz odpadu</t>
  </si>
  <si>
    <t>Internet</t>
  </si>
  <si>
    <t>Služby pošt</t>
  </si>
  <si>
    <t>Telefonní poplatky</t>
  </si>
  <si>
    <t>Ostatní služby, DDNM do 7.000 Kč</t>
  </si>
  <si>
    <t>Přeprava dětí</t>
  </si>
  <si>
    <t>Bankovní poplatky</t>
  </si>
  <si>
    <t>Nájemné tělocvičny</t>
  </si>
  <si>
    <t>Nájemné leasing (např. kopírky)</t>
  </si>
  <si>
    <t>Nájem sálu</t>
  </si>
  <si>
    <t>Rozbory vody</t>
  </si>
  <si>
    <t>Propagace, reklama</t>
  </si>
  <si>
    <t>Plavání</t>
  </si>
  <si>
    <r>
      <t xml:space="preserve">Osobní náklady </t>
    </r>
    <r>
      <rPr>
        <b/>
        <sz val="8"/>
        <rFont val="Arial"/>
        <family val="2"/>
        <charset val="238"/>
      </rPr>
      <t>(521+524+525+527+528)</t>
    </r>
    <r>
      <rPr>
        <b/>
        <sz val="9"/>
        <rFont val="Arial"/>
        <family val="2"/>
        <charset val="238"/>
      </rPr>
      <t xml:space="preserve"> </t>
    </r>
  </si>
  <si>
    <t>Mzdové náklady</t>
  </si>
  <si>
    <t>Zákonné sociální pojištění</t>
  </si>
  <si>
    <t>Jiné sociální pojištění</t>
  </si>
  <si>
    <t>Zákonné sociální náklady</t>
  </si>
  <si>
    <t>Zákonné sociální náklady (FKSP)</t>
  </si>
  <si>
    <t>Služby, školení a vzdělávání</t>
  </si>
  <si>
    <t>Zdravotní prohlídky</t>
  </si>
  <si>
    <t>Ochranné pomůcky</t>
  </si>
  <si>
    <t>Jiné sociální náklady</t>
  </si>
  <si>
    <r>
      <t xml:space="preserve">Daně a poplatky </t>
    </r>
    <r>
      <rPr>
        <b/>
        <sz val="8"/>
        <rFont val="Arial"/>
        <family val="2"/>
        <charset val="238"/>
      </rPr>
      <t>(538)</t>
    </r>
  </si>
  <si>
    <t>Jiné daně a poplatky</t>
  </si>
  <si>
    <r>
      <t xml:space="preserve">Ostatní náklady </t>
    </r>
    <r>
      <rPr>
        <b/>
        <sz val="8"/>
        <rFont val="Arial"/>
        <family val="2"/>
        <charset val="238"/>
      </rPr>
      <t>(541+542+547+549)</t>
    </r>
  </si>
  <si>
    <t>Smluvní pokuty a úroky z prodlení</t>
  </si>
  <si>
    <t>Ostatní pokuty a penále</t>
  </si>
  <si>
    <t>Manka a škody</t>
  </si>
  <si>
    <t>Ostatní náklady (ostatní pojištění, kapesné)</t>
  </si>
  <si>
    <t>Ostatní náklady - pojištění</t>
  </si>
  <si>
    <r>
      <t xml:space="preserve">Odpisy, rezervy a opravné položky </t>
    </r>
    <r>
      <rPr>
        <b/>
        <sz val="8"/>
        <rFont val="Arial"/>
        <family val="2"/>
        <charset val="238"/>
      </rPr>
      <t>(556+558)</t>
    </r>
  </si>
  <si>
    <t>Odpisy dlouhodobého majetku</t>
  </si>
  <si>
    <t>Tvorba a zúčtování opravných položek</t>
  </si>
  <si>
    <t>Náklady z DDM</t>
  </si>
  <si>
    <t>DDHM (3.000-40.000 Kč)</t>
  </si>
  <si>
    <t>DDNM (7.000-60.000 Kč)</t>
  </si>
  <si>
    <r>
      <t xml:space="preserve">Finanční náklady </t>
    </r>
    <r>
      <rPr>
        <b/>
        <sz val="8"/>
        <rFont val="Arial"/>
        <family val="2"/>
        <charset val="238"/>
      </rPr>
      <t>(569)</t>
    </r>
  </si>
  <si>
    <t>Ostatní finanční náklady</t>
  </si>
  <si>
    <r>
      <t xml:space="preserve">Daň z příjmů </t>
    </r>
    <r>
      <rPr>
        <b/>
        <sz val="8"/>
        <rFont val="Arial"/>
        <family val="2"/>
        <charset val="238"/>
      </rPr>
      <t>(591+595)</t>
    </r>
  </si>
  <si>
    <t>Daň z příjmů</t>
  </si>
  <si>
    <t>Dodatečné odvody daně z příjmů</t>
  </si>
  <si>
    <t>sestavil:</t>
  </si>
  <si>
    <t>podpis:</t>
  </si>
  <si>
    <t>datum:</t>
  </si>
  <si>
    <t>ředitel PO:</t>
  </si>
  <si>
    <t xml:space="preserve">poznámka: </t>
  </si>
  <si>
    <t>Základní umělecká škola, Nové Město pod Smrkem, okres Liberec, příspěvková organizace</t>
  </si>
  <si>
    <t>Mgr. Martina Funtánová</t>
  </si>
  <si>
    <t>Středisko volného času "ROROŠ", Nové Město pod Smrkem, příspěvková organizace</t>
  </si>
  <si>
    <t>Mgr. Yveta Svobodová</t>
  </si>
  <si>
    <t>Sportovní a relaxační centrum, příspěvková organizace</t>
  </si>
  <si>
    <t>Ing. Pavel Jakoubek</t>
  </si>
  <si>
    <t>platy VPP</t>
  </si>
  <si>
    <t>sociální zabezpečení VPP</t>
  </si>
  <si>
    <t>zdravotní pojištění VPP</t>
  </si>
  <si>
    <t>náhrady v nemoci</t>
  </si>
  <si>
    <t>součet VPP</t>
  </si>
  <si>
    <t>součet čištění a zeleň</t>
  </si>
  <si>
    <t>Zastupitelstvo města</t>
  </si>
  <si>
    <t>odměny zastupitelů</t>
  </si>
  <si>
    <t>M. Holcová</t>
  </si>
  <si>
    <t>prodej budov</t>
  </si>
  <si>
    <t>pojištění DAS</t>
  </si>
  <si>
    <t>daně a poplatky</t>
  </si>
  <si>
    <t>§ 6171</t>
  </si>
  <si>
    <t>§ 3429</t>
  </si>
  <si>
    <t>§ 6223</t>
  </si>
  <si>
    <t>Svaz měst a obcí</t>
  </si>
  <si>
    <t>§ 6409</t>
  </si>
  <si>
    <t>(Město)</t>
  </si>
  <si>
    <t>§ 6399</t>
  </si>
  <si>
    <t>členské příspěvky</t>
  </si>
  <si>
    <t>Euroregion</t>
  </si>
  <si>
    <t>Jizerská</t>
  </si>
  <si>
    <t>sučet</t>
  </si>
  <si>
    <t>poplatek za psy</t>
  </si>
  <si>
    <t>poplatek za komunální odpad</t>
  </si>
  <si>
    <t>§ 3722</t>
  </si>
  <si>
    <t>služby (nahodilé příjmy)</t>
  </si>
  <si>
    <t>obědy (příspěvek ze SF)</t>
  </si>
  <si>
    <t>obědy (stravenkový paušál)</t>
  </si>
  <si>
    <t>rozhledna, kyselka</t>
  </si>
  <si>
    <t>Svaz měst a obcí ČR</t>
  </si>
  <si>
    <t>platby dani a poplatků</t>
  </si>
  <si>
    <t>výdajů:</t>
  </si>
  <si>
    <t>Schodek rozpočtu bude kryt ze zůstatků finančních prostředků</t>
  </si>
  <si>
    <t>prodej budov a staveb</t>
  </si>
  <si>
    <t>ostatní nahodilé přijmy</t>
  </si>
  <si>
    <t>§ 1014</t>
  </si>
  <si>
    <t>§ 1031</t>
  </si>
  <si>
    <t>§ 2212</t>
  </si>
  <si>
    <t>§ 3314</t>
  </si>
  <si>
    <t>§ 3613</t>
  </si>
  <si>
    <t>§ 3612</t>
  </si>
  <si>
    <t>§ 3399</t>
  </si>
  <si>
    <t>§ 3341</t>
  </si>
  <si>
    <t>§ 3315</t>
  </si>
  <si>
    <t>§ 3631</t>
  </si>
  <si>
    <t>§ 3632</t>
  </si>
  <si>
    <t>§ 3745</t>
  </si>
  <si>
    <t>§ 4351</t>
  </si>
  <si>
    <t>§ 5512</t>
  </si>
  <si>
    <t>§ 6112</t>
  </si>
  <si>
    <t>V.Petrovič</t>
  </si>
  <si>
    <t>Čištění města a veřejná zeleň</t>
  </si>
  <si>
    <t>poplatek z pobytu</t>
  </si>
  <si>
    <t>materiál (posyp)</t>
  </si>
  <si>
    <t>dotace Město</t>
  </si>
  <si>
    <t>platy zaměstnanců</t>
  </si>
  <si>
    <r>
      <t xml:space="preserve">nehmotný majetek </t>
    </r>
    <r>
      <rPr>
        <sz val="10"/>
        <color theme="1"/>
        <rFont val="Calibri"/>
        <family val="2"/>
        <charset val="238"/>
        <scheme val="minor"/>
      </rPr>
      <t>(pasporty)</t>
    </r>
  </si>
  <si>
    <t>Pěstební činnost (les)</t>
  </si>
  <si>
    <t>odchodné při ukončení funkce</t>
  </si>
  <si>
    <t>dopravní prostředky</t>
  </si>
  <si>
    <t>Střecha AFK kabiny</t>
  </si>
  <si>
    <t>investiční dotace ze SR</t>
  </si>
  <si>
    <t>investiční dotace kraj</t>
  </si>
  <si>
    <t>Komunikace Havířská - oprava cca 100 m</t>
  </si>
  <si>
    <t>opravy a investice</t>
  </si>
  <si>
    <t>dle předložených podkladů jako schodkový ve výši příjmů:</t>
  </si>
  <si>
    <t>rok 2023</t>
  </si>
  <si>
    <t xml:space="preserve">Rozpočet pěstební činnost - les (org 0339) na </t>
  </si>
  <si>
    <t>Rozpočet komunikace (org 0359) na</t>
  </si>
  <si>
    <t>Rozpočet knihovny (org 0325) na</t>
  </si>
  <si>
    <t>Rozpočet muzea (org 0330) na</t>
  </si>
  <si>
    <t>Rozpočet veřejný rozhlas (org 0328) na</t>
  </si>
  <si>
    <t>Rozpočet kultura + SPOZ (org 0389) na</t>
  </si>
  <si>
    <t xml:space="preserve">Rozpočet bytová správa  (org 0350) na </t>
  </si>
  <si>
    <t>Rozpočet nebytové hospodářství (org 0348) na</t>
  </si>
  <si>
    <t>Rozpočet veřejné osvětlení (org 0352) na</t>
  </si>
  <si>
    <t>Rozpočet pohřebnictví (org 0353) na</t>
  </si>
  <si>
    <t>Rozpočet čištění města a veřejná zeleň (org 0355) na</t>
  </si>
  <si>
    <t>Rozpočet pečovatelské služby (org 0341) na</t>
  </si>
  <si>
    <t>Rozpočet hasiči (org 0331 a 0332) na</t>
  </si>
  <si>
    <t>Rozpočet města (org 0337) na</t>
  </si>
  <si>
    <t>Rozpočet městského úřadu  (org 0336) na</t>
  </si>
  <si>
    <t>Rozpočet města - správní odbor  (org 0337) na</t>
  </si>
  <si>
    <t>prodej PET</t>
  </si>
  <si>
    <t>léky a zdravotnický materiál</t>
  </si>
  <si>
    <t>L. Kellerová</t>
  </si>
  <si>
    <t>telefony, internet</t>
  </si>
  <si>
    <t>dotace a finanční dary</t>
  </si>
  <si>
    <t>Fin. dary</t>
  </si>
  <si>
    <t>§ 3639</t>
  </si>
  <si>
    <t>codexis 3 roky</t>
  </si>
  <si>
    <t>příjem z daně z technických her</t>
  </si>
  <si>
    <t>využití odpadu EKOKOM</t>
  </si>
  <si>
    <t>sběr a svoz komunálního odpadu</t>
  </si>
  <si>
    <t>kompenzace FCC</t>
  </si>
  <si>
    <t>FCC kompenzace</t>
  </si>
  <si>
    <t>územní rozvoj</t>
  </si>
  <si>
    <t>kraj-komunikace náměstí</t>
  </si>
  <si>
    <t>investiční přijaté dotace ze SF</t>
  </si>
  <si>
    <t>zákonná úhrada pracovních úrazů</t>
  </si>
  <si>
    <t>zákonné (úrazové) pojištění</t>
  </si>
  <si>
    <t>splátek bankovního úvěru ve výši</t>
  </si>
  <si>
    <t>Splátky půjček</t>
  </si>
  <si>
    <t>Přijatý úvěr</t>
  </si>
  <si>
    <t>Příjmy daňové</t>
  </si>
  <si>
    <t>Příjmy nedaňové</t>
  </si>
  <si>
    <t>Příjmy kapitálové</t>
  </si>
  <si>
    <t>Běžné výdaje</t>
  </si>
  <si>
    <t>Kapitálové výdaje</t>
  </si>
  <si>
    <t>Financování (splátky jistin úvěrů)</t>
  </si>
  <si>
    <t>Příjmy celkem</t>
  </si>
  <si>
    <t>Výdaje celkem</t>
  </si>
  <si>
    <t>Financování</t>
  </si>
  <si>
    <t>Dotace - transfery</t>
  </si>
  <si>
    <t>požární ochrana</t>
  </si>
  <si>
    <t>město</t>
  </si>
  <si>
    <t>sběr a  svoz komunálních odpadů</t>
  </si>
  <si>
    <t>Výdaje v Kč</t>
  </si>
  <si>
    <t>Příjmy v Kč</t>
  </si>
  <si>
    <t>M. Vojáčková</t>
  </si>
  <si>
    <t>Mgr. Vymazal</t>
  </si>
  <si>
    <t>Příjmy</t>
  </si>
  <si>
    <t>Daňové příjmy</t>
  </si>
  <si>
    <t>Nedaňové příjmy</t>
  </si>
  <si>
    <t>Kapitálové příjmy</t>
  </si>
  <si>
    <t>Přijaté transfery (dotace)</t>
  </si>
  <si>
    <t>Parkoviště ulice Máchova</t>
  </si>
  <si>
    <t xml:space="preserve">Cyklostezka z křižovatky ulice Rozkošné na Ludvíkov a Hajniště </t>
  </si>
  <si>
    <t xml:space="preserve">Parkoviště ZŠ Jindřichovická </t>
  </si>
  <si>
    <t>Střecha budovy MÚ</t>
  </si>
  <si>
    <t>Komunikace na Přebytku  (druhá řada domů)</t>
  </si>
  <si>
    <t>Rozšíření parkovací plochy ulice Nádražní (26 míst)</t>
  </si>
  <si>
    <t>Komunikace ul. Rokycanova (po výměně vody FVS)</t>
  </si>
  <si>
    <t>splátek jistin bankovního úvěru ve výši:</t>
  </si>
  <si>
    <t>Komunikace ul. Jiskrova (po výměně vody FVS)</t>
  </si>
  <si>
    <t xml:space="preserve">Ludvíkov - zpevnění plochy dětského hřiště </t>
  </si>
  <si>
    <t>Ludvíkov - oprava vodoteče a stavidla požárni nádrže</t>
  </si>
  <si>
    <t>Fasáda - budova Jindřichovická 145 (policie)</t>
  </si>
  <si>
    <t>Mázelova hrobka - klempířské prvky a penetrace pískovce</t>
  </si>
  <si>
    <t>Koupaliště - úprava břehu</t>
  </si>
  <si>
    <t>pojištění funkčně nespecifikované</t>
  </si>
  <si>
    <t>pojištění majetku a odpovědnosti</t>
  </si>
  <si>
    <t>§ 6320</t>
  </si>
  <si>
    <t>majetek od 1-40 tis. Kč</t>
  </si>
  <si>
    <t xml:space="preserve"> výdajů:</t>
  </si>
  <si>
    <t>Rozpočet města Nové Město pod Smrkem na rok 2024</t>
  </si>
  <si>
    <t>rok 2024</t>
  </si>
  <si>
    <t>na bankovních účtech k 31.12.2023 ve výši:</t>
  </si>
  <si>
    <t>Opravy a investice  2024</t>
  </si>
  <si>
    <t>k 31.12.2023</t>
  </si>
  <si>
    <t>Nové Město pod Smrkem dne: 30.10.2023</t>
  </si>
  <si>
    <t>25.10.2023</t>
  </si>
  <si>
    <t>sloučeno s muzeem</t>
  </si>
  <si>
    <t>zpracování dat a služby IT</t>
  </si>
  <si>
    <t>software (AKS)</t>
  </si>
  <si>
    <t>členský příspěvek SK</t>
  </si>
  <si>
    <t>pojistné - plošina</t>
  </si>
  <si>
    <t>odměny za užití duševního vlastnictví</t>
  </si>
  <si>
    <t>OSLAVY MĚSTA</t>
  </si>
  <si>
    <t>věcné břemeno</t>
  </si>
  <si>
    <t>poskytnuté náhrady</t>
  </si>
  <si>
    <t>Zastřešení kontejnerového stání na KO u paneláků</t>
  </si>
  <si>
    <t>Mírové náměstí 3xKO</t>
  </si>
  <si>
    <t>Uhelná 2xKO</t>
  </si>
  <si>
    <t>Vaňkova 922 1xKO, dostavět 1 stání k stávajícímu v 28. října</t>
  </si>
  <si>
    <t>Vaňkova 924 2xKO</t>
  </si>
  <si>
    <t>Vaňkova 924 2xKO, 4x separace pravděpodobně přesunout jinam</t>
  </si>
  <si>
    <t>částka navýšena o 11 % inflaci a 6 % DPH</t>
  </si>
  <si>
    <t>příjem z prodeje DHM</t>
  </si>
  <si>
    <t>přijaté dary na pořízení DM</t>
  </si>
  <si>
    <t>Renomie</t>
  </si>
  <si>
    <t>audit PO</t>
  </si>
  <si>
    <t>Daně placené městem, DPH</t>
  </si>
  <si>
    <t>montoring</t>
  </si>
  <si>
    <t>reklama</t>
  </si>
  <si>
    <t>§ 3349</t>
  </si>
  <si>
    <t>geometrické plány</t>
  </si>
  <si>
    <t>Návrh usnesení č. x/xZ/2023</t>
  </si>
  <si>
    <t>Zastupitelstvo města schvaluje na x. zasedání konaném dne 13.12.2023 rozpočet města pro rok 2024</t>
  </si>
  <si>
    <t>Usnesení č. x/xZ/2023</t>
  </si>
  <si>
    <t>Novoměstské noviny</t>
  </si>
  <si>
    <t>pořízení nemovitého majetku</t>
  </si>
  <si>
    <t>Součet</t>
  </si>
  <si>
    <t>pořízení pozemky</t>
  </si>
  <si>
    <t>převedeno na MěÚ 5163</t>
  </si>
  <si>
    <t>bank. poplatky</t>
  </si>
  <si>
    <t>převedeno na MěÚ (dálniční známky)</t>
  </si>
  <si>
    <t>dálniční známky</t>
  </si>
  <si>
    <t>kopírky</t>
  </si>
  <si>
    <t>ostatní nákupy (ošatné)</t>
  </si>
  <si>
    <t>pojištení aut</t>
  </si>
  <si>
    <t>200.000 Kč</t>
  </si>
  <si>
    <t>Gordic, licence</t>
  </si>
  <si>
    <t>soc. terénní pracovník</t>
  </si>
  <si>
    <t>sportoviště ZŠ (sokolovna)</t>
  </si>
  <si>
    <t>hasiči, atd.</t>
  </si>
  <si>
    <t>Radary a průjezdové zabezpečení</t>
  </si>
  <si>
    <t>Střecha hasičské zbrojnice a fotovoltaika</t>
  </si>
  <si>
    <t>Parkoviště hřbitov</t>
  </si>
  <si>
    <t>Hladinové spínače</t>
  </si>
  <si>
    <t>Cesta k přečerpávací stanici</t>
  </si>
  <si>
    <t>Okna, vzduchotechnika, ozvučení a osvětlení víceúčelového sálu</t>
  </si>
  <si>
    <t>Rekonstrukce zasedací místnosti</t>
  </si>
  <si>
    <t>Dětská hřiště (sokolovna, okály)</t>
  </si>
  <si>
    <t>Přístupové komunikace a prostranství u bytových domů</t>
  </si>
  <si>
    <t>Komunikace, Husova, 5.května, Palackého, 28. října</t>
  </si>
  <si>
    <t>Projekty a inženýrská činnost</t>
  </si>
  <si>
    <t>Napojení parcel na vodovod a kanalizaci (v Lukách)</t>
  </si>
  <si>
    <t>Rekonstrukce veřejného osvětlení</t>
  </si>
  <si>
    <t xml:space="preserve">Workoutové hřiště (u ZŠ Tylova) </t>
  </si>
  <si>
    <t>Hromosvod na sportovní hale</t>
  </si>
  <si>
    <t>oprava</t>
  </si>
  <si>
    <t>i</t>
  </si>
  <si>
    <t xml:space="preserve">Centrální vytápění budovy Palackého </t>
  </si>
  <si>
    <t>Přeložka vodovodu v Ludvíkově</t>
  </si>
  <si>
    <t xml:space="preserve">Čísla názvu akcí, neurčují jejich pořadí  !!! </t>
  </si>
  <si>
    <t>Celkem</t>
  </si>
  <si>
    <t>ostatní záležitosti sdělovacích prostředků</t>
  </si>
  <si>
    <t xml:space="preserve">Rozpočet útulku (org 0338) na </t>
  </si>
  <si>
    <t>útulek</t>
  </si>
  <si>
    <t>osobní auta</t>
  </si>
  <si>
    <t>frankovačka</t>
  </si>
  <si>
    <t>150.000 Kč</t>
  </si>
  <si>
    <t>20.000 Kč/měsíc</t>
  </si>
  <si>
    <t>250.000 Kč/rok</t>
  </si>
  <si>
    <t>30.000 Kč/rok</t>
  </si>
  <si>
    <t>cca 7.600 Kč/měsíc</t>
  </si>
  <si>
    <t>26.000 Kč/rok</t>
  </si>
  <si>
    <t>DAS 30.000 Kč/rok</t>
  </si>
  <si>
    <t>Fond na podporu výstavby zdroje pitné vody a čističek (kanalizace)</t>
  </si>
  <si>
    <t>Mgr. Gabriela Ouhrabková</t>
  </si>
  <si>
    <t>Mgr. Radoslava Žáková</t>
  </si>
  <si>
    <t>MMR zvýšení bezpečnosti náměstí</t>
  </si>
  <si>
    <t>Komunikace Vaňkova (včetně přilehlých komunikací)</t>
  </si>
  <si>
    <t>Schválený rozpočet</t>
  </si>
  <si>
    <t>Příloha č. 1, 6</t>
  </si>
  <si>
    <t>v Kč</t>
  </si>
  <si>
    <t>I. změna</t>
  </si>
  <si>
    <t>II. změna</t>
  </si>
  <si>
    <t>III. změna</t>
  </si>
  <si>
    <t>po změnách</t>
  </si>
  <si>
    <t>NÁKLADY CELKEM - účtová třída 5</t>
  </si>
  <si>
    <t>Spotřebované nákupy</t>
  </si>
  <si>
    <t>Spotřeba materiálu</t>
  </si>
  <si>
    <t>Spotřeba energie (teplo, voda, plyn, el. energie)</t>
  </si>
  <si>
    <t>Služby</t>
  </si>
  <si>
    <t>Ostatní služby</t>
  </si>
  <si>
    <t>Osobní náklady</t>
  </si>
  <si>
    <t>Zákonné sociální pojištění (zdravotní, sociální)</t>
  </si>
  <si>
    <t>Jiné sociální pojištění (Kooperativa)</t>
  </si>
  <si>
    <t xml:space="preserve">Jiné sociální náklady </t>
  </si>
  <si>
    <t>Daně a poplatky</t>
  </si>
  <si>
    <t>Ostatní náklady</t>
  </si>
  <si>
    <t>Jiné pokuty a penále</t>
  </si>
  <si>
    <t>Odpisy, rezervy a opravné položky</t>
  </si>
  <si>
    <t>Finanční náklady</t>
  </si>
  <si>
    <t xml:space="preserve">VÝNOSY CELKEM - účtová třída 6 </t>
  </si>
  <si>
    <t>Výnosy z vlastních výkonů a zboží</t>
  </si>
  <si>
    <t>Výnosy z prodeje služeb</t>
  </si>
  <si>
    <t>Výnosy z pronájmu</t>
  </si>
  <si>
    <t>Výnosy z prodaného zboží</t>
  </si>
  <si>
    <t>Ostatní výnosy</t>
  </si>
  <si>
    <t>Výnosy z vyřazených pohledávek</t>
  </si>
  <si>
    <t>Čerpání fondů</t>
  </si>
  <si>
    <t>Ostatní výnosy z činnosti</t>
  </si>
  <si>
    <t>Finanční výnosy</t>
  </si>
  <si>
    <t>Úroky (BÚ apod.)</t>
  </si>
  <si>
    <t>Výnosy z transferů</t>
  </si>
  <si>
    <t>672…</t>
  </si>
  <si>
    <t>Výnosy institucí z transferů - město</t>
  </si>
  <si>
    <t>Výnosy institucí z transferů - odpisy</t>
  </si>
  <si>
    <t>Výnosy institucí z transferů - kraj</t>
  </si>
  <si>
    <t>Výnosy institucí z transferů (dotace)</t>
  </si>
  <si>
    <t>Výnosy institucí ostatní (ÚP)</t>
  </si>
  <si>
    <t xml:space="preserve">Hospodářský výsledek po zdanění </t>
  </si>
  <si>
    <t>DOPLŇKOVÉ ÚDAJE</t>
  </si>
  <si>
    <t>Závazky vůči rozpočtu zřizovatele</t>
  </si>
  <si>
    <t xml:space="preserve">V tom </t>
  </si>
  <si>
    <t xml:space="preserve">odvod z provozu </t>
  </si>
  <si>
    <t xml:space="preserve">ostatní odvody </t>
  </si>
  <si>
    <t>Úč. příspěvky a dotace ze SR a zřizovatele (nad rozpočet)</t>
  </si>
  <si>
    <t>Z toho</t>
  </si>
  <si>
    <t>investiční dotace zřizovatele do investičního fondu</t>
  </si>
  <si>
    <t>účelové dotace státního rozpočtu a státních fondů</t>
  </si>
  <si>
    <t xml:space="preserve">individuální dotace státního rozpočtu na investice </t>
  </si>
  <si>
    <t>schváleno RM dne</t>
  </si>
  <si>
    <t>06.12.2023</t>
  </si>
  <si>
    <r>
      <t xml:space="preserve">Pozn.: k vyplnění jsou určena </t>
    </r>
    <r>
      <rPr>
        <i/>
        <u/>
        <sz val="8"/>
        <rFont val="Arial"/>
        <family val="2"/>
        <charset val="238"/>
      </rPr>
      <t>žlutá</t>
    </r>
    <r>
      <rPr>
        <i/>
        <sz val="8"/>
        <rFont val="Arial"/>
        <family val="2"/>
        <charset val="238"/>
      </rPr>
      <t xml:space="preserve"> pole.</t>
    </r>
  </si>
  <si>
    <t>23.10.2023</t>
  </si>
  <si>
    <t>k vyplnění jsou určena žlutá pole</t>
  </si>
  <si>
    <t>Základní škola Nové Město pod Smrkem, příspěvková organizace</t>
  </si>
  <si>
    <t xml:space="preserve">schváleno RM dne </t>
  </si>
  <si>
    <t>26.10.2023</t>
  </si>
  <si>
    <t>Rozpočet odpadové hospodářství (org 0347 a 0356) na</t>
  </si>
  <si>
    <r>
      <t>součet</t>
    </r>
    <r>
      <rPr>
        <sz val="14"/>
        <rFont val="Calibri"/>
        <family val="2"/>
        <charset val="238"/>
        <scheme val="minor"/>
      </rPr>
      <t xml:space="preserve"> (výdaje + úvěr)</t>
    </r>
  </si>
  <si>
    <t>(2023-2025)</t>
  </si>
  <si>
    <t>Singltrek 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</si>
</sst>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0.0%"/>
  </numFmts>
  <fonts count="9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indexed="9"/>
      <name val="Arial"/>
      <family val="2"/>
      <charset val="238"/>
    </font>
    <font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color rgb="FFFFFFC5"/>
      <name val="Arial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family val="2"/>
      <charset val="238"/>
    </font>
    <font>
      <sz val="11"/>
      <color indexed="9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b/>
      <sz val="11"/>
      <color rgb="FFFFFF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u/>
      <sz val="8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gray125">
        <fgColor indexed="22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ay">
        <fgColor rgb="FFFFFFC5"/>
        <bgColor theme="7" tint="0.79998168889431442"/>
      </patternFill>
    </fill>
    <fill>
      <patternFill patternType="lightGray">
        <fgColor rgb="FFFFFFC5"/>
        <bgColor rgb="FFFFFFC5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11"/>
      </patternFill>
    </fill>
    <fill>
      <patternFill patternType="solid">
        <fgColor theme="8" tint="0.39997558519241921"/>
        <bgColor rgb="FF00FF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59999389629810485"/>
        <bgColor rgb="FF00FF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00FF00"/>
      </patternFill>
    </fill>
    <fill>
      <patternFill patternType="solid">
        <fgColor theme="4" tint="0.79998168889431442"/>
        <bgColor indexed="11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00FF00"/>
      </patternFill>
    </fill>
    <fill>
      <patternFill patternType="solid">
        <fgColor theme="4" tint="0.59999389629810485"/>
        <bgColor indexed="11"/>
      </patternFill>
    </fill>
    <fill>
      <patternFill patternType="solid">
        <fgColor theme="7" tint="0.59999389629810485"/>
        <bgColor indexed="64"/>
      </patternFill>
    </fill>
  </fills>
  <borders count="190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indexed="9"/>
      </top>
      <bottom style="thick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 style="thick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indexed="9"/>
      </right>
      <top style="thin">
        <color theme="0"/>
      </top>
      <bottom/>
      <diagonal/>
    </border>
    <border>
      <left style="thick">
        <color indexed="9"/>
      </left>
      <right/>
      <top style="thin">
        <color theme="0"/>
      </top>
      <bottom/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indexed="9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ck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ck">
        <color indexed="9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</borders>
  <cellStyleXfs count="13">
    <xf numFmtId="0" fontId="0" fillId="0" borderId="0"/>
    <xf numFmtId="164" fontId="40" fillId="0" borderId="0" applyFont="0" applyFill="0" applyBorder="0" applyAlignment="0" applyProtection="0"/>
    <xf numFmtId="0" fontId="33" fillId="0" borderId="0"/>
    <xf numFmtId="0" fontId="54" fillId="0" borderId="0"/>
    <xf numFmtId="9" fontId="68" fillId="0" borderId="0" applyFont="0" applyFill="0" applyBorder="0" applyAlignment="0" applyProtection="0"/>
    <xf numFmtId="0" fontId="31" fillId="0" borderId="0"/>
    <xf numFmtId="0" fontId="69" fillId="0" borderId="0"/>
    <xf numFmtId="0" fontId="28" fillId="0" borderId="0"/>
    <xf numFmtId="0" fontId="21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2" fillId="0" borderId="0"/>
  </cellStyleXfs>
  <cellXfs count="1322">
    <xf numFmtId="0" fontId="0" fillId="0" borderId="0" xfId="0"/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3" fontId="37" fillId="3" borderId="8" xfId="0" applyNumberFormat="1" applyFont="1" applyFill="1" applyBorder="1" applyAlignment="1">
      <alignment horizontal="right" vertical="center"/>
    </xf>
    <xf numFmtId="3" fontId="37" fillId="3" borderId="9" xfId="0" applyNumberFormat="1" applyFont="1" applyFill="1" applyBorder="1" applyAlignment="1">
      <alignment horizontal="right" vertical="center"/>
    </xf>
    <xf numFmtId="3" fontId="37" fillId="3" borderId="10" xfId="0" applyNumberFormat="1" applyFont="1" applyFill="1" applyBorder="1" applyAlignment="1">
      <alignment horizontal="right" vertical="center"/>
    </xf>
    <xf numFmtId="3" fontId="37" fillId="3" borderId="11" xfId="0" applyNumberFormat="1" applyFont="1" applyFill="1" applyBorder="1" applyAlignment="1">
      <alignment horizontal="center" vertical="center"/>
    </xf>
    <xf numFmtId="3" fontId="39" fillId="2" borderId="1" xfId="0" applyNumberFormat="1" applyFont="1" applyFill="1" applyBorder="1" applyAlignment="1">
      <alignment vertical="center"/>
    </xf>
    <xf numFmtId="0" fontId="41" fillId="0" borderId="0" xfId="0" applyFont="1" applyAlignment="1">
      <alignment vertical="center"/>
    </xf>
    <xf numFmtId="3" fontId="39" fillId="2" borderId="2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37" fillId="3" borderId="38" xfId="0" applyNumberFormat="1" applyFont="1" applyFill="1" applyBorder="1" applyAlignment="1">
      <alignment horizontal="center" vertical="center"/>
    </xf>
    <xf numFmtId="3" fontId="37" fillId="3" borderId="39" xfId="0" applyNumberFormat="1" applyFont="1" applyFill="1" applyBorder="1" applyAlignment="1">
      <alignment horizontal="right" vertical="center"/>
    </xf>
    <xf numFmtId="0" fontId="44" fillId="0" borderId="0" xfId="0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vertical="center"/>
    </xf>
    <xf numFmtId="3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3" fontId="34" fillId="0" borderId="12" xfId="0" applyNumberFormat="1" applyFont="1" applyBorder="1" applyAlignment="1">
      <alignment horizontal="center" vertical="center"/>
    </xf>
    <xf numFmtId="3" fontId="34" fillId="0" borderId="29" xfId="0" applyNumberFormat="1" applyFont="1" applyBorder="1" applyAlignment="1">
      <alignment vertical="center"/>
    </xf>
    <xf numFmtId="3" fontId="34" fillId="0" borderId="30" xfId="0" applyNumberFormat="1" applyFont="1" applyBorder="1" applyAlignment="1">
      <alignment vertical="center"/>
    </xf>
    <xf numFmtId="3" fontId="34" fillId="0" borderId="31" xfId="0" applyNumberFormat="1" applyFont="1" applyBorder="1" applyAlignment="1">
      <alignment horizontal="center" vertical="center"/>
    </xf>
    <xf numFmtId="3" fontId="34" fillId="0" borderId="29" xfId="0" applyNumberFormat="1" applyFont="1" applyBorder="1" applyAlignment="1">
      <alignment horizontal="center" vertical="center"/>
    </xf>
    <xf numFmtId="3" fontId="34" fillId="0" borderId="22" xfId="0" applyNumberFormat="1" applyFont="1" applyBorder="1" applyAlignment="1">
      <alignment horizontal="center" vertical="center"/>
    </xf>
    <xf numFmtId="3" fontId="34" fillId="0" borderId="17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3" fontId="34" fillId="0" borderId="19" xfId="0" applyNumberFormat="1" applyFont="1" applyBorder="1" applyAlignment="1">
      <alignment vertical="center"/>
    </xf>
    <xf numFmtId="3" fontId="34" fillId="0" borderId="20" xfId="0" applyNumberFormat="1" applyFont="1" applyBorder="1" applyAlignment="1">
      <alignment vertical="center"/>
    </xf>
    <xf numFmtId="3" fontId="34" fillId="0" borderId="24" xfId="0" applyNumberFormat="1" applyFont="1" applyBorder="1" applyAlignment="1">
      <alignment vertical="center"/>
    </xf>
    <xf numFmtId="3" fontId="34" fillId="0" borderId="21" xfId="0" applyNumberFormat="1" applyFont="1" applyBorder="1" applyAlignment="1">
      <alignment vertical="center"/>
    </xf>
    <xf numFmtId="3" fontId="44" fillId="0" borderId="0" xfId="0" applyNumberFormat="1" applyFont="1" applyAlignment="1">
      <alignment horizontal="left" vertical="center"/>
    </xf>
    <xf numFmtId="3" fontId="38" fillId="2" borderId="1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3" fontId="35" fillId="7" borderId="41" xfId="0" applyNumberFormat="1" applyFont="1" applyFill="1" applyBorder="1" applyAlignment="1">
      <alignment horizontal="center" vertical="center"/>
    </xf>
    <xf numFmtId="3" fontId="35" fillId="7" borderId="42" xfId="0" applyNumberFormat="1" applyFont="1" applyFill="1" applyBorder="1" applyAlignment="1">
      <alignment horizontal="center" vertical="center"/>
    </xf>
    <xf numFmtId="3" fontId="36" fillId="7" borderId="43" xfId="0" applyNumberFormat="1" applyFont="1" applyFill="1" applyBorder="1" applyAlignment="1">
      <alignment vertical="center"/>
    </xf>
    <xf numFmtId="3" fontId="35" fillId="7" borderId="43" xfId="0" applyNumberFormat="1" applyFont="1" applyFill="1" applyBorder="1" applyAlignment="1">
      <alignment horizontal="center" vertical="center"/>
    </xf>
    <xf numFmtId="3" fontId="36" fillId="7" borderId="44" xfId="0" applyNumberFormat="1" applyFont="1" applyFill="1" applyBorder="1" applyAlignment="1">
      <alignment vertical="center"/>
    </xf>
    <xf numFmtId="3" fontId="36" fillId="7" borderId="45" xfId="0" applyNumberFormat="1" applyFont="1" applyFill="1" applyBorder="1" applyAlignment="1">
      <alignment vertical="center"/>
    </xf>
    <xf numFmtId="3" fontId="35" fillId="7" borderId="40" xfId="0" applyNumberFormat="1" applyFont="1" applyFill="1" applyBorder="1" applyAlignment="1">
      <alignment horizontal="center" vertical="center"/>
    </xf>
    <xf numFmtId="3" fontId="35" fillId="5" borderId="6" xfId="0" applyNumberFormat="1" applyFont="1" applyFill="1" applyBorder="1" applyAlignment="1">
      <alignment vertical="center"/>
    </xf>
    <xf numFmtId="3" fontId="34" fillId="4" borderId="46" xfId="0" applyNumberFormat="1" applyFont="1" applyFill="1" applyBorder="1" applyAlignment="1">
      <alignment vertical="center"/>
    </xf>
    <xf numFmtId="3" fontId="33" fillId="4" borderId="32" xfId="0" applyNumberFormat="1" applyFont="1" applyFill="1" applyBorder="1" applyAlignment="1">
      <alignment vertical="center"/>
    </xf>
    <xf numFmtId="3" fontId="48" fillId="2" borderId="2" xfId="0" applyNumberFormat="1" applyFont="1" applyFill="1" applyBorder="1" applyAlignment="1">
      <alignment vertical="center"/>
    </xf>
    <xf numFmtId="3" fontId="35" fillId="6" borderId="7" xfId="0" applyNumberFormat="1" applyFont="1" applyFill="1" applyBorder="1" applyAlignment="1">
      <alignment vertical="center"/>
    </xf>
    <xf numFmtId="3" fontId="34" fillId="3" borderId="46" xfId="0" applyNumberFormat="1" applyFont="1" applyFill="1" applyBorder="1" applyAlignment="1">
      <alignment vertical="center"/>
    </xf>
    <xf numFmtId="3" fontId="33" fillId="3" borderId="32" xfId="0" applyNumberFormat="1" applyFont="1" applyFill="1" applyBorder="1" applyAlignment="1">
      <alignment vertical="center"/>
    </xf>
    <xf numFmtId="3" fontId="35" fillId="5" borderId="0" xfId="0" applyNumberFormat="1" applyFont="1" applyFill="1" applyAlignment="1">
      <alignment vertical="center"/>
    </xf>
    <xf numFmtId="3" fontId="34" fillId="4" borderId="48" xfId="0" applyNumberFormat="1" applyFont="1" applyFill="1" applyBorder="1" applyAlignment="1">
      <alignment vertical="center"/>
    </xf>
    <xf numFmtId="3" fontId="35" fillId="7" borderId="50" xfId="0" applyNumberFormat="1" applyFont="1" applyFill="1" applyBorder="1" applyAlignment="1">
      <alignment horizontal="center" vertical="center"/>
    </xf>
    <xf numFmtId="3" fontId="39" fillId="2" borderId="3" xfId="0" applyNumberFormat="1" applyFont="1" applyFill="1" applyBorder="1" applyAlignment="1">
      <alignment vertical="center"/>
    </xf>
    <xf numFmtId="3" fontId="35" fillId="7" borderId="53" xfId="0" applyNumberFormat="1" applyFont="1" applyFill="1" applyBorder="1" applyAlignment="1">
      <alignment vertical="center"/>
    </xf>
    <xf numFmtId="3" fontId="47" fillId="0" borderId="0" xfId="0" applyNumberFormat="1" applyFont="1" applyAlignment="1">
      <alignment vertical="center"/>
    </xf>
    <xf numFmtId="3" fontId="34" fillId="4" borderId="5" xfId="0" applyNumberFormat="1" applyFont="1" applyFill="1" applyBorder="1" applyAlignment="1" applyProtection="1">
      <alignment vertical="center"/>
      <protection locked="0"/>
    </xf>
    <xf numFmtId="3" fontId="34" fillId="3" borderId="5" xfId="0" applyNumberFormat="1" applyFont="1" applyFill="1" applyBorder="1" applyAlignment="1" applyProtection="1">
      <alignment vertical="center"/>
      <protection locked="0"/>
    </xf>
    <xf numFmtId="3" fontId="34" fillId="4" borderId="36" xfId="0" applyNumberFormat="1" applyFont="1" applyFill="1" applyBorder="1" applyAlignment="1" applyProtection="1">
      <alignment vertical="center"/>
      <protection locked="0"/>
    </xf>
    <xf numFmtId="3" fontId="34" fillId="3" borderId="36" xfId="0" applyNumberFormat="1" applyFont="1" applyFill="1" applyBorder="1" applyAlignment="1" applyProtection="1">
      <alignment vertical="center"/>
      <protection locked="0"/>
    </xf>
    <xf numFmtId="3" fontId="34" fillId="4" borderId="35" xfId="0" applyNumberFormat="1" applyFont="1" applyFill="1" applyBorder="1" applyAlignment="1" applyProtection="1">
      <alignment vertical="center"/>
      <protection locked="0"/>
    </xf>
    <xf numFmtId="3" fontId="34" fillId="3" borderId="33" xfId="0" applyNumberFormat="1" applyFont="1" applyFill="1" applyBorder="1" applyAlignment="1" applyProtection="1">
      <alignment vertical="center"/>
      <protection locked="0"/>
    </xf>
    <xf numFmtId="3" fontId="34" fillId="4" borderId="51" xfId="0" applyNumberFormat="1" applyFont="1" applyFill="1" applyBorder="1" applyAlignment="1" applyProtection="1">
      <alignment vertical="center"/>
      <protection locked="0"/>
    </xf>
    <xf numFmtId="3" fontId="34" fillId="4" borderId="49" xfId="0" applyNumberFormat="1" applyFont="1" applyFill="1" applyBorder="1" applyAlignment="1" applyProtection="1">
      <alignment vertical="center"/>
      <protection locked="0"/>
    </xf>
    <xf numFmtId="3" fontId="34" fillId="4" borderId="52" xfId="0" applyNumberFormat="1" applyFont="1" applyFill="1" applyBorder="1" applyAlignment="1" applyProtection="1">
      <alignment vertical="center"/>
      <protection locked="0"/>
    </xf>
    <xf numFmtId="3" fontId="34" fillId="4" borderId="37" xfId="0" applyNumberFormat="1" applyFont="1" applyFill="1" applyBorder="1" applyAlignment="1" applyProtection="1">
      <alignment vertical="center"/>
      <protection locked="0"/>
    </xf>
    <xf numFmtId="3" fontId="34" fillId="4" borderId="46" xfId="0" applyNumberFormat="1" applyFont="1" applyFill="1" applyBorder="1" applyAlignment="1" applyProtection="1">
      <alignment vertical="center"/>
      <protection locked="0"/>
    </xf>
    <xf numFmtId="3" fontId="34" fillId="3" borderId="46" xfId="0" applyNumberFormat="1" applyFont="1" applyFill="1" applyBorder="1" applyAlignment="1" applyProtection="1">
      <alignment vertical="center"/>
      <protection locked="0"/>
    </xf>
    <xf numFmtId="3" fontId="34" fillId="4" borderId="47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3" fontId="34" fillId="0" borderId="12" xfId="0" applyNumberFormat="1" applyFont="1" applyBorder="1" applyAlignment="1">
      <alignment vertical="center"/>
    </xf>
    <xf numFmtId="3" fontId="34" fillId="0" borderId="13" xfId="0" applyNumberFormat="1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50" fillId="0" borderId="0" xfId="0" applyNumberFormat="1" applyFont="1"/>
    <xf numFmtId="3" fontId="48" fillId="0" borderId="0" xfId="0" applyNumberFormat="1" applyFont="1" applyAlignment="1">
      <alignment horizontal="center" vertical="center"/>
    </xf>
    <xf numFmtId="0" fontId="45" fillId="11" borderId="56" xfId="0" applyFont="1" applyFill="1" applyBorder="1"/>
    <xf numFmtId="0" fontId="0" fillId="11" borderId="56" xfId="0" applyFill="1" applyBorder="1"/>
    <xf numFmtId="0" fontId="44" fillId="11" borderId="61" xfId="0" applyFont="1" applyFill="1" applyBorder="1" applyAlignment="1">
      <alignment horizontal="center" vertical="center"/>
    </xf>
    <xf numFmtId="0" fontId="44" fillId="11" borderId="62" xfId="0" applyFont="1" applyFill="1" applyBorder="1" applyAlignment="1">
      <alignment horizontal="center" vertical="center"/>
    </xf>
    <xf numFmtId="0" fontId="44" fillId="11" borderId="71" xfId="0" applyFont="1" applyFill="1" applyBorder="1" applyAlignment="1">
      <alignment horizontal="center"/>
    </xf>
    <xf numFmtId="0" fontId="44" fillId="11" borderId="64" xfId="0" applyFont="1" applyFill="1" applyBorder="1" applyAlignment="1">
      <alignment horizontal="center" vertical="center"/>
    </xf>
    <xf numFmtId="0" fontId="45" fillId="11" borderId="55" xfId="0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12" borderId="31" xfId="0" applyFill="1" applyBorder="1"/>
    <xf numFmtId="3" fontId="0" fillId="12" borderId="29" xfId="0" applyNumberFormat="1" applyFill="1" applyBorder="1"/>
    <xf numFmtId="0" fontId="0" fillId="12" borderId="15" xfId="0" applyFill="1" applyBorder="1"/>
    <xf numFmtId="0" fontId="0" fillId="12" borderId="0" xfId="0" applyFill="1"/>
    <xf numFmtId="165" fontId="0" fillId="12" borderId="0" xfId="0" applyNumberFormat="1" applyFill="1"/>
    <xf numFmtId="0" fontId="33" fillId="12" borderId="0" xfId="0" applyFont="1" applyFill="1" applyAlignment="1">
      <alignment horizontal="left" indent="2"/>
    </xf>
    <xf numFmtId="3" fontId="44" fillId="11" borderId="64" xfId="0" applyNumberFormat="1" applyFont="1" applyFill="1" applyBorder="1" applyAlignment="1">
      <alignment horizontal="center" vertical="center"/>
    </xf>
    <xf numFmtId="0" fontId="45" fillId="11" borderId="95" xfId="0" applyFont="1" applyFill="1" applyBorder="1"/>
    <xf numFmtId="0" fontId="51" fillId="11" borderId="96" xfId="0" applyFont="1" applyFill="1" applyBorder="1"/>
    <xf numFmtId="3" fontId="45" fillId="11" borderId="90" xfId="0" applyNumberFormat="1" applyFont="1" applyFill="1" applyBorder="1"/>
    <xf numFmtId="3" fontId="51" fillId="11" borderId="90" xfId="0" applyNumberFormat="1" applyFont="1" applyFill="1" applyBorder="1"/>
    <xf numFmtId="3" fontId="44" fillId="11" borderId="90" xfId="0" applyNumberFormat="1" applyFont="1" applyFill="1" applyBorder="1"/>
    <xf numFmtId="0" fontId="55" fillId="0" borderId="0" xfId="0" applyFont="1"/>
    <xf numFmtId="0" fontId="55" fillId="0" borderId="0" xfId="0" applyFont="1" applyAlignment="1">
      <alignment horizontal="right"/>
    </xf>
    <xf numFmtId="165" fontId="0" fillId="12" borderId="16" xfId="0" applyNumberFormat="1" applyFill="1" applyBorder="1"/>
    <xf numFmtId="0" fontId="54" fillId="0" borderId="0" xfId="3"/>
    <xf numFmtId="0" fontId="60" fillId="0" borderId="30" xfId="3" applyFont="1" applyBorder="1"/>
    <xf numFmtId="0" fontId="60" fillId="0" borderId="31" xfId="3" applyFont="1" applyBorder="1" applyAlignment="1">
      <alignment horizontal="center"/>
    </xf>
    <xf numFmtId="0" fontId="32" fillId="0" borderId="31" xfId="3" applyFont="1" applyBorder="1"/>
    <xf numFmtId="0" fontId="54" fillId="0" borderId="29" xfId="3" applyBorder="1"/>
    <xf numFmtId="0" fontId="60" fillId="0" borderId="101" xfId="3" applyFont="1" applyBorder="1"/>
    <xf numFmtId="0" fontId="58" fillId="0" borderId="103" xfId="3" applyFont="1" applyBorder="1" applyAlignment="1">
      <alignment horizontal="center"/>
    </xf>
    <xf numFmtId="0" fontId="54" fillId="0" borderId="104" xfId="3" applyBorder="1"/>
    <xf numFmtId="0" fontId="32" fillId="0" borderId="110" xfId="3" applyFont="1" applyBorder="1" applyAlignment="1">
      <alignment horizontal="center"/>
    </xf>
    <xf numFmtId="0" fontId="32" fillId="0" borderId="111" xfId="3" applyFont="1" applyBorder="1" applyAlignment="1">
      <alignment horizontal="center"/>
    </xf>
    <xf numFmtId="0" fontId="32" fillId="0" borderId="0" xfId="3" applyFont="1"/>
    <xf numFmtId="0" fontId="32" fillId="0" borderId="0" xfId="3" applyFont="1" applyAlignment="1">
      <alignment horizontal="center"/>
    </xf>
    <xf numFmtId="0" fontId="63" fillId="0" borderId="102" xfId="3" applyFont="1" applyBorder="1" applyAlignment="1">
      <alignment horizontal="center" vertical="center"/>
    </xf>
    <xf numFmtId="166" fontId="32" fillId="0" borderId="0" xfId="3" applyNumberFormat="1" applyFont="1"/>
    <xf numFmtId="0" fontId="32" fillId="0" borderId="0" xfId="3" applyFont="1" applyAlignment="1">
      <alignment horizontal="right"/>
    </xf>
    <xf numFmtId="14" fontId="32" fillId="0" borderId="0" xfId="3" applyNumberFormat="1" applyFont="1"/>
    <xf numFmtId="0" fontId="50" fillId="0" borderId="0" xfId="3" applyFont="1"/>
    <xf numFmtId="0" fontId="67" fillId="0" borderId="0" xfId="3" applyFont="1"/>
    <xf numFmtId="3" fontId="67" fillId="0" borderId="0" xfId="3" applyNumberFormat="1" applyFont="1" applyAlignment="1">
      <alignment horizontal="right"/>
    </xf>
    <xf numFmtId="0" fontId="67" fillId="0" borderId="0" xfId="3" applyFont="1" applyAlignment="1">
      <alignment horizontal="right"/>
    </xf>
    <xf numFmtId="0" fontId="49" fillId="13" borderId="0" xfId="6" applyFont="1" applyFill="1" applyAlignment="1">
      <alignment horizontal="right" vertical="center"/>
    </xf>
    <xf numFmtId="0" fontId="42" fillId="13" borderId="0" xfId="6" applyFont="1" applyFill="1" applyAlignment="1">
      <alignment vertical="center"/>
    </xf>
    <xf numFmtId="0" fontId="49" fillId="13" borderId="0" xfId="6" applyFont="1" applyFill="1" applyAlignment="1">
      <alignment vertical="center"/>
    </xf>
    <xf numFmtId="0" fontId="42" fillId="0" borderId="0" xfId="6" applyFont="1" applyAlignment="1">
      <alignment vertical="center"/>
    </xf>
    <xf numFmtId="0" fontId="42" fillId="13" borderId="0" xfId="6" applyFont="1" applyFill="1" applyAlignment="1">
      <alignment horizontal="right" vertical="center"/>
    </xf>
    <xf numFmtId="0" fontId="49" fillId="13" borderId="142" xfId="6" applyFont="1" applyFill="1" applyBorder="1" applyAlignment="1">
      <alignment horizontal="center" vertical="center"/>
    </xf>
    <xf numFmtId="3" fontId="71" fillId="16" borderId="14" xfId="6" applyNumberFormat="1" applyFont="1" applyFill="1" applyBorder="1" applyAlignment="1">
      <alignment horizontal="right" vertical="center" wrapText="1"/>
    </xf>
    <xf numFmtId="3" fontId="71" fillId="16" borderId="144" xfId="6" applyNumberFormat="1" applyFont="1" applyFill="1" applyBorder="1" applyAlignment="1">
      <alignment horizontal="right" vertical="center" wrapText="1"/>
    </xf>
    <xf numFmtId="3" fontId="71" fillId="16" borderId="26" xfId="6" applyNumberFormat="1" applyFont="1" applyFill="1" applyBorder="1" applyAlignment="1">
      <alignment horizontal="right" vertical="center"/>
    </xf>
    <xf numFmtId="3" fontId="71" fillId="16" borderId="120" xfId="6" applyNumberFormat="1" applyFont="1" applyFill="1" applyBorder="1" applyAlignment="1">
      <alignment horizontal="right" vertical="center"/>
    </xf>
    <xf numFmtId="0" fontId="71" fillId="17" borderId="25" xfId="6" applyFont="1" applyFill="1" applyBorder="1" applyAlignment="1">
      <alignment horizontal="center" vertical="center"/>
    </xf>
    <xf numFmtId="3" fontId="71" fillId="17" borderId="14" xfId="6" applyNumberFormat="1" applyFont="1" applyFill="1" applyBorder="1" applyAlignment="1">
      <alignment horizontal="right" vertical="center"/>
    </xf>
    <xf numFmtId="3" fontId="71" fillId="17" borderId="144" xfId="6" applyNumberFormat="1" applyFont="1" applyFill="1" applyBorder="1" applyAlignment="1">
      <alignment horizontal="right" vertical="center"/>
    </xf>
    <xf numFmtId="3" fontId="71" fillId="17" borderId="26" xfId="6" applyNumberFormat="1" applyFont="1" applyFill="1" applyBorder="1" applyAlignment="1">
      <alignment horizontal="right" vertical="center"/>
    </xf>
    <xf numFmtId="3" fontId="71" fillId="17" borderId="120" xfId="6" applyNumberFormat="1" applyFont="1" applyFill="1" applyBorder="1" applyAlignment="1">
      <alignment horizontal="right" vertical="center"/>
    </xf>
    <xf numFmtId="0" fontId="49" fillId="18" borderId="25" xfId="6" applyFont="1" applyFill="1" applyBorder="1" applyAlignment="1">
      <alignment horizontal="center" vertical="center"/>
    </xf>
    <xf numFmtId="3" fontId="49" fillId="18" borderId="14" xfId="6" applyNumberFormat="1" applyFont="1" applyFill="1" applyBorder="1" applyAlignment="1">
      <alignment horizontal="right" vertical="center"/>
    </xf>
    <xf numFmtId="3" fontId="49" fillId="18" borderId="145" xfId="6" applyNumberFormat="1" applyFont="1" applyFill="1" applyBorder="1" applyAlignment="1">
      <alignment horizontal="right" vertical="center"/>
    </xf>
    <xf numFmtId="3" fontId="49" fillId="18" borderId="146" xfId="6" applyNumberFormat="1" applyFont="1" applyFill="1" applyBorder="1" applyAlignment="1">
      <alignment horizontal="right" vertical="center"/>
    </xf>
    <xf numFmtId="3" fontId="49" fillId="18" borderId="147" xfId="6" applyNumberFormat="1" applyFont="1" applyFill="1" applyBorder="1" applyAlignment="1">
      <alignment horizontal="right" vertical="center"/>
    </xf>
    <xf numFmtId="0" fontId="42" fillId="19" borderId="131" xfId="6" applyFont="1" applyFill="1" applyBorder="1" applyAlignment="1">
      <alignment horizontal="center" vertical="center"/>
    </xf>
    <xf numFmtId="0" fontId="42" fillId="19" borderId="66" xfId="6" applyFont="1" applyFill="1" applyBorder="1" applyAlignment="1">
      <alignment horizontal="center" vertical="center"/>
    </xf>
    <xf numFmtId="0" fontId="42" fillId="19" borderId="70" xfId="6" applyFont="1" applyFill="1" applyBorder="1" applyAlignment="1">
      <alignment vertical="center"/>
    </xf>
    <xf numFmtId="3" fontId="42" fillId="19" borderId="148" xfId="6" applyNumberFormat="1" applyFont="1" applyFill="1" applyBorder="1" applyAlignment="1">
      <alignment horizontal="right" vertical="center"/>
    </xf>
    <xf numFmtId="0" fontId="42" fillId="19" borderId="127" xfId="6" applyFont="1" applyFill="1" applyBorder="1" applyAlignment="1">
      <alignment horizontal="center" vertical="center"/>
    </xf>
    <xf numFmtId="0" fontId="42" fillId="19" borderId="59" xfId="6" applyFont="1" applyFill="1" applyBorder="1" applyAlignment="1">
      <alignment horizontal="center" vertical="center"/>
    </xf>
    <xf numFmtId="0" fontId="42" fillId="19" borderId="54" xfId="6" applyFont="1" applyFill="1" applyBorder="1" applyAlignment="1">
      <alignment vertical="center"/>
    </xf>
    <xf numFmtId="3" fontId="42" fillId="19" borderId="149" xfId="6" applyNumberFormat="1" applyFont="1" applyFill="1" applyBorder="1" applyAlignment="1">
      <alignment horizontal="right" vertical="center"/>
    </xf>
    <xf numFmtId="0" fontId="42" fillId="19" borderId="105" xfId="6" applyFont="1" applyFill="1" applyBorder="1" applyAlignment="1">
      <alignment horizontal="center" vertical="center"/>
    </xf>
    <xf numFmtId="0" fontId="42" fillId="19" borderId="76" xfId="6" applyFont="1" applyFill="1" applyBorder="1" applyAlignment="1">
      <alignment horizontal="center" vertical="center"/>
    </xf>
    <xf numFmtId="0" fontId="42" fillId="19" borderId="78" xfId="6" applyFont="1" applyFill="1" applyBorder="1" applyAlignment="1">
      <alignment vertical="center"/>
    </xf>
    <xf numFmtId="3" fontId="42" fillId="19" borderId="150" xfId="6" applyNumberFormat="1" applyFont="1" applyFill="1" applyBorder="1" applyAlignment="1">
      <alignment horizontal="right" vertical="center"/>
    </xf>
    <xf numFmtId="3" fontId="49" fillId="18" borderId="144" xfId="6" applyNumberFormat="1" applyFont="1" applyFill="1" applyBorder="1" applyAlignment="1">
      <alignment horizontal="right" vertical="center"/>
    </xf>
    <xf numFmtId="3" fontId="49" fillId="18" borderId="26" xfId="6" applyNumberFormat="1" applyFont="1" applyFill="1" applyBorder="1" applyAlignment="1">
      <alignment horizontal="right" vertical="center"/>
    </xf>
    <xf numFmtId="3" fontId="49" fillId="18" borderId="120" xfId="6" applyNumberFormat="1" applyFont="1" applyFill="1" applyBorder="1" applyAlignment="1">
      <alignment horizontal="right" vertical="center"/>
    </xf>
    <xf numFmtId="0" fontId="71" fillId="20" borderId="25" xfId="6" applyFont="1" applyFill="1" applyBorder="1" applyAlignment="1">
      <alignment horizontal="center" vertical="center"/>
    </xf>
    <xf numFmtId="3" fontId="71" fillId="20" borderId="14" xfId="6" applyNumberFormat="1" applyFont="1" applyFill="1" applyBorder="1" applyAlignment="1">
      <alignment horizontal="right" vertical="center"/>
    </xf>
    <xf numFmtId="3" fontId="71" fillId="20" borderId="144" xfId="6" applyNumberFormat="1" applyFont="1" applyFill="1" applyBorder="1" applyAlignment="1">
      <alignment horizontal="right" vertical="center"/>
    </xf>
    <xf numFmtId="0" fontId="49" fillId="21" borderId="25" xfId="6" applyFont="1" applyFill="1" applyBorder="1" applyAlignment="1">
      <alignment horizontal="center" vertical="center"/>
    </xf>
    <xf numFmtId="3" fontId="49" fillId="21" borderId="14" xfId="6" applyNumberFormat="1" applyFont="1" applyFill="1" applyBorder="1" applyAlignment="1">
      <alignment horizontal="right" vertical="center"/>
    </xf>
    <xf numFmtId="3" fontId="49" fillId="21" borderId="144" xfId="6" applyNumberFormat="1" applyFont="1" applyFill="1" applyBorder="1" applyAlignment="1">
      <alignment horizontal="right" vertical="center"/>
    </xf>
    <xf numFmtId="0" fontId="42" fillId="22" borderId="131" xfId="6" applyFont="1" applyFill="1" applyBorder="1" applyAlignment="1">
      <alignment horizontal="center" vertical="center"/>
    </xf>
    <xf numFmtId="0" fontId="42" fillId="22" borderId="66" xfId="6" applyFont="1" applyFill="1" applyBorder="1" applyAlignment="1">
      <alignment horizontal="center" vertical="center"/>
    </xf>
    <xf numFmtId="0" fontId="42" fillId="22" borderId="70" xfId="6" applyFont="1" applyFill="1" applyBorder="1" applyAlignment="1">
      <alignment vertical="center"/>
    </xf>
    <xf numFmtId="3" fontId="42" fillId="22" borderId="148" xfId="6" applyNumberFormat="1" applyFont="1" applyFill="1" applyBorder="1" applyAlignment="1">
      <alignment horizontal="right" vertical="center"/>
    </xf>
    <xf numFmtId="0" fontId="42" fillId="22" borderId="127" xfId="6" applyFont="1" applyFill="1" applyBorder="1" applyAlignment="1">
      <alignment horizontal="center" vertical="center"/>
    </xf>
    <xf numFmtId="0" fontId="42" fillId="22" borderId="59" xfId="6" applyFont="1" applyFill="1" applyBorder="1" applyAlignment="1">
      <alignment horizontal="center" vertical="center"/>
    </xf>
    <xf numFmtId="0" fontId="42" fillId="22" borderId="54" xfId="6" applyFont="1" applyFill="1" applyBorder="1" applyAlignment="1">
      <alignment vertical="center"/>
    </xf>
    <xf numFmtId="3" fontId="42" fillId="22" borderId="149" xfId="6" applyNumberFormat="1" applyFont="1" applyFill="1" applyBorder="1" applyAlignment="1">
      <alignment horizontal="right" vertical="center"/>
    </xf>
    <xf numFmtId="0" fontId="42" fillId="22" borderId="105" xfId="6" applyFont="1" applyFill="1" applyBorder="1" applyAlignment="1">
      <alignment horizontal="center" vertical="center"/>
    </xf>
    <xf numFmtId="0" fontId="42" fillId="22" borderId="76" xfId="6" applyFont="1" applyFill="1" applyBorder="1" applyAlignment="1">
      <alignment horizontal="center" vertical="center"/>
    </xf>
    <xf numFmtId="0" fontId="42" fillId="22" borderId="78" xfId="6" applyFont="1" applyFill="1" applyBorder="1" applyAlignment="1">
      <alignment vertical="center"/>
    </xf>
    <xf numFmtId="3" fontId="42" fillId="22" borderId="150" xfId="6" applyNumberFormat="1" applyFont="1" applyFill="1" applyBorder="1" applyAlignment="1">
      <alignment horizontal="right" vertical="center"/>
    </xf>
    <xf numFmtId="0" fontId="71" fillId="23" borderId="25" xfId="6" applyFont="1" applyFill="1" applyBorder="1" applyAlignment="1">
      <alignment horizontal="center" vertical="center"/>
    </xf>
    <xf numFmtId="3" fontId="71" fillId="23" borderId="14" xfId="6" applyNumberFormat="1" applyFont="1" applyFill="1" applyBorder="1" applyAlignment="1">
      <alignment horizontal="right" vertical="center"/>
    </xf>
    <xf numFmtId="3" fontId="71" fillId="23" borderId="144" xfId="6" applyNumberFormat="1" applyFont="1" applyFill="1" applyBorder="1" applyAlignment="1">
      <alignment horizontal="right" vertical="center"/>
    </xf>
    <xf numFmtId="0" fontId="49" fillId="24" borderId="25" xfId="6" applyFont="1" applyFill="1" applyBorder="1" applyAlignment="1">
      <alignment horizontal="center" vertical="center"/>
    </xf>
    <xf numFmtId="3" fontId="49" fillId="24" borderId="14" xfId="6" applyNumberFormat="1" applyFont="1" applyFill="1" applyBorder="1" applyAlignment="1">
      <alignment horizontal="right" vertical="center"/>
    </xf>
    <xf numFmtId="3" fontId="49" fillId="24" borderId="144" xfId="6" applyNumberFormat="1" applyFont="1" applyFill="1" applyBorder="1" applyAlignment="1">
      <alignment horizontal="right" vertical="center"/>
    </xf>
    <xf numFmtId="0" fontId="42" fillId="12" borderId="127" xfId="6" applyFont="1" applyFill="1" applyBorder="1" applyAlignment="1">
      <alignment horizontal="center" vertical="center"/>
    </xf>
    <xf numFmtId="0" fontId="42" fillId="12" borderId="59" xfId="6" applyFont="1" applyFill="1" applyBorder="1" applyAlignment="1">
      <alignment horizontal="center" vertical="center"/>
    </xf>
    <xf numFmtId="0" fontId="42" fillId="12" borderId="54" xfId="6" applyFont="1" applyFill="1" applyBorder="1" applyAlignment="1">
      <alignment vertical="center"/>
    </xf>
    <xf numFmtId="3" fontId="42" fillId="12" borderId="149" xfId="6" applyNumberFormat="1" applyFont="1" applyFill="1" applyBorder="1" applyAlignment="1">
      <alignment horizontal="right" vertical="center"/>
    </xf>
    <xf numFmtId="0" fontId="49" fillId="24" borderId="127" xfId="6" applyFont="1" applyFill="1" applyBorder="1" applyAlignment="1">
      <alignment horizontal="center" vertical="center"/>
    </xf>
    <xf numFmtId="3" fontId="49" fillId="24" borderId="149" xfId="6" applyNumberFormat="1" applyFont="1" applyFill="1" applyBorder="1" applyAlignment="1">
      <alignment horizontal="right" vertical="center"/>
    </xf>
    <xf numFmtId="3" fontId="49" fillId="24" borderId="151" xfId="6" applyNumberFormat="1" applyFont="1" applyFill="1" applyBorder="1" applyAlignment="1">
      <alignment horizontal="right" vertical="center"/>
    </xf>
    <xf numFmtId="0" fontId="42" fillId="19" borderId="115" xfId="6" applyFont="1" applyFill="1" applyBorder="1" applyAlignment="1">
      <alignment horizontal="center" vertical="center"/>
    </xf>
    <xf numFmtId="0" fontId="42" fillId="19" borderId="77" xfId="6" applyFont="1" applyFill="1" applyBorder="1" applyAlignment="1">
      <alignment horizontal="center" vertical="center"/>
    </xf>
    <xf numFmtId="0" fontId="42" fillId="19" borderId="89" xfId="6" applyFont="1" applyFill="1" applyBorder="1" applyAlignment="1">
      <alignment vertical="center"/>
    </xf>
    <xf numFmtId="3" fontId="42" fillId="19" borderId="22" xfId="6" applyNumberFormat="1" applyFont="1" applyFill="1" applyBorder="1" applyAlignment="1">
      <alignment horizontal="right" vertical="center"/>
    </xf>
    <xf numFmtId="0" fontId="49" fillId="21" borderId="127" xfId="6" applyFont="1" applyFill="1" applyBorder="1" applyAlignment="1">
      <alignment horizontal="center" vertical="center"/>
    </xf>
    <xf numFmtId="3" fontId="49" fillId="21" borderId="149" xfId="6" applyNumberFormat="1" applyFont="1" applyFill="1" applyBorder="1" applyAlignment="1">
      <alignment horizontal="right" vertical="center"/>
    </xf>
    <xf numFmtId="3" fontId="49" fillId="21" borderId="151" xfId="6" applyNumberFormat="1" applyFont="1" applyFill="1" applyBorder="1" applyAlignment="1">
      <alignment horizontal="right" vertical="center"/>
    </xf>
    <xf numFmtId="0" fontId="42" fillId="12" borderId="131" xfId="6" applyFont="1" applyFill="1" applyBorder="1" applyAlignment="1">
      <alignment horizontal="center" vertical="center"/>
    </xf>
    <xf numFmtId="0" fontId="42" fillId="12" borderId="66" xfId="6" applyFont="1" applyFill="1" applyBorder="1" applyAlignment="1">
      <alignment horizontal="center" vertical="center"/>
    </xf>
    <xf numFmtId="0" fontId="42" fillId="12" borderId="70" xfId="6" applyFont="1" applyFill="1" applyBorder="1" applyAlignment="1">
      <alignment vertical="center"/>
    </xf>
    <xf numFmtId="3" fontId="42" fillId="12" borderId="148" xfId="6" applyNumberFormat="1" applyFont="1" applyFill="1" applyBorder="1" applyAlignment="1">
      <alignment horizontal="right" vertical="center"/>
    </xf>
    <xf numFmtId="0" fontId="42" fillId="12" borderId="105" xfId="6" applyFont="1" applyFill="1" applyBorder="1" applyAlignment="1">
      <alignment horizontal="center" vertical="center"/>
    </xf>
    <xf numFmtId="0" fontId="42" fillId="12" borderId="76" xfId="6" applyFont="1" applyFill="1" applyBorder="1" applyAlignment="1">
      <alignment horizontal="center" vertical="center"/>
    </xf>
    <xf numFmtId="0" fontId="42" fillId="12" borderId="78" xfId="6" applyFont="1" applyFill="1" applyBorder="1" applyAlignment="1">
      <alignment vertical="center"/>
    </xf>
    <xf numFmtId="3" fontId="42" fillId="12" borderId="150" xfId="6" applyNumberFormat="1" applyFont="1" applyFill="1" applyBorder="1" applyAlignment="1">
      <alignment horizontal="right" vertical="center"/>
    </xf>
    <xf numFmtId="0" fontId="42" fillId="22" borderId="137" xfId="6" applyFont="1" applyFill="1" applyBorder="1" applyAlignment="1">
      <alignment horizontal="center" vertical="center"/>
    </xf>
    <xf numFmtId="0" fontId="42" fillId="22" borderId="138" xfId="6" applyFont="1" applyFill="1" applyBorder="1" applyAlignment="1">
      <alignment horizontal="center" vertical="center"/>
    </xf>
    <xf numFmtId="0" fontId="42" fillId="22" borderId="139" xfId="6" applyFont="1" applyFill="1" applyBorder="1" applyAlignment="1">
      <alignment vertical="center"/>
    </xf>
    <xf numFmtId="3" fontId="42" fillId="22" borderId="140" xfId="6" applyNumberFormat="1" applyFont="1" applyFill="1" applyBorder="1" applyAlignment="1">
      <alignment horizontal="right" vertical="center"/>
    </xf>
    <xf numFmtId="0" fontId="42" fillId="0" borderId="0" xfId="6" applyFont="1" applyAlignment="1">
      <alignment horizontal="center" vertical="center"/>
    </xf>
    <xf numFmtId="3" fontId="42" fillId="0" borderId="0" xfId="6" applyNumberFormat="1" applyFont="1" applyAlignment="1">
      <alignment horizontal="right" vertical="center"/>
    </xf>
    <xf numFmtId="3" fontId="42" fillId="26" borderId="0" xfId="6" applyNumberFormat="1" applyFont="1" applyFill="1" applyAlignment="1">
      <alignment vertical="center"/>
    </xf>
    <xf numFmtId="3" fontId="42" fillId="26" borderId="0" xfId="6" applyNumberFormat="1" applyFont="1" applyFill="1" applyAlignment="1">
      <alignment horizontal="left" vertical="center"/>
    </xf>
    <xf numFmtId="0" fontId="73" fillId="0" borderId="0" xfId="6" applyFont="1" applyAlignment="1">
      <alignment vertical="center"/>
    </xf>
    <xf numFmtId="0" fontId="31" fillId="0" borderId="31" xfId="3" applyFont="1" applyBorder="1"/>
    <xf numFmtId="0" fontId="31" fillId="0" borderId="78" xfId="3" applyFont="1" applyBorder="1"/>
    <xf numFmtId="0" fontId="31" fillId="0" borderId="103" xfId="3" applyFont="1" applyBorder="1"/>
    <xf numFmtId="0" fontId="31" fillId="0" borderId="106" xfId="3" applyFont="1" applyBorder="1" applyAlignment="1">
      <alignment horizontal="center"/>
    </xf>
    <xf numFmtId="0" fontId="31" fillId="0" borderId="107" xfId="3" applyFont="1" applyBorder="1" applyAlignment="1">
      <alignment horizontal="center"/>
    </xf>
    <xf numFmtId="0" fontId="31" fillId="0" borderId="0" xfId="3" applyFont="1"/>
    <xf numFmtId="0" fontId="31" fillId="0" borderId="0" xfId="3" applyFont="1" applyAlignment="1">
      <alignment horizontal="center"/>
    </xf>
    <xf numFmtId="3" fontId="31" fillId="0" borderId="0" xfId="3" applyNumberFormat="1" applyFont="1"/>
    <xf numFmtId="166" fontId="31" fillId="0" borderId="0" xfId="3" applyNumberFormat="1" applyFont="1"/>
    <xf numFmtId="0" fontId="31" fillId="0" borderId="0" xfId="3" applyFont="1" applyAlignment="1">
      <alignment horizontal="right"/>
    </xf>
    <xf numFmtId="14" fontId="31" fillId="0" borderId="0" xfId="3" applyNumberFormat="1" applyFont="1"/>
    <xf numFmtId="9" fontId="0" fillId="0" borderId="0" xfId="4" applyFont="1"/>
    <xf numFmtId="9" fontId="31" fillId="0" borderId="0" xfId="4" applyFont="1"/>
    <xf numFmtId="0" fontId="31" fillId="27" borderId="115" xfId="3" applyFont="1" applyFill="1" applyBorder="1" applyAlignment="1">
      <alignment horizontal="right"/>
    </xf>
    <xf numFmtId="0" fontId="32" fillId="22" borderId="115" xfId="3" applyFont="1" applyFill="1" applyBorder="1"/>
    <xf numFmtId="3" fontId="32" fillId="22" borderId="27" xfId="3" applyNumberFormat="1" applyFont="1" applyFill="1" applyBorder="1"/>
    <xf numFmtId="3" fontId="32" fillId="22" borderId="27" xfId="3" applyNumberFormat="1" applyFont="1" applyFill="1" applyBorder="1" applyAlignment="1">
      <alignment horizontal="right"/>
    </xf>
    <xf numFmtId="3" fontId="66" fillId="22" borderId="116" xfId="3" applyNumberFormat="1" applyFont="1" applyFill="1" applyBorder="1"/>
    <xf numFmtId="0" fontId="32" fillId="22" borderId="124" xfId="3" applyFont="1" applyFill="1" applyBorder="1"/>
    <xf numFmtId="0" fontId="32" fillId="22" borderId="125" xfId="3" applyFont="1" applyFill="1" applyBorder="1" applyAlignment="1">
      <alignment horizontal="left" indent="1"/>
    </xf>
    <xf numFmtId="3" fontId="32" fillId="22" borderId="125" xfId="3" applyNumberFormat="1" applyFont="1" applyFill="1" applyBorder="1"/>
    <xf numFmtId="3" fontId="66" fillId="22" borderId="126" xfId="3" applyNumberFormat="1" applyFont="1" applyFill="1" applyBorder="1"/>
    <xf numFmtId="0" fontId="32" fillId="22" borderId="117" xfId="3" applyFont="1" applyFill="1" applyBorder="1"/>
    <xf numFmtId="0" fontId="32" fillId="22" borderId="118" xfId="3" applyFont="1" applyFill="1" applyBorder="1" applyAlignment="1">
      <alignment horizontal="left" indent="1"/>
    </xf>
    <xf numFmtId="3" fontId="32" fillId="22" borderId="118" xfId="3" applyNumberFormat="1" applyFont="1" applyFill="1" applyBorder="1"/>
    <xf numFmtId="3" fontId="66" fillId="22" borderId="119" xfId="3" applyNumberFormat="1" applyFont="1" applyFill="1" applyBorder="1"/>
    <xf numFmtId="0" fontId="32" fillId="22" borderId="121" xfId="3" applyFont="1" applyFill="1" applyBorder="1"/>
    <xf numFmtId="0" fontId="32" fillId="22" borderId="122" xfId="3" applyFont="1" applyFill="1" applyBorder="1"/>
    <xf numFmtId="3" fontId="32" fillId="22" borderId="122" xfId="3" applyNumberFormat="1" applyFont="1" applyFill="1" applyBorder="1"/>
    <xf numFmtId="3" fontId="66" fillId="22" borderId="123" xfId="3" applyNumberFormat="1" applyFont="1" applyFill="1" applyBorder="1"/>
    <xf numFmtId="0" fontId="32" fillId="22" borderId="108" xfId="3" applyFont="1" applyFill="1" applyBorder="1"/>
    <xf numFmtId="0" fontId="58" fillId="27" borderId="26" xfId="3" applyFont="1" applyFill="1" applyBorder="1" applyAlignment="1">
      <alignment horizontal="left" indent="1"/>
    </xf>
    <xf numFmtId="3" fontId="58" fillId="27" borderId="26" xfId="3" applyNumberFormat="1" applyFont="1" applyFill="1" applyBorder="1" applyAlignment="1">
      <alignment horizontal="right"/>
    </xf>
    <xf numFmtId="3" fontId="58" fillId="27" borderId="120" xfId="3" applyNumberFormat="1" applyFont="1" applyFill="1" applyBorder="1" applyAlignment="1">
      <alignment horizontal="right"/>
    </xf>
    <xf numFmtId="0" fontId="31" fillId="27" borderId="152" xfId="3" applyFont="1" applyFill="1" applyBorder="1" applyAlignment="1">
      <alignment horizontal="left" indent="1"/>
    </xf>
    <xf numFmtId="3" fontId="31" fillId="27" borderId="152" xfId="3" applyNumberFormat="1" applyFont="1" applyFill="1" applyBorder="1" applyAlignment="1">
      <alignment horizontal="right"/>
    </xf>
    <xf numFmtId="0" fontId="31" fillId="27" borderId="125" xfId="3" applyFont="1" applyFill="1" applyBorder="1" applyAlignment="1">
      <alignment horizontal="left" indent="1"/>
    </xf>
    <xf numFmtId="3" fontId="31" fillId="27" borderId="125" xfId="3" applyNumberFormat="1" applyFont="1" applyFill="1" applyBorder="1" applyAlignment="1">
      <alignment horizontal="right"/>
    </xf>
    <xf numFmtId="0" fontId="31" fillId="27" borderId="122" xfId="3" applyFont="1" applyFill="1" applyBorder="1" applyAlignment="1">
      <alignment horizontal="left" indent="1"/>
    </xf>
    <xf numFmtId="3" fontId="31" fillId="27" borderId="122" xfId="3" applyNumberFormat="1" applyFont="1" applyFill="1" applyBorder="1" applyAlignment="1">
      <alignment horizontal="right"/>
    </xf>
    <xf numFmtId="3" fontId="31" fillId="27" borderId="123" xfId="3" applyNumberFormat="1" applyFont="1" applyFill="1" applyBorder="1" applyAlignment="1">
      <alignment horizontal="right"/>
    </xf>
    <xf numFmtId="0" fontId="65" fillId="22" borderId="110" xfId="3" applyFont="1" applyFill="1" applyBorder="1"/>
    <xf numFmtId="3" fontId="65" fillId="22" borderId="110" xfId="3" applyNumberFormat="1" applyFont="1" applyFill="1" applyBorder="1"/>
    <xf numFmtId="3" fontId="75" fillId="22" borderId="111" xfId="3" applyNumberFormat="1" applyFont="1" applyFill="1" applyBorder="1"/>
    <xf numFmtId="166" fontId="50" fillId="0" borderId="0" xfId="3" applyNumberFormat="1" applyFont="1"/>
    <xf numFmtId="166" fontId="54" fillId="0" borderId="0" xfId="3" applyNumberFormat="1"/>
    <xf numFmtId="0" fontId="31" fillId="22" borderId="124" xfId="3" applyFont="1" applyFill="1" applyBorder="1"/>
    <xf numFmtId="0" fontId="31" fillId="22" borderId="125" xfId="3" applyFont="1" applyFill="1" applyBorder="1" applyAlignment="1">
      <alignment horizontal="left" indent="1"/>
    </xf>
    <xf numFmtId="3" fontId="31" fillId="22" borderId="125" xfId="3" applyNumberFormat="1" applyFont="1" applyFill="1" applyBorder="1"/>
    <xf numFmtId="0" fontId="31" fillId="22" borderId="117" xfId="3" applyFont="1" applyFill="1" applyBorder="1"/>
    <xf numFmtId="0" fontId="31" fillId="22" borderId="118" xfId="3" applyFont="1" applyFill="1" applyBorder="1" applyAlignment="1">
      <alignment horizontal="left" indent="1"/>
    </xf>
    <xf numFmtId="3" fontId="31" fillId="22" borderId="118" xfId="3" applyNumberFormat="1" applyFont="1" applyFill="1" applyBorder="1"/>
    <xf numFmtId="0" fontId="58" fillId="22" borderId="127" xfId="3" applyFont="1" applyFill="1" applyBorder="1"/>
    <xf numFmtId="0" fontId="58" fillId="22" borderId="59" xfId="3" applyFont="1" applyFill="1" applyBorder="1" applyAlignment="1">
      <alignment horizontal="left" indent="1"/>
    </xf>
    <xf numFmtId="3" fontId="58" fillId="22" borderId="59" xfId="3" applyNumberFormat="1" applyFont="1" applyFill="1" applyBorder="1"/>
    <xf numFmtId="3" fontId="60" fillId="22" borderId="129" xfId="3" applyNumberFormat="1" applyFont="1" applyFill="1" applyBorder="1"/>
    <xf numFmtId="0" fontId="31" fillId="27" borderId="115" xfId="3" applyFont="1" applyFill="1" applyBorder="1"/>
    <xf numFmtId="3" fontId="31" fillId="27" borderId="77" xfId="3" applyNumberFormat="1" applyFont="1" applyFill="1" applyBorder="1"/>
    <xf numFmtId="3" fontId="66" fillId="27" borderId="116" xfId="3" applyNumberFormat="1" applyFont="1" applyFill="1" applyBorder="1"/>
    <xf numFmtId="0" fontId="31" fillId="27" borderId="117" xfId="3" applyFont="1" applyFill="1" applyBorder="1"/>
    <xf numFmtId="3" fontId="31" fillId="27" borderId="118" xfId="3" applyNumberFormat="1" applyFont="1" applyFill="1" applyBorder="1"/>
    <xf numFmtId="3" fontId="66" fillId="27" borderId="119" xfId="3" applyNumberFormat="1" applyFont="1" applyFill="1" applyBorder="1"/>
    <xf numFmtId="0" fontId="58" fillId="27" borderId="127" xfId="3" applyFont="1" applyFill="1" applyBorder="1"/>
    <xf numFmtId="0" fontId="58" fillId="27" borderId="59" xfId="3" applyFont="1" applyFill="1" applyBorder="1" applyAlignment="1">
      <alignment horizontal="left" indent="1"/>
    </xf>
    <xf numFmtId="3" fontId="58" fillId="27" borderId="59" xfId="3" applyNumberFormat="1" applyFont="1" applyFill="1" applyBorder="1"/>
    <xf numFmtId="3" fontId="60" fillId="27" borderId="129" xfId="3" applyNumberFormat="1" applyFont="1" applyFill="1" applyBorder="1"/>
    <xf numFmtId="0" fontId="31" fillId="12" borderId="115" xfId="3" applyFont="1" applyFill="1" applyBorder="1"/>
    <xf numFmtId="0" fontId="31" fillId="12" borderId="77" xfId="3" applyFont="1" applyFill="1" applyBorder="1" applyAlignment="1">
      <alignment horizontal="left" indent="1"/>
    </xf>
    <xf numFmtId="3" fontId="31" fillId="12" borderId="77" xfId="3" applyNumberFormat="1" applyFont="1" applyFill="1" applyBorder="1"/>
    <xf numFmtId="3" fontId="66" fillId="12" borderId="116" xfId="3" applyNumberFormat="1" applyFont="1" applyFill="1" applyBorder="1"/>
    <xf numFmtId="0" fontId="58" fillId="12" borderId="127" xfId="3" applyFont="1" applyFill="1" applyBorder="1"/>
    <xf numFmtId="0" fontId="58" fillId="12" borderId="59" xfId="3" applyFont="1" applyFill="1" applyBorder="1" applyAlignment="1">
      <alignment horizontal="left" indent="1"/>
    </xf>
    <xf numFmtId="3" fontId="58" fillId="12" borderId="59" xfId="3" applyNumberFormat="1" applyFont="1" applyFill="1" applyBorder="1"/>
    <xf numFmtId="3" fontId="60" fillId="12" borderId="129" xfId="3" applyNumberFormat="1" applyFont="1" applyFill="1" applyBorder="1"/>
    <xf numFmtId="0" fontId="31" fillId="28" borderId="115" xfId="3" applyFont="1" applyFill="1" applyBorder="1"/>
    <xf numFmtId="0" fontId="31" fillId="28" borderId="77" xfId="3" applyFont="1" applyFill="1" applyBorder="1" applyAlignment="1">
      <alignment horizontal="left" indent="1"/>
    </xf>
    <xf numFmtId="3" fontId="31" fillId="28" borderId="77" xfId="3" applyNumberFormat="1" applyFont="1" applyFill="1" applyBorder="1"/>
    <xf numFmtId="3" fontId="66" fillId="28" borderId="116" xfId="3" applyNumberFormat="1" applyFont="1" applyFill="1" applyBorder="1"/>
    <xf numFmtId="0" fontId="58" fillId="28" borderId="127" xfId="3" applyFont="1" applyFill="1" applyBorder="1"/>
    <xf numFmtId="0" fontId="58" fillId="28" borderId="59" xfId="3" applyFont="1" applyFill="1" applyBorder="1" applyAlignment="1">
      <alignment horizontal="left" indent="1"/>
    </xf>
    <xf numFmtId="3" fontId="58" fillId="28" borderId="59" xfId="3" applyNumberFormat="1" applyFont="1" applyFill="1" applyBorder="1"/>
    <xf numFmtId="3" fontId="60" fillId="28" borderId="129" xfId="3" applyNumberFormat="1" applyFont="1" applyFill="1" applyBorder="1"/>
    <xf numFmtId="0" fontId="31" fillId="10" borderId="117" xfId="3" applyFont="1" applyFill="1" applyBorder="1"/>
    <xf numFmtId="0" fontId="31" fillId="10" borderId="118" xfId="3" applyFont="1" applyFill="1" applyBorder="1" applyAlignment="1">
      <alignment horizontal="left" indent="1"/>
    </xf>
    <xf numFmtId="3" fontId="31" fillId="10" borderId="118" xfId="3" applyNumberFormat="1" applyFont="1" applyFill="1" applyBorder="1"/>
    <xf numFmtId="3" fontId="66" fillId="10" borderId="119" xfId="3" applyNumberFormat="1" applyFont="1" applyFill="1" applyBorder="1"/>
    <xf numFmtId="0" fontId="58" fillId="10" borderId="137" xfId="3" applyFont="1" applyFill="1" applyBorder="1"/>
    <xf numFmtId="0" fontId="58" fillId="10" borderId="138" xfId="3" applyFont="1" applyFill="1" applyBorder="1" applyAlignment="1">
      <alignment horizontal="left" indent="1"/>
    </xf>
    <xf numFmtId="3" fontId="58" fillId="10" borderId="138" xfId="3" applyNumberFormat="1" applyFont="1" applyFill="1" applyBorder="1"/>
    <xf numFmtId="3" fontId="60" fillId="10" borderId="142" xfId="3" applyNumberFormat="1" applyFont="1" applyFill="1" applyBorder="1"/>
    <xf numFmtId="0" fontId="65" fillId="0" borderId="31" xfId="3" applyFont="1" applyBorder="1" applyAlignment="1">
      <alignment horizontal="left"/>
    </xf>
    <xf numFmtId="0" fontId="30" fillId="27" borderId="118" xfId="3" applyFont="1" applyFill="1" applyBorder="1" applyAlignment="1">
      <alignment horizontal="left" indent="1"/>
    </xf>
    <xf numFmtId="0" fontId="30" fillId="0" borderId="0" xfId="3" applyFont="1"/>
    <xf numFmtId="3" fontId="30" fillId="0" borderId="0" xfId="3" applyNumberFormat="1" applyFont="1"/>
    <xf numFmtId="0" fontId="32" fillId="12" borderId="127" xfId="3" applyFont="1" applyFill="1" applyBorder="1" applyAlignment="1">
      <alignment horizontal="right"/>
    </xf>
    <xf numFmtId="0" fontId="66" fillId="12" borderId="128" xfId="3" applyFont="1" applyFill="1" applyBorder="1" applyAlignment="1">
      <alignment horizontal="left" vertical="center" wrapText="1" indent="1"/>
    </xf>
    <xf numFmtId="3" fontId="32" fillId="12" borderId="66" xfId="3" applyNumberFormat="1" applyFont="1" applyFill="1" applyBorder="1" applyAlignment="1">
      <alignment horizontal="right"/>
    </xf>
    <xf numFmtId="3" fontId="32" fillId="12" borderId="59" xfId="3" applyNumberFormat="1" applyFont="1" applyFill="1" applyBorder="1" applyAlignment="1">
      <alignment horizontal="right"/>
    </xf>
    <xf numFmtId="0" fontId="32" fillId="28" borderId="127" xfId="3" applyFont="1" applyFill="1" applyBorder="1" applyAlignment="1">
      <alignment horizontal="right"/>
    </xf>
    <xf numFmtId="0" fontId="66" fillId="28" borderId="128" xfId="3" applyFont="1" applyFill="1" applyBorder="1" applyAlignment="1">
      <alignment horizontal="left" vertical="center" indent="1"/>
    </xf>
    <xf numFmtId="3" fontId="32" fillId="28" borderId="66" xfId="3" applyNumberFormat="1" applyFont="1" applyFill="1" applyBorder="1" applyAlignment="1">
      <alignment horizontal="right"/>
    </xf>
    <xf numFmtId="0" fontId="66" fillId="28" borderId="0" xfId="3" applyFont="1" applyFill="1" applyAlignment="1">
      <alignment horizontal="left" vertical="center" indent="1"/>
    </xf>
    <xf numFmtId="3" fontId="58" fillId="28" borderId="77" xfId="3" applyNumberFormat="1" applyFont="1" applyFill="1" applyBorder="1" applyAlignment="1">
      <alignment horizontal="right"/>
    </xf>
    <xf numFmtId="0" fontId="32" fillId="12" borderId="131" xfId="3" applyFont="1" applyFill="1" applyBorder="1" applyAlignment="1">
      <alignment horizontal="right"/>
    </xf>
    <xf numFmtId="0" fontId="66" fillId="12" borderId="154" xfId="3" applyFont="1" applyFill="1" applyBorder="1" applyAlignment="1">
      <alignment horizontal="left" vertical="center" wrapText="1" indent="1"/>
    </xf>
    <xf numFmtId="0" fontId="32" fillId="28" borderId="131" xfId="3" applyFont="1" applyFill="1" applyBorder="1" applyAlignment="1">
      <alignment horizontal="right"/>
    </xf>
    <xf numFmtId="0" fontId="66" fillId="28" borderId="154" xfId="3" applyFont="1" applyFill="1" applyBorder="1" applyAlignment="1">
      <alignment horizontal="left" vertical="center" indent="1"/>
    </xf>
    <xf numFmtId="0" fontId="66" fillId="12" borderId="155" xfId="3" applyFont="1" applyFill="1" applyBorder="1" applyAlignment="1">
      <alignment horizontal="left" vertical="center" wrapText="1" indent="1"/>
    </xf>
    <xf numFmtId="3" fontId="58" fillId="12" borderId="138" xfId="3" applyNumberFormat="1" applyFont="1" applyFill="1" applyBorder="1" applyAlignment="1">
      <alignment horizontal="right"/>
    </xf>
    <xf numFmtId="0" fontId="44" fillId="29" borderId="55" xfId="0" applyFont="1" applyFill="1" applyBorder="1" applyAlignment="1">
      <alignment horizontal="center" vertical="center"/>
    </xf>
    <xf numFmtId="0" fontId="33" fillId="29" borderId="56" xfId="0" applyFont="1" applyFill="1" applyBorder="1"/>
    <xf numFmtId="0" fontId="0" fillId="29" borderId="56" xfId="0" applyFill="1" applyBorder="1"/>
    <xf numFmtId="3" fontId="0" fillId="29" borderId="56" xfId="0" applyNumberFormat="1" applyFill="1" applyBorder="1"/>
    <xf numFmtId="3" fontId="0" fillId="29" borderId="57" xfId="0" applyNumberFormat="1" applyFill="1" applyBorder="1"/>
    <xf numFmtId="3" fontId="44" fillId="29" borderId="71" xfId="0" applyNumberFormat="1" applyFont="1" applyFill="1" applyBorder="1"/>
    <xf numFmtId="3" fontId="0" fillId="29" borderId="71" xfId="0" applyNumberFormat="1" applyFill="1" applyBorder="1"/>
    <xf numFmtId="0" fontId="44" fillId="30" borderId="58" xfId="0" applyFont="1" applyFill="1" applyBorder="1" applyAlignment="1">
      <alignment horizontal="center" vertical="center"/>
    </xf>
    <xf numFmtId="0" fontId="33" fillId="30" borderId="59" xfId="0" applyFont="1" applyFill="1" applyBorder="1"/>
    <xf numFmtId="0" fontId="0" fillId="30" borderId="59" xfId="0" applyFill="1" applyBorder="1"/>
    <xf numFmtId="3" fontId="0" fillId="30" borderId="59" xfId="0" applyNumberFormat="1" applyFill="1" applyBorder="1"/>
    <xf numFmtId="3" fontId="0" fillId="30" borderId="60" xfId="0" applyNumberFormat="1" applyFill="1" applyBorder="1"/>
    <xf numFmtId="3" fontId="44" fillId="30" borderId="73" xfId="0" applyNumberFormat="1" applyFont="1" applyFill="1" applyBorder="1"/>
    <xf numFmtId="3" fontId="0" fillId="30" borderId="73" xfId="0" applyNumberFormat="1" applyFill="1" applyBorder="1"/>
    <xf numFmtId="0" fontId="44" fillId="29" borderId="58" xfId="0" applyFont="1" applyFill="1" applyBorder="1" applyAlignment="1">
      <alignment horizontal="center" vertical="center"/>
    </xf>
    <xf numFmtId="0" fontId="33" fillId="29" borderId="59" xfId="0" applyFont="1" applyFill="1" applyBorder="1"/>
    <xf numFmtId="0" fontId="0" fillId="29" borderId="59" xfId="0" applyFill="1" applyBorder="1"/>
    <xf numFmtId="3" fontId="0" fillId="29" borderId="59" xfId="0" applyNumberFormat="1" applyFill="1" applyBorder="1"/>
    <xf numFmtId="3" fontId="0" fillId="29" borderId="60" xfId="0" applyNumberFormat="1" applyFill="1" applyBorder="1"/>
    <xf numFmtId="3" fontId="44" fillId="29" borderId="73" xfId="0" applyNumberFormat="1" applyFont="1" applyFill="1" applyBorder="1"/>
    <xf numFmtId="3" fontId="0" fillId="29" borderId="73" xfId="0" applyNumberFormat="1" applyFill="1" applyBorder="1"/>
    <xf numFmtId="3" fontId="33" fillId="30" borderId="73" xfId="0" applyNumberFormat="1" applyFont="1" applyFill="1" applyBorder="1"/>
    <xf numFmtId="0" fontId="33" fillId="30" borderId="76" xfId="0" applyFont="1" applyFill="1" applyBorder="1"/>
    <xf numFmtId="3" fontId="0" fillId="30" borderId="91" xfId="0" applyNumberFormat="1" applyFill="1" applyBorder="1"/>
    <xf numFmtId="0" fontId="33" fillId="30" borderId="79" xfId="0" applyFont="1" applyFill="1" applyBorder="1"/>
    <xf numFmtId="3" fontId="48" fillId="29" borderId="73" xfId="0" applyNumberFormat="1" applyFont="1" applyFill="1" applyBorder="1"/>
    <xf numFmtId="3" fontId="0" fillId="29" borderId="91" xfId="0" applyNumberFormat="1" applyFill="1" applyBorder="1"/>
    <xf numFmtId="0" fontId="33" fillId="29" borderId="82" xfId="0" applyFont="1" applyFill="1" applyBorder="1"/>
    <xf numFmtId="3" fontId="0" fillId="30" borderId="76" xfId="0" applyNumberFormat="1" applyFill="1" applyBorder="1"/>
    <xf numFmtId="3" fontId="0" fillId="30" borderId="66" xfId="0" applyNumberFormat="1" applyFill="1" applyBorder="1"/>
    <xf numFmtId="3" fontId="0" fillId="30" borderId="79" xfId="0" applyNumberFormat="1" applyFill="1" applyBorder="1"/>
    <xf numFmtId="3" fontId="0" fillId="30" borderId="81" xfId="0" applyNumberFormat="1" applyFill="1" applyBorder="1"/>
    <xf numFmtId="3" fontId="0" fillId="30" borderId="92" xfId="0" applyNumberFormat="1" applyFill="1" applyBorder="1"/>
    <xf numFmtId="3" fontId="0" fillId="30" borderId="72" xfId="0" applyNumberFormat="1" applyFill="1" applyBorder="1"/>
    <xf numFmtId="3" fontId="0" fillId="29" borderId="66" xfId="0" applyNumberFormat="1" applyFill="1" applyBorder="1"/>
    <xf numFmtId="3" fontId="0" fillId="29" borderId="72" xfId="0" applyNumberFormat="1" applyFill="1" applyBorder="1"/>
    <xf numFmtId="3" fontId="33" fillId="29" borderId="71" xfId="0" applyNumberFormat="1" applyFont="1" applyFill="1" applyBorder="1"/>
    <xf numFmtId="3" fontId="33" fillId="29" borderId="73" xfId="0" applyNumberFormat="1" applyFont="1" applyFill="1" applyBorder="1"/>
    <xf numFmtId="3" fontId="33" fillId="30" borderId="91" xfId="0" applyNumberFormat="1" applyFont="1" applyFill="1" applyBorder="1"/>
    <xf numFmtId="3" fontId="33" fillId="30" borderId="92" xfId="0" applyNumberFormat="1" applyFont="1" applyFill="1" applyBorder="1"/>
    <xf numFmtId="3" fontId="33" fillId="30" borderId="94" xfId="0" applyNumberFormat="1" applyFont="1" applyFill="1" applyBorder="1"/>
    <xf numFmtId="0" fontId="44" fillId="19" borderId="65" xfId="0" applyFont="1" applyFill="1" applyBorder="1" applyAlignment="1">
      <alignment horizontal="center" vertical="center"/>
    </xf>
    <xf numFmtId="0" fontId="0" fillId="19" borderId="66" xfId="0" applyFill="1" applyBorder="1"/>
    <xf numFmtId="0" fontId="33" fillId="19" borderId="66" xfId="0" applyFont="1" applyFill="1" applyBorder="1"/>
    <xf numFmtId="3" fontId="33" fillId="19" borderId="66" xfId="0" applyNumberFormat="1" applyFont="1" applyFill="1" applyBorder="1"/>
    <xf numFmtId="3" fontId="0" fillId="19" borderId="70" xfId="0" applyNumberFormat="1" applyFill="1" applyBorder="1"/>
    <xf numFmtId="3" fontId="44" fillId="19" borderId="72" xfId="0" applyNumberFormat="1" applyFont="1" applyFill="1" applyBorder="1"/>
    <xf numFmtId="3" fontId="0" fillId="19" borderId="72" xfId="0" applyNumberFormat="1" applyFill="1" applyBorder="1"/>
    <xf numFmtId="0" fontId="0" fillId="19" borderId="67" xfId="0" applyFill="1" applyBorder="1"/>
    <xf numFmtId="0" fontId="44" fillId="19" borderId="58" xfId="0" applyFont="1" applyFill="1" applyBorder="1" applyAlignment="1">
      <alignment horizontal="center" vertical="center"/>
    </xf>
    <xf numFmtId="0" fontId="33" fillId="19" borderId="59" xfId="0" applyFont="1" applyFill="1" applyBorder="1"/>
    <xf numFmtId="3" fontId="0" fillId="19" borderId="59" xfId="0" applyNumberFormat="1" applyFill="1" applyBorder="1"/>
    <xf numFmtId="3" fontId="0" fillId="19" borderId="54" xfId="0" applyNumberFormat="1" applyFill="1" applyBorder="1"/>
    <xf numFmtId="3" fontId="44" fillId="19" borderId="73" xfId="0" applyNumberFormat="1" applyFont="1" applyFill="1" applyBorder="1"/>
    <xf numFmtId="3" fontId="0" fillId="19" borderId="73" xfId="0" applyNumberFormat="1" applyFill="1" applyBorder="1"/>
    <xf numFmtId="0" fontId="0" fillId="19" borderId="60" xfId="0" applyFill="1" applyBorder="1"/>
    <xf numFmtId="0" fontId="33" fillId="19" borderId="76" xfId="0" applyFont="1" applyFill="1" applyBorder="1"/>
    <xf numFmtId="3" fontId="0" fillId="19" borderId="76" xfId="0" applyNumberFormat="1" applyFill="1" applyBorder="1"/>
    <xf numFmtId="3" fontId="0" fillId="19" borderId="78" xfId="0" applyNumberFormat="1" applyFill="1" applyBorder="1"/>
    <xf numFmtId="3" fontId="0" fillId="19" borderId="91" xfId="0" applyNumberFormat="1" applyFill="1" applyBorder="1"/>
    <xf numFmtId="0" fontId="33" fillId="19" borderId="60" xfId="0" applyFont="1" applyFill="1" applyBorder="1"/>
    <xf numFmtId="0" fontId="33" fillId="19" borderId="79" xfId="0" applyFont="1" applyFill="1" applyBorder="1"/>
    <xf numFmtId="3" fontId="33" fillId="19" borderId="79" xfId="0" applyNumberFormat="1" applyFont="1" applyFill="1" applyBorder="1"/>
    <xf numFmtId="3" fontId="33" fillId="19" borderId="81" xfId="0" applyNumberFormat="1" applyFont="1" applyFill="1" applyBorder="1"/>
    <xf numFmtId="0" fontId="0" fillId="19" borderId="59" xfId="0" applyFill="1" applyBorder="1"/>
    <xf numFmtId="3" fontId="33" fillId="19" borderId="59" xfId="0" applyNumberFormat="1" applyFont="1" applyFill="1" applyBorder="1"/>
    <xf numFmtId="0" fontId="44" fillId="18" borderId="58" xfId="0" applyFont="1" applyFill="1" applyBorder="1" applyAlignment="1">
      <alignment horizontal="center" vertical="center"/>
    </xf>
    <xf numFmtId="0" fontId="33" fillId="18" borderId="59" xfId="0" applyFont="1" applyFill="1" applyBorder="1"/>
    <xf numFmtId="3" fontId="0" fillId="18" borderId="59" xfId="0" applyNumberFormat="1" applyFill="1" applyBorder="1"/>
    <xf numFmtId="3" fontId="44" fillId="18" borderId="73" xfId="0" applyNumberFormat="1" applyFont="1" applyFill="1" applyBorder="1"/>
    <xf numFmtId="3" fontId="0" fillId="18" borderId="73" xfId="0" applyNumberFormat="1" applyFill="1" applyBorder="1"/>
    <xf numFmtId="0" fontId="0" fillId="18" borderId="60" xfId="0" applyFill="1" applyBorder="1"/>
    <xf numFmtId="3" fontId="0" fillId="18" borderId="54" xfId="0" applyNumberFormat="1" applyFill="1" applyBorder="1"/>
    <xf numFmtId="0" fontId="33" fillId="18" borderId="76" xfId="0" applyFont="1" applyFill="1" applyBorder="1"/>
    <xf numFmtId="3" fontId="0" fillId="18" borderId="76" xfId="0" applyNumberFormat="1" applyFill="1" applyBorder="1"/>
    <xf numFmtId="3" fontId="0" fillId="18" borderId="78" xfId="0" applyNumberFormat="1" applyFill="1" applyBorder="1"/>
    <xf numFmtId="3" fontId="0" fillId="18" borderId="91" xfId="0" applyNumberFormat="1" applyFill="1" applyBorder="1"/>
    <xf numFmtId="0" fontId="33" fillId="18" borderId="79" xfId="0" applyFont="1" applyFill="1" applyBorder="1"/>
    <xf numFmtId="3" fontId="0" fillId="18" borderId="79" xfId="0" applyNumberFormat="1" applyFill="1" applyBorder="1"/>
    <xf numFmtId="3" fontId="0" fillId="18" borderId="81" xfId="0" applyNumberFormat="1" applyFill="1" applyBorder="1"/>
    <xf numFmtId="3" fontId="0" fillId="18" borderId="92" xfId="0" applyNumberFormat="1" applyFill="1" applyBorder="1"/>
    <xf numFmtId="0" fontId="44" fillId="18" borderId="65" xfId="0" applyFont="1" applyFill="1" applyBorder="1" applyAlignment="1">
      <alignment horizontal="center" vertical="center"/>
    </xf>
    <xf numFmtId="0" fontId="33" fillId="18" borderId="66" xfId="0" applyFont="1" applyFill="1" applyBorder="1"/>
    <xf numFmtId="3" fontId="0" fillId="18" borderId="93" xfId="0" applyNumberFormat="1" applyFill="1" applyBorder="1"/>
    <xf numFmtId="3" fontId="0" fillId="18" borderId="80" xfId="0" applyNumberFormat="1" applyFill="1" applyBorder="1"/>
    <xf numFmtId="0" fontId="33" fillId="18" borderId="87" xfId="0" applyFont="1" applyFill="1" applyBorder="1"/>
    <xf numFmtId="3" fontId="0" fillId="18" borderId="87" xfId="0" applyNumberFormat="1" applyFill="1" applyBorder="1"/>
    <xf numFmtId="3" fontId="0" fillId="18" borderId="157" xfId="0" applyNumberFormat="1" applyFill="1" applyBorder="1"/>
    <xf numFmtId="3" fontId="0" fillId="18" borderId="99" xfId="0" applyNumberFormat="1" applyFill="1" applyBorder="1"/>
    <xf numFmtId="0" fontId="33" fillId="18" borderId="82" xfId="0" applyFont="1" applyFill="1" applyBorder="1"/>
    <xf numFmtId="3" fontId="0" fillId="18" borderId="82" xfId="0" applyNumberFormat="1" applyFill="1" applyBorder="1"/>
    <xf numFmtId="3" fontId="0" fillId="18" borderId="100" xfId="0" applyNumberFormat="1" applyFill="1" applyBorder="1"/>
    <xf numFmtId="3" fontId="33" fillId="18" borderId="59" xfId="0" applyNumberFormat="1" applyFont="1" applyFill="1" applyBorder="1"/>
    <xf numFmtId="3" fontId="33" fillId="18" borderId="54" xfId="0" applyNumberFormat="1" applyFont="1" applyFill="1" applyBorder="1"/>
    <xf numFmtId="0" fontId="33" fillId="18" borderId="78" xfId="0" applyFont="1" applyFill="1" applyBorder="1"/>
    <xf numFmtId="3" fontId="0" fillId="18" borderId="156" xfId="0" applyNumberFormat="1" applyFill="1" applyBorder="1"/>
    <xf numFmtId="0" fontId="33" fillId="18" borderId="93" xfId="0" applyFont="1" applyFill="1" applyBorder="1"/>
    <xf numFmtId="0" fontId="44" fillId="17" borderId="95" xfId="0" applyFont="1" applyFill="1" applyBorder="1"/>
    <xf numFmtId="0" fontId="0" fillId="17" borderId="96" xfId="0" applyFill="1" applyBorder="1"/>
    <xf numFmtId="3" fontId="44" fillId="17" borderId="96" xfId="0" applyNumberFormat="1" applyFont="1" applyFill="1" applyBorder="1"/>
    <xf numFmtId="3" fontId="44" fillId="17" borderId="97" xfId="0" applyNumberFormat="1" applyFont="1" applyFill="1" applyBorder="1"/>
    <xf numFmtId="3" fontId="0" fillId="17" borderId="90" xfId="0" applyNumberFormat="1" applyFill="1" applyBorder="1"/>
    <xf numFmtId="0" fontId="0" fillId="17" borderId="98" xfId="0" applyFill="1" applyBorder="1"/>
    <xf numFmtId="0" fontId="33" fillId="29" borderId="76" xfId="0" applyFont="1" applyFill="1" applyBorder="1"/>
    <xf numFmtId="3" fontId="0" fillId="29" borderId="76" xfId="0" applyNumberFormat="1" applyFill="1" applyBorder="1"/>
    <xf numFmtId="3" fontId="0" fillId="29" borderId="83" xfId="0" applyNumberFormat="1" applyFill="1" applyBorder="1"/>
    <xf numFmtId="3" fontId="33" fillId="29" borderId="91" xfId="0" applyNumberFormat="1" applyFont="1" applyFill="1" applyBorder="1"/>
    <xf numFmtId="0" fontId="33" fillId="29" borderId="79" xfId="0" applyFont="1" applyFill="1" applyBorder="1"/>
    <xf numFmtId="3" fontId="0" fillId="29" borderId="79" xfId="0" applyNumberFormat="1" applyFill="1" applyBorder="1"/>
    <xf numFmtId="3" fontId="0" fillId="29" borderId="81" xfId="0" applyNumberFormat="1" applyFill="1" applyBorder="1"/>
    <xf numFmtId="3" fontId="33" fillId="29" borderId="92" xfId="0" applyNumberFormat="1" applyFont="1" applyFill="1" applyBorder="1"/>
    <xf numFmtId="3" fontId="0" fillId="29" borderId="92" xfId="0" applyNumberFormat="1" applyFill="1" applyBorder="1"/>
    <xf numFmtId="0" fontId="33" fillId="29" borderId="66" xfId="0" applyFont="1" applyFill="1" applyBorder="1"/>
    <xf numFmtId="3" fontId="33" fillId="29" borderId="72" xfId="0" applyNumberFormat="1" applyFont="1" applyFill="1" applyBorder="1"/>
    <xf numFmtId="3" fontId="0" fillId="30" borderId="83" xfId="0" applyNumberFormat="1" applyFill="1" applyBorder="1"/>
    <xf numFmtId="0" fontId="33" fillId="30" borderId="66" xfId="0" applyFont="1" applyFill="1" applyBorder="1"/>
    <xf numFmtId="3" fontId="0" fillId="30" borderId="67" xfId="0" applyNumberFormat="1" applyFill="1" applyBorder="1"/>
    <xf numFmtId="3" fontId="33" fillId="30" borderId="72" xfId="0" applyNumberFormat="1" applyFont="1" applyFill="1" applyBorder="1"/>
    <xf numFmtId="0" fontId="45" fillId="30" borderId="55" xfId="0" applyFont="1" applyFill="1" applyBorder="1" applyAlignment="1">
      <alignment horizontal="center"/>
    </xf>
    <xf numFmtId="0" fontId="45" fillId="30" borderId="56" xfId="0" applyFont="1" applyFill="1" applyBorder="1"/>
    <xf numFmtId="0" fontId="0" fillId="30" borderId="56" xfId="0" applyFill="1" applyBorder="1"/>
    <xf numFmtId="0" fontId="44" fillId="30" borderId="71" xfId="0" applyFont="1" applyFill="1" applyBorder="1" applyAlignment="1">
      <alignment horizontal="center"/>
    </xf>
    <xf numFmtId="0" fontId="0" fillId="30" borderId="71" xfId="0" applyFill="1" applyBorder="1"/>
    <xf numFmtId="0" fontId="44" fillId="30" borderId="61" xfId="0" applyFont="1" applyFill="1" applyBorder="1" applyAlignment="1">
      <alignment horizontal="center" vertical="center"/>
    </xf>
    <xf numFmtId="0" fontId="44" fillId="30" borderId="62" xfId="0" applyFont="1" applyFill="1" applyBorder="1" applyAlignment="1">
      <alignment horizontal="center" vertical="center"/>
    </xf>
    <xf numFmtId="0" fontId="44" fillId="30" borderId="69" xfId="0" applyFont="1" applyFill="1" applyBorder="1" applyAlignment="1">
      <alignment horizontal="center" vertical="center"/>
    </xf>
    <xf numFmtId="0" fontId="44" fillId="30" borderId="64" xfId="0" applyFont="1" applyFill="1" applyBorder="1" applyAlignment="1">
      <alignment horizontal="center" vertical="center"/>
    </xf>
    <xf numFmtId="3" fontId="44" fillId="30" borderId="64" xfId="0" applyNumberFormat="1" applyFont="1" applyFill="1" applyBorder="1" applyAlignment="1">
      <alignment horizontal="center" vertical="center"/>
    </xf>
    <xf numFmtId="0" fontId="45" fillId="18" borderId="55" xfId="0" applyFont="1" applyFill="1" applyBorder="1" applyAlignment="1">
      <alignment horizontal="center"/>
    </xf>
    <xf numFmtId="0" fontId="45" fillId="18" borderId="56" xfId="0" applyFont="1" applyFill="1" applyBorder="1"/>
    <xf numFmtId="0" fontId="0" fillId="18" borderId="56" xfId="0" applyFill="1" applyBorder="1"/>
    <xf numFmtId="0" fontId="44" fillId="18" borderId="71" xfId="0" applyFont="1" applyFill="1" applyBorder="1" applyAlignment="1">
      <alignment horizontal="center"/>
    </xf>
    <xf numFmtId="0" fontId="0" fillId="18" borderId="57" xfId="0" applyFill="1" applyBorder="1"/>
    <xf numFmtId="0" fontId="44" fillId="18" borderId="61" xfId="0" applyFont="1" applyFill="1" applyBorder="1" applyAlignment="1">
      <alignment horizontal="center" vertical="center"/>
    </xf>
    <xf numFmtId="0" fontId="44" fillId="18" borderId="62" xfId="0" applyFont="1" applyFill="1" applyBorder="1" applyAlignment="1">
      <alignment horizontal="center" vertical="center"/>
    </xf>
    <xf numFmtId="0" fontId="44" fillId="18" borderId="69" xfId="0" applyFont="1" applyFill="1" applyBorder="1" applyAlignment="1">
      <alignment horizontal="center" vertical="center"/>
    </xf>
    <xf numFmtId="0" fontId="44" fillId="18" borderId="64" xfId="0" applyFont="1" applyFill="1" applyBorder="1" applyAlignment="1">
      <alignment horizontal="center" vertical="center"/>
    </xf>
    <xf numFmtId="3" fontId="44" fillId="18" borderId="64" xfId="0" applyNumberFormat="1" applyFont="1" applyFill="1" applyBorder="1" applyAlignment="1">
      <alignment horizontal="center" vertical="center"/>
    </xf>
    <xf numFmtId="0" fontId="44" fillId="18" borderId="63" xfId="0" applyFont="1" applyFill="1" applyBorder="1" applyAlignment="1">
      <alignment horizontal="center" vertical="center"/>
    </xf>
    <xf numFmtId="0" fontId="52" fillId="17" borderId="88" xfId="0" applyFont="1" applyFill="1" applyBorder="1" applyAlignment="1">
      <alignment horizontal="left" vertical="center"/>
    </xf>
    <xf numFmtId="0" fontId="45" fillId="29" borderId="54" xfId="0" applyFont="1" applyFill="1" applyBorder="1"/>
    <xf numFmtId="0" fontId="33" fillId="29" borderId="59" xfId="0" applyFont="1" applyFill="1" applyBorder="1" applyAlignment="1">
      <alignment horizontal="left" vertical="center"/>
    </xf>
    <xf numFmtId="0" fontId="0" fillId="29" borderId="76" xfId="0" applyFill="1" applyBorder="1"/>
    <xf numFmtId="0" fontId="0" fillId="29" borderId="66" xfId="0" applyFill="1" applyBorder="1"/>
    <xf numFmtId="0" fontId="0" fillId="29" borderId="81" xfId="0" applyFill="1" applyBorder="1"/>
    <xf numFmtId="3" fontId="0" fillId="30" borderId="94" xfId="0" applyNumberFormat="1" applyFill="1" applyBorder="1"/>
    <xf numFmtId="0" fontId="0" fillId="30" borderId="76" xfId="0" applyFill="1" applyBorder="1"/>
    <xf numFmtId="0" fontId="0" fillId="30" borderId="66" xfId="0" applyFill="1" applyBorder="1"/>
    <xf numFmtId="0" fontId="0" fillId="30" borderId="81" xfId="0" applyFill="1" applyBorder="1"/>
    <xf numFmtId="0" fontId="45" fillId="31" borderId="84" xfId="0" applyFont="1" applyFill="1" applyBorder="1"/>
    <xf numFmtId="0" fontId="0" fillId="31" borderId="96" xfId="0" applyFill="1" applyBorder="1"/>
    <xf numFmtId="0" fontId="0" fillId="31" borderId="85" xfId="0" applyFill="1" applyBorder="1"/>
    <xf numFmtId="3" fontId="45" fillId="31" borderId="90" xfId="0" applyNumberFormat="1" applyFont="1" applyFill="1" applyBorder="1"/>
    <xf numFmtId="3" fontId="50" fillId="31" borderId="90" xfId="0" applyNumberFormat="1" applyFont="1" applyFill="1" applyBorder="1"/>
    <xf numFmtId="0" fontId="44" fillId="31" borderId="95" xfId="0" applyFont="1" applyFill="1" applyBorder="1"/>
    <xf numFmtId="3" fontId="0" fillId="31" borderId="90" xfId="0" applyNumberFormat="1" applyFill="1" applyBorder="1"/>
    <xf numFmtId="0" fontId="33" fillId="18" borderId="81" xfId="0" applyFont="1" applyFill="1" applyBorder="1"/>
    <xf numFmtId="3" fontId="44" fillId="18" borderId="91" xfId="0" applyNumberFormat="1" applyFont="1" applyFill="1" applyBorder="1"/>
    <xf numFmtId="3" fontId="44" fillId="18" borderId="72" xfId="0" applyNumberFormat="1" applyFont="1" applyFill="1" applyBorder="1"/>
    <xf numFmtId="3" fontId="44" fillId="18" borderId="92" xfId="0" applyNumberFormat="1" applyFont="1" applyFill="1" applyBorder="1"/>
    <xf numFmtId="3" fontId="44" fillId="19" borderId="91" xfId="0" applyNumberFormat="1" applyFont="1" applyFill="1" applyBorder="1"/>
    <xf numFmtId="0" fontId="33" fillId="18" borderId="54" xfId="0" applyFont="1" applyFill="1" applyBorder="1"/>
    <xf numFmtId="0" fontId="33" fillId="19" borderId="54" xfId="0" applyFont="1" applyFill="1" applyBorder="1"/>
    <xf numFmtId="0" fontId="33" fillId="18" borderId="80" xfId="0" applyFont="1" applyFill="1" applyBorder="1"/>
    <xf numFmtId="3" fontId="44" fillId="18" borderId="99" xfId="0" applyNumberFormat="1" applyFont="1" applyFill="1" applyBorder="1"/>
    <xf numFmtId="0" fontId="33" fillId="0" borderId="0" xfId="0" applyFont="1"/>
    <xf numFmtId="0" fontId="33" fillId="12" borderId="30" xfId="0" applyFont="1" applyFill="1" applyBorder="1"/>
    <xf numFmtId="0" fontId="33" fillId="12" borderId="15" xfId="0" applyFont="1" applyFill="1" applyBorder="1"/>
    <xf numFmtId="3" fontId="0" fillId="29" borderId="100" xfId="0" applyNumberFormat="1" applyFill="1" applyBorder="1"/>
    <xf numFmtId="3" fontId="66" fillId="12" borderId="130" xfId="3" applyNumberFormat="1" applyFont="1" applyFill="1" applyBorder="1" applyAlignment="1">
      <alignment horizontal="right"/>
    </xf>
    <xf numFmtId="3" fontId="66" fillId="12" borderId="129" xfId="3" applyNumberFormat="1" applyFont="1" applyFill="1" applyBorder="1" applyAlignment="1">
      <alignment horizontal="right"/>
    </xf>
    <xf numFmtId="3" fontId="60" fillId="12" borderId="142" xfId="3" applyNumberFormat="1" applyFont="1" applyFill="1" applyBorder="1" applyAlignment="1">
      <alignment horizontal="right"/>
    </xf>
    <xf numFmtId="3" fontId="66" fillId="28" borderId="130" xfId="3" applyNumberFormat="1" applyFont="1" applyFill="1" applyBorder="1" applyAlignment="1">
      <alignment horizontal="right"/>
    </xf>
    <xf numFmtId="3" fontId="60" fillId="28" borderId="116" xfId="3" applyNumberFormat="1" applyFont="1" applyFill="1" applyBorder="1" applyAlignment="1">
      <alignment horizontal="right"/>
    </xf>
    <xf numFmtId="0" fontId="31" fillId="27" borderId="25" xfId="3" applyFont="1" applyFill="1" applyBorder="1" applyAlignment="1">
      <alignment horizontal="right"/>
    </xf>
    <xf numFmtId="0" fontId="29" fillId="0" borderId="0" xfId="3" applyFont="1"/>
    <xf numFmtId="14" fontId="31" fillId="0" borderId="0" xfId="3" applyNumberFormat="1" applyFont="1" applyAlignment="1">
      <alignment horizontal="left" indent="1"/>
    </xf>
    <xf numFmtId="0" fontId="26" fillId="22" borderId="118" xfId="3" applyFont="1" applyFill="1" applyBorder="1" applyAlignment="1">
      <alignment horizontal="left" indent="1"/>
    </xf>
    <xf numFmtId="0" fontId="44" fillId="19" borderId="74" xfId="0" applyFont="1" applyFill="1" applyBorder="1" applyAlignment="1">
      <alignment horizontal="center" vertical="center"/>
    </xf>
    <xf numFmtId="0" fontId="33" fillId="19" borderId="76" xfId="0" applyFont="1" applyFill="1" applyBorder="1" applyAlignment="1">
      <alignment vertical="center"/>
    </xf>
    <xf numFmtId="3" fontId="44" fillId="11" borderId="85" xfId="0" applyNumberFormat="1" applyFont="1" applyFill="1" applyBorder="1"/>
    <xf numFmtId="0" fontId="39" fillId="32" borderId="0" xfId="0" applyFont="1" applyFill="1" applyAlignment="1">
      <alignment vertical="center"/>
    </xf>
    <xf numFmtId="3" fontId="46" fillId="32" borderId="0" xfId="0" applyNumberFormat="1" applyFont="1" applyFill="1" applyAlignment="1">
      <alignment vertical="center"/>
    </xf>
    <xf numFmtId="0" fontId="46" fillId="32" borderId="0" xfId="0" applyFont="1" applyFill="1" applyAlignment="1">
      <alignment vertical="center"/>
    </xf>
    <xf numFmtId="3" fontId="39" fillId="32" borderId="0" xfId="0" applyNumberFormat="1" applyFont="1" applyFill="1" applyAlignment="1">
      <alignment vertical="center"/>
    </xf>
    <xf numFmtId="0" fontId="59" fillId="0" borderId="0" xfId="3" applyFont="1"/>
    <xf numFmtId="0" fontId="77" fillId="0" borderId="0" xfId="3" applyFont="1"/>
    <xf numFmtId="3" fontId="23" fillId="0" borderId="0" xfId="3" applyNumberFormat="1" applyFont="1" applyAlignment="1">
      <alignment horizontal="right"/>
    </xf>
    <xf numFmtId="14" fontId="23" fillId="0" borderId="0" xfId="3" applyNumberFormat="1" applyFont="1"/>
    <xf numFmtId="0" fontId="23" fillId="0" borderId="0" xfId="3" applyFont="1"/>
    <xf numFmtId="14" fontId="23" fillId="0" borderId="0" xfId="3" applyNumberFormat="1" applyFont="1" applyAlignment="1">
      <alignment horizontal="left" indent="1"/>
    </xf>
    <xf numFmtId="3" fontId="32" fillId="22" borderId="77" xfId="3" applyNumberFormat="1" applyFont="1" applyFill="1" applyBorder="1"/>
    <xf numFmtId="3" fontId="32" fillId="22" borderId="77" xfId="3" applyNumberFormat="1" applyFont="1" applyFill="1" applyBorder="1" applyAlignment="1">
      <alignment horizontal="right"/>
    </xf>
    <xf numFmtId="14" fontId="23" fillId="0" borderId="0" xfId="3" applyNumberFormat="1" applyFont="1" applyAlignment="1">
      <alignment horizontal="right"/>
    </xf>
    <xf numFmtId="0" fontId="49" fillId="13" borderId="138" xfId="6" applyFont="1" applyFill="1" applyBorder="1" applyAlignment="1">
      <alignment horizontal="center" vertical="center"/>
    </xf>
    <xf numFmtId="0" fontId="23" fillId="22" borderId="27" xfId="3" applyFont="1" applyFill="1" applyBorder="1" applyAlignment="1">
      <alignment horizontal="left" indent="1"/>
    </xf>
    <xf numFmtId="0" fontId="23" fillId="22" borderId="77" xfId="3" applyFont="1" applyFill="1" applyBorder="1" applyAlignment="1">
      <alignment horizontal="left" indent="1"/>
    </xf>
    <xf numFmtId="0" fontId="22" fillId="0" borderId="0" xfId="3" applyFont="1"/>
    <xf numFmtId="0" fontId="79" fillId="0" borderId="0" xfId="3" applyFont="1" applyAlignment="1">
      <alignment horizontal="center"/>
    </xf>
    <xf numFmtId="0" fontId="80" fillId="0" borderId="0" xfId="3" applyFont="1" applyAlignment="1">
      <alignment horizontal="center"/>
    </xf>
    <xf numFmtId="0" fontId="21" fillId="27" borderId="77" xfId="3" applyFont="1" applyFill="1" applyBorder="1" applyAlignment="1">
      <alignment horizontal="left" indent="1"/>
    </xf>
    <xf numFmtId="0" fontId="21" fillId="0" borderId="0" xfId="3" applyFont="1"/>
    <xf numFmtId="0" fontId="31" fillId="13" borderId="115" xfId="3" applyFont="1" applyFill="1" applyBorder="1"/>
    <xf numFmtId="3" fontId="31" fillId="13" borderId="77" xfId="3" applyNumberFormat="1" applyFont="1" applyFill="1" applyBorder="1"/>
    <xf numFmtId="3" fontId="66" fillId="13" borderId="116" xfId="3" applyNumberFormat="1" applyFont="1" applyFill="1" applyBorder="1"/>
    <xf numFmtId="0" fontId="58" fillId="13" borderId="127" xfId="3" applyFont="1" applyFill="1" applyBorder="1"/>
    <xf numFmtId="0" fontId="58" fillId="13" borderId="59" xfId="3" applyFont="1" applyFill="1" applyBorder="1" applyAlignment="1">
      <alignment horizontal="left" indent="1"/>
    </xf>
    <xf numFmtId="3" fontId="58" fillId="13" borderId="59" xfId="3" applyNumberFormat="1" applyFont="1" applyFill="1" applyBorder="1"/>
    <xf numFmtId="3" fontId="60" fillId="13" borderId="129" xfId="3" applyNumberFormat="1" applyFont="1" applyFill="1" applyBorder="1"/>
    <xf numFmtId="0" fontId="31" fillId="10" borderId="125" xfId="3" applyFont="1" applyFill="1" applyBorder="1" applyAlignment="1">
      <alignment horizontal="left" indent="1"/>
    </xf>
    <xf numFmtId="3" fontId="31" fillId="10" borderId="125" xfId="3" applyNumberFormat="1" applyFont="1" applyFill="1" applyBorder="1"/>
    <xf numFmtId="3" fontId="66" fillId="10" borderId="126" xfId="3" applyNumberFormat="1" applyFont="1" applyFill="1" applyBorder="1"/>
    <xf numFmtId="0" fontId="33" fillId="30" borderId="77" xfId="0" applyFont="1" applyFill="1" applyBorder="1"/>
    <xf numFmtId="3" fontId="0" fillId="29" borderId="54" xfId="0" applyNumberFormat="1" applyFill="1" applyBorder="1"/>
    <xf numFmtId="0" fontId="30" fillId="27" borderId="127" xfId="3" applyFont="1" applyFill="1" applyBorder="1" applyAlignment="1">
      <alignment horizontal="right"/>
    </xf>
    <xf numFmtId="0" fontId="66" fillId="27" borderId="128" xfId="3" applyFont="1" applyFill="1" applyBorder="1" applyAlignment="1">
      <alignment horizontal="left" vertical="center" wrapText="1" indent="1"/>
    </xf>
    <xf numFmtId="3" fontId="32" fillId="27" borderId="59" xfId="3" applyNumberFormat="1" applyFont="1" applyFill="1" applyBorder="1" applyAlignment="1">
      <alignment horizontal="right"/>
    </xf>
    <xf numFmtId="3" fontId="66" fillId="27" borderId="129" xfId="3" applyNumberFormat="1" applyFont="1" applyFill="1" applyBorder="1" applyAlignment="1">
      <alignment horizontal="right"/>
    </xf>
    <xf numFmtId="0" fontId="30" fillId="27" borderId="137" xfId="3" applyFont="1" applyFill="1" applyBorder="1" applyAlignment="1">
      <alignment horizontal="right"/>
    </xf>
    <xf numFmtId="0" fontId="66" fillId="27" borderId="155" xfId="3" applyFont="1" applyFill="1" applyBorder="1" applyAlignment="1">
      <alignment horizontal="left" vertical="center" wrapText="1" indent="1"/>
    </xf>
    <xf numFmtId="3" fontId="58" fillId="27" borderId="138" xfId="3" applyNumberFormat="1" applyFont="1" applyFill="1" applyBorder="1" applyAlignment="1">
      <alignment horizontal="right"/>
    </xf>
    <xf numFmtId="3" fontId="60" fillId="27" borderId="142" xfId="3" applyNumberFormat="1" applyFont="1" applyFill="1" applyBorder="1" applyAlignment="1">
      <alignment horizontal="right"/>
    </xf>
    <xf numFmtId="3" fontId="0" fillId="29" borderId="82" xfId="0" applyNumberFormat="1" applyFill="1" applyBorder="1"/>
    <xf numFmtId="3" fontId="0" fillId="29" borderId="80" xfId="0" applyNumberFormat="1" applyFill="1" applyBorder="1"/>
    <xf numFmtId="3" fontId="33" fillId="29" borderId="100" xfId="0" applyNumberFormat="1" applyFont="1" applyFill="1" applyBorder="1"/>
    <xf numFmtId="0" fontId="44" fillId="29" borderId="73" xfId="0" applyFont="1" applyFill="1" applyBorder="1"/>
    <xf numFmtId="0" fontId="33" fillId="30" borderId="59" xfId="0" applyFont="1" applyFill="1" applyBorder="1" applyAlignment="1">
      <alignment horizontal="left" vertical="center"/>
    </xf>
    <xf numFmtId="0" fontId="0" fillId="29" borderId="80" xfId="0" applyFill="1" applyBorder="1"/>
    <xf numFmtId="3" fontId="44" fillId="18" borderId="94" xfId="0" applyNumberFormat="1" applyFont="1" applyFill="1" applyBorder="1"/>
    <xf numFmtId="0" fontId="0" fillId="17" borderId="132" xfId="0" applyFill="1" applyBorder="1"/>
    <xf numFmtId="0" fontId="0" fillId="17" borderId="133" xfId="0" applyFill="1" applyBorder="1"/>
    <xf numFmtId="3" fontId="0" fillId="17" borderId="133" xfId="0" applyNumberFormat="1" applyFill="1" applyBorder="1"/>
    <xf numFmtId="3" fontId="0" fillId="17" borderId="136" xfId="0" applyNumberFormat="1" applyFill="1" applyBorder="1"/>
    <xf numFmtId="0" fontId="0" fillId="19" borderId="127" xfId="0" applyFill="1" applyBorder="1"/>
    <xf numFmtId="3" fontId="0" fillId="19" borderId="129" xfId="0" applyNumberFormat="1" applyFill="1" applyBorder="1"/>
    <xf numFmtId="0" fontId="0" fillId="19" borderId="105" xfId="0" applyFill="1" applyBorder="1"/>
    <xf numFmtId="3" fontId="0" fillId="19" borderId="169" xfId="0" applyNumberFormat="1" applyFill="1" applyBorder="1"/>
    <xf numFmtId="0" fontId="45" fillId="17" borderId="25" xfId="0" applyFont="1" applyFill="1" applyBorder="1"/>
    <xf numFmtId="0" fontId="51" fillId="17" borderId="26" xfId="0" applyFont="1" applyFill="1" applyBorder="1"/>
    <xf numFmtId="3" fontId="51" fillId="17" borderId="26" xfId="0" applyNumberFormat="1" applyFont="1" applyFill="1" applyBorder="1"/>
    <xf numFmtId="3" fontId="45" fillId="17" borderId="120" xfId="0" applyNumberFormat="1" applyFont="1" applyFill="1" applyBorder="1"/>
    <xf numFmtId="0" fontId="45" fillId="17" borderId="133" xfId="0" applyFont="1" applyFill="1" applyBorder="1"/>
    <xf numFmtId="0" fontId="19" fillId="0" borderId="0" xfId="3" applyFont="1"/>
    <xf numFmtId="167" fontId="0" fillId="0" borderId="0" xfId="4" applyNumberFormat="1" applyFont="1"/>
    <xf numFmtId="166" fontId="82" fillId="0" borderId="0" xfId="3" applyNumberFormat="1" applyFont="1"/>
    <xf numFmtId="0" fontId="0" fillId="34" borderId="127" xfId="0" applyFill="1" applyBorder="1"/>
    <xf numFmtId="0" fontId="33" fillId="34" borderId="59" xfId="0" applyFont="1" applyFill="1" applyBorder="1"/>
    <xf numFmtId="3" fontId="0" fillId="34" borderId="59" xfId="0" applyNumberFormat="1" applyFill="1" applyBorder="1"/>
    <xf numFmtId="3" fontId="0" fillId="34" borderId="129" xfId="0" applyNumberFormat="1" applyFill="1" applyBorder="1"/>
    <xf numFmtId="0" fontId="84" fillId="0" borderId="0" xfId="0" applyFont="1"/>
    <xf numFmtId="0" fontId="83" fillId="33" borderId="132" xfId="0" applyFont="1" applyFill="1" applyBorder="1"/>
    <xf numFmtId="0" fontId="83" fillId="33" borderId="136" xfId="0" applyFont="1" applyFill="1" applyBorder="1" applyAlignment="1">
      <alignment horizontal="center"/>
    </xf>
    <xf numFmtId="0" fontId="84" fillId="29" borderId="127" xfId="0" applyFont="1" applyFill="1" applyBorder="1"/>
    <xf numFmtId="165" fontId="84" fillId="29" borderId="129" xfId="0" applyNumberFormat="1" applyFont="1" applyFill="1" applyBorder="1"/>
    <xf numFmtId="0" fontId="83" fillId="33" borderId="137" xfId="0" applyFont="1" applyFill="1" applyBorder="1"/>
    <xf numFmtId="0" fontId="83" fillId="18" borderId="132" xfId="0" applyFont="1" applyFill="1" applyBorder="1"/>
    <xf numFmtId="0" fontId="83" fillId="18" borderId="136" xfId="0" applyFont="1" applyFill="1" applyBorder="1" applyAlignment="1">
      <alignment horizontal="center"/>
    </xf>
    <xf numFmtId="0" fontId="84" fillId="19" borderId="127" xfId="0" applyFont="1" applyFill="1" applyBorder="1"/>
    <xf numFmtId="165" fontId="84" fillId="19" borderId="129" xfId="0" applyNumberFormat="1" applyFont="1" applyFill="1" applyBorder="1"/>
    <xf numFmtId="0" fontId="83" fillId="18" borderId="137" xfId="0" applyFont="1" applyFill="1" applyBorder="1"/>
    <xf numFmtId="0" fontId="83" fillId="21" borderId="25" xfId="0" applyFont="1" applyFill="1" applyBorder="1"/>
    <xf numFmtId="165" fontId="83" fillId="33" borderId="142" xfId="0" applyNumberFormat="1" applyFont="1" applyFill="1" applyBorder="1"/>
    <xf numFmtId="0" fontId="33" fillId="19" borderId="76" xfId="0" applyFont="1" applyFill="1" applyBorder="1" applyAlignment="1">
      <alignment horizontal="left" vertical="center"/>
    </xf>
    <xf numFmtId="0" fontId="33" fillId="19" borderId="66" xfId="0" applyFont="1" applyFill="1" applyBorder="1" applyAlignment="1">
      <alignment horizontal="left" vertical="center"/>
    </xf>
    <xf numFmtId="0" fontId="85" fillId="12" borderId="30" xfId="0" applyFont="1" applyFill="1" applyBorder="1"/>
    <xf numFmtId="3" fontId="85" fillId="12" borderId="29" xfId="0" applyNumberFormat="1" applyFont="1" applyFill="1" applyBorder="1"/>
    <xf numFmtId="0" fontId="85" fillId="12" borderId="15" xfId="0" applyFont="1" applyFill="1" applyBorder="1"/>
    <xf numFmtId="0" fontId="85" fillId="12" borderId="23" xfId="0" applyFont="1" applyFill="1" applyBorder="1"/>
    <xf numFmtId="0" fontId="85" fillId="0" borderId="0" xfId="0" applyFont="1"/>
    <xf numFmtId="3" fontId="0" fillId="30" borderId="77" xfId="0" applyNumberFormat="1" applyFill="1" applyBorder="1"/>
    <xf numFmtId="3" fontId="0" fillId="30" borderId="170" xfId="0" applyNumberFormat="1" applyFill="1" applyBorder="1"/>
    <xf numFmtId="165" fontId="85" fillId="12" borderId="16" xfId="0" applyNumberFormat="1" applyFont="1" applyFill="1" applyBorder="1"/>
    <xf numFmtId="0" fontId="85" fillId="12" borderId="15" xfId="0" applyFont="1" applyFill="1" applyBorder="1" applyAlignment="1">
      <alignment horizontal="right" indent="4"/>
    </xf>
    <xf numFmtId="0" fontId="85" fillId="12" borderId="171" xfId="0" applyFont="1" applyFill="1" applyBorder="1"/>
    <xf numFmtId="165" fontId="85" fillId="12" borderId="172" xfId="0" applyNumberFormat="1" applyFont="1" applyFill="1" applyBorder="1"/>
    <xf numFmtId="0" fontId="33" fillId="30" borderId="168" xfId="0" applyFont="1" applyFill="1" applyBorder="1"/>
    <xf numFmtId="0" fontId="33" fillId="12" borderId="23" xfId="0" applyFont="1" applyFill="1" applyBorder="1"/>
    <xf numFmtId="0" fontId="0" fillId="12" borderId="173" xfId="0" applyFill="1" applyBorder="1"/>
    <xf numFmtId="165" fontId="0" fillId="12" borderId="173" xfId="0" applyNumberFormat="1" applyFill="1" applyBorder="1"/>
    <xf numFmtId="165" fontId="0" fillId="12" borderId="28" xfId="0" applyNumberFormat="1" applyFill="1" applyBorder="1"/>
    <xf numFmtId="0" fontId="85" fillId="12" borderId="174" xfId="0" applyFont="1" applyFill="1" applyBorder="1"/>
    <xf numFmtId="165" fontId="85" fillId="12" borderId="175" xfId="0" applyNumberFormat="1" applyFont="1" applyFill="1" applyBorder="1"/>
    <xf numFmtId="0" fontId="33" fillId="18" borderId="177" xfId="0" applyFont="1" applyFill="1" applyBorder="1"/>
    <xf numFmtId="0" fontId="33" fillId="29" borderId="76" xfId="0" applyFont="1" applyFill="1" applyBorder="1" applyAlignment="1">
      <alignment horizontal="left" vertical="center"/>
    </xf>
    <xf numFmtId="0" fontId="33" fillId="29" borderId="77" xfId="0" applyFont="1" applyFill="1" applyBorder="1"/>
    <xf numFmtId="3" fontId="0" fillId="29" borderId="70" xfId="0" applyNumberFormat="1" applyFill="1" applyBorder="1"/>
    <xf numFmtId="0" fontId="33" fillId="19" borderId="78" xfId="0" applyFont="1" applyFill="1" applyBorder="1"/>
    <xf numFmtId="0" fontId="33" fillId="19" borderId="70" xfId="0" applyFont="1" applyFill="1" applyBorder="1"/>
    <xf numFmtId="0" fontId="33" fillId="19" borderId="81" xfId="0" applyFont="1" applyFill="1" applyBorder="1"/>
    <xf numFmtId="3" fontId="44" fillId="19" borderId="92" xfId="0" applyNumberFormat="1" applyFont="1" applyFill="1" applyBorder="1"/>
    <xf numFmtId="0" fontId="33" fillId="29" borderId="66" xfId="0" applyFont="1" applyFill="1" applyBorder="1" applyAlignment="1">
      <alignment horizontal="left" vertical="center"/>
    </xf>
    <xf numFmtId="0" fontId="33" fillId="29" borderId="81" xfId="0" applyFont="1" applyFill="1" applyBorder="1" applyAlignment="1">
      <alignment horizontal="left" vertical="center"/>
    </xf>
    <xf numFmtId="3" fontId="0" fillId="29" borderId="94" xfId="0" applyNumberFormat="1" applyFill="1" applyBorder="1"/>
    <xf numFmtId="0" fontId="33" fillId="30" borderId="157" xfId="0" applyFont="1" applyFill="1" applyBorder="1" applyAlignment="1">
      <alignment horizontal="left" vertical="center"/>
    </xf>
    <xf numFmtId="3" fontId="0" fillId="30" borderId="99" xfId="0" applyNumberFormat="1" applyFill="1" applyBorder="1"/>
    <xf numFmtId="0" fontId="33" fillId="30" borderId="80" xfId="0" applyFont="1" applyFill="1" applyBorder="1" applyAlignment="1">
      <alignment horizontal="left" vertical="center"/>
    </xf>
    <xf numFmtId="3" fontId="0" fillId="30" borderId="100" xfId="0" applyNumberFormat="1" applyFill="1" applyBorder="1"/>
    <xf numFmtId="0" fontId="44" fillId="35" borderId="58" xfId="0" applyFont="1" applyFill="1" applyBorder="1" applyAlignment="1">
      <alignment horizontal="center" vertical="center"/>
    </xf>
    <xf numFmtId="0" fontId="45" fillId="35" borderId="59" xfId="0" applyFont="1" applyFill="1" applyBorder="1"/>
    <xf numFmtId="0" fontId="0" fillId="35" borderId="59" xfId="0" applyFill="1" applyBorder="1"/>
    <xf numFmtId="3" fontId="44" fillId="35" borderId="73" xfId="0" applyNumberFormat="1" applyFont="1" applyFill="1" applyBorder="1"/>
    <xf numFmtId="3" fontId="56" fillId="35" borderId="73" xfId="0" applyNumberFormat="1" applyFont="1" applyFill="1" applyBorder="1"/>
    <xf numFmtId="0" fontId="44" fillId="35" borderId="74" xfId="0" applyFont="1" applyFill="1" applyBorder="1" applyAlignment="1">
      <alignment horizontal="center" vertical="center"/>
    </xf>
    <xf numFmtId="3" fontId="44" fillId="35" borderId="91" xfId="0" applyNumberFormat="1" applyFont="1" applyFill="1" applyBorder="1"/>
    <xf numFmtId="0" fontId="45" fillId="35" borderId="58" xfId="0" applyFont="1" applyFill="1" applyBorder="1" applyAlignment="1">
      <alignment horizontal="center" vertical="center"/>
    </xf>
    <xf numFmtId="0" fontId="45" fillId="35" borderId="54" xfId="0" applyFont="1" applyFill="1" applyBorder="1"/>
    <xf numFmtId="0" fontId="44" fillId="35" borderId="59" xfId="0" applyFont="1" applyFill="1" applyBorder="1" applyAlignment="1">
      <alignment horizontal="left" vertical="center"/>
    </xf>
    <xf numFmtId="0" fontId="44" fillId="35" borderId="59" xfId="0" applyFont="1" applyFill="1" applyBorder="1" applyAlignment="1">
      <alignment horizontal="center" vertical="center"/>
    </xf>
    <xf numFmtId="0" fontId="52" fillId="35" borderId="90" xfId="0" applyFont="1" applyFill="1" applyBorder="1" applyAlignment="1">
      <alignment horizontal="left" vertical="center"/>
    </xf>
    <xf numFmtId="0" fontId="50" fillId="35" borderId="59" xfId="0" applyFont="1" applyFill="1" applyBorder="1"/>
    <xf numFmtId="3" fontId="56" fillId="35" borderId="59" xfId="0" applyNumberFormat="1" applyFont="1" applyFill="1" applyBorder="1"/>
    <xf numFmtId="3" fontId="56" fillId="35" borderId="60" xfId="0" applyNumberFormat="1" applyFont="1" applyFill="1" applyBorder="1"/>
    <xf numFmtId="3" fontId="50" fillId="35" borderId="73" xfId="0" applyNumberFormat="1" applyFont="1" applyFill="1" applyBorder="1"/>
    <xf numFmtId="3" fontId="0" fillId="35" borderId="73" xfId="0" applyNumberFormat="1" applyFill="1" applyBorder="1"/>
    <xf numFmtId="3" fontId="56" fillId="35" borderId="164" xfId="0" applyNumberFormat="1" applyFont="1" applyFill="1" applyBorder="1"/>
    <xf numFmtId="3" fontId="50" fillId="35" borderId="59" xfId="0" applyNumberFormat="1" applyFont="1" applyFill="1" applyBorder="1"/>
    <xf numFmtId="3" fontId="50" fillId="35" borderId="60" xfId="0" applyNumberFormat="1" applyFont="1" applyFill="1" applyBorder="1"/>
    <xf numFmtId="0" fontId="0" fillId="35" borderId="76" xfId="0" applyFill="1" applyBorder="1"/>
    <xf numFmtId="3" fontId="56" fillId="35" borderId="62" xfId="0" applyNumberFormat="1" applyFont="1" applyFill="1" applyBorder="1"/>
    <xf numFmtId="3" fontId="53" fillId="35" borderId="91" xfId="0" applyNumberFormat="1" applyFont="1" applyFill="1" applyBorder="1"/>
    <xf numFmtId="3" fontId="56" fillId="35" borderId="91" xfId="0" applyNumberFormat="1" applyFont="1" applyFill="1" applyBorder="1"/>
    <xf numFmtId="3" fontId="0" fillId="35" borderId="91" xfId="0" applyNumberFormat="1" applyFill="1" applyBorder="1"/>
    <xf numFmtId="0" fontId="0" fillId="35" borderId="132" xfId="0" applyFill="1" applyBorder="1"/>
    <xf numFmtId="0" fontId="45" fillId="35" borderId="133" xfId="0" applyFont="1" applyFill="1" applyBorder="1"/>
    <xf numFmtId="0" fontId="0" fillId="35" borderId="133" xfId="0" applyFill="1" applyBorder="1"/>
    <xf numFmtId="3" fontId="0" fillId="35" borderId="133" xfId="0" applyNumberFormat="1" applyFill="1" applyBorder="1"/>
    <xf numFmtId="3" fontId="0" fillId="35" borderId="136" xfId="0" applyNumberFormat="1" applyFill="1" applyBorder="1"/>
    <xf numFmtId="0" fontId="45" fillId="35" borderId="25" xfId="0" applyFont="1" applyFill="1" applyBorder="1"/>
    <xf numFmtId="0" fontId="51" fillId="35" borderId="26" xfId="0" applyFont="1" applyFill="1" applyBorder="1"/>
    <xf numFmtId="3" fontId="51" fillId="35" borderId="26" xfId="0" applyNumberFormat="1" applyFont="1" applyFill="1" applyBorder="1"/>
    <xf numFmtId="3" fontId="45" fillId="35" borderId="120" xfId="0" applyNumberFormat="1" applyFont="1" applyFill="1" applyBorder="1"/>
    <xf numFmtId="0" fontId="0" fillId="18" borderId="59" xfId="0" applyFill="1" applyBorder="1"/>
    <xf numFmtId="3" fontId="0" fillId="19" borderId="92" xfId="0" applyNumberFormat="1" applyFill="1" applyBorder="1"/>
    <xf numFmtId="0" fontId="33" fillId="18" borderId="60" xfId="0" applyFont="1" applyFill="1" applyBorder="1"/>
    <xf numFmtId="3" fontId="33" fillId="19" borderId="76" xfId="0" applyNumberFormat="1" applyFont="1" applyFill="1" applyBorder="1"/>
    <xf numFmtId="165" fontId="85" fillId="12" borderId="28" xfId="0" applyNumberFormat="1" applyFont="1" applyFill="1" applyBorder="1"/>
    <xf numFmtId="165" fontId="83" fillId="18" borderId="142" xfId="0" applyNumberFormat="1" applyFont="1" applyFill="1" applyBorder="1"/>
    <xf numFmtId="165" fontId="83" fillId="21" borderId="120" xfId="0" applyNumberFormat="1" applyFont="1" applyFill="1" applyBorder="1"/>
    <xf numFmtId="3" fontId="45" fillId="17" borderId="90" xfId="0" applyNumberFormat="1" applyFont="1" applyFill="1" applyBorder="1"/>
    <xf numFmtId="0" fontId="33" fillId="12" borderId="0" xfId="0" applyFont="1" applyFill="1" applyAlignment="1">
      <alignment horizontal="left"/>
    </xf>
    <xf numFmtId="0" fontId="16" fillId="0" borderId="0" xfId="3" applyFont="1" applyAlignment="1">
      <alignment horizontal="left"/>
    </xf>
    <xf numFmtId="14" fontId="16" fillId="0" borderId="0" xfId="3" applyNumberFormat="1" applyFont="1"/>
    <xf numFmtId="0" fontId="15" fillId="0" borderId="0" xfId="3" applyFont="1"/>
    <xf numFmtId="0" fontId="14" fillId="28" borderId="77" xfId="3" applyFont="1" applyFill="1" applyBorder="1" applyAlignment="1">
      <alignment horizontal="left" indent="1"/>
    </xf>
    <xf numFmtId="0" fontId="13" fillId="0" borderId="0" xfId="3" applyFont="1"/>
    <xf numFmtId="10" fontId="12" fillId="0" borderId="0" xfId="4" applyNumberFormat="1" applyFont="1"/>
    <xf numFmtId="0" fontId="12" fillId="0" borderId="0" xfId="3" applyFont="1"/>
    <xf numFmtId="3" fontId="11" fillId="27" borderId="152" xfId="3" applyNumberFormat="1" applyFont="1" applyFill="1" applyBorder="1" applyAlignment="1">
      <alignment horizontal="right"/>
    </xf>
    <xf numFmtId="3" fontId="11" fillId="27" borderId="125" xfId="3" applyNumberFormat="1" applyFont="1" applyFill="1" applyBorder="1" applyAlignment="1">
      <alignment horizontal="right"/>
    </xf>
    <xf numFmtId="3" fontId="11" fillId="27" borderId="122" xfId="3" applyNumberFormat="1" applyFont="1" applyFill="1" applyBorder="1" applyAlignment="1">
      <alignment horizontal="right"/>
    </xf>
    <xf numFmtId="3" fontId="11" fillId="27" borderId="153" xfId="3" applyNumberFormat="1" applyFont="1" applyFill="1" applyBorder="1" applyAlignment="1">
      <alignment horizontal="right"/>
    </xf>
    <xf numFmtId="3" fontId="11" fillId="27" borderId="126" xfId="3" applyNumberFormat="1" applyFont="1" applyFill="1" applyBorder="1" applyAlignment="1">
      <alignment horizontal="right"/>
    </xf>
    <xf numFmtId="0" fontId="58" fillId="28" borderId="115" xfId="3" applyFont="1" applyFill="1" applyBorder="1" applyAlignment="1">
      <alignment horizontal="right"/>
    </xf>
    <xf numFmtId="0" fontId="58" fillId="12" borderId="137" xfId="3" applyFont="1" applyFill="1" applyBorder="1" applyAlignment="1">
      <alignment horizontal="right"/>
    </xf>
    <xf numFmtId="0" fontId="10" fillId="0" borderId="0" xfId="3" applyFont="1"/>
    <xf numFmtId="0" fontId="9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0" fontId="8" fillId="0" borderId="0" xfId="3" applyFont="1"/>
    <xf numFmtId="3" fontId="8" fillId="0" borderId="0" xfId="3" applyNumberFormat="1" applyFont="1"/>
    <xf numFmtId="3" fontId="57" fillId="13" borderId="77" xfId="3" applyNumberFormat="1" applyFont="1" applyFill="1" applyBorder="1"/>
    <xf numFmtId="3" fontId="57" fillId="22" borderId="125" xfId="3" applyNumberFormat="1" applyFont="1" applyFill="1" applyBorder="1"/>
    <xf numFmtId="0" fontId="31" fillId="21" borderId="115" xfId="3" applyFont="1" applyFill="1" applyBorder="1"/>
    <xf numFmtId="3" fontId="31" fillId="21" borderId="77" xfId="3" applyNumberFormat="1" applyFont="1" applyFill="1" applyBorder="1"/>
    <xf numFmtId="3" fontId="66" fillId="21" borderId="116" xfId="3" applyNumberFormat="1" applyFont="1" applyFill="1" applyBorder="1"/>
    <xf numFmtId="0" fontId="58" fillId="21" borderId="127" xfId="3" applyFont="1" applyFill="1" applyBorder="1"/>
    <xf numFmtId="0" fontId="58" fillId="21" borderId="59" xfId="3" applyFont="1" applyFill="1" applyBorder="1" applyAlignment="1">
      <alignment horizontal="left" indent="1"/>
    </xf>
    <xf numFmtId="3" fontId="58" fillId="21" borderId="59" xfId="3" applyNumberFormat="1" applyFont="1" applyFill="1" applyBorder="1"/>
    <xf numFmtId="3" fontId="33" fillId="0" borderId="0" xfId="0" applyNumberFormat="1" applyFont="1"/>
    <xf numFmtId="0" fontId="44" fillId="29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44" fillId="19" borderId="75" xfId="0" applyFont="1" applyFill="1" applyBorder="1" applyAlignment="1">
      <alignment horizontal="center" vertical="center"/>
    </xf>
    <xf numFmtId="0" fontId="6" fillId="13" borderId="77" xfId="3" applyFont="1" applyFill="1" applyBorder="1" applyAlignment="1">
      <alignment horizontal="left" indent="1"/>
    </xf>
    <xf numFmtId="0" fontId="33" fillId="29" borderId="54" xfId="0" applyFont="1" applyFill="1" applyBorder="1"/>
    <xf numFmtId="3" fontId="33" fillId="29" borderId="164" xfId="0" applyNumberFormat="1" applyFont="1" applyFill="1" applyBorder="1"/>
    <xf numFmtId="3" fontId="33" fillId="29" borderId="59" xfId="0" applyNumberFormat="1" applyFont="1" applyFill="1" applyBorder="1"/>
    <xf numFmtId="0" fontId="5" fillId="21" borderId="77" xfId="3" applyFont="1" applyFill="1" applyBorder="1" applyAlignment="1">
      <alignment horizontal="left" indent="1"/>
    </xf>
    <xf numFmtId="3" fontId="33" fillId="18" borderId="164" xfId="0" applyNumberFormat="1" applyFont="1" applyFill="1" applyBorder="1"/>
    <xf numFmtId="0" fontId="44" fillId="35" borderId="76" xfId="0" applyFont="1" applyFill="1" applyBorder="1"/>
    <xf numFmtId="0" fontId="45" fillId="35" borderId="26" xfId="0" applyFont="1" applyFill="1" applyBorder="1"/>
    <xf numFmtId="0" fontId="5" fillId="0" borderId="0" xfId="3" applyFont="1"/>
    <xf numFmtId="0" fontId="64" fillId="0" borderId="0" xfId="3" applyFont="1" applyAlignment="1">
      <alignment horizontal="center"/>
    </xf>
    <xf numFmtId="0" fontId="0" fillId="30" borderId="77" xfId="0" applyFill="1" applyBorder="1"/>
    <xf numFmtId="0" fontId="33" fillId="19" borderId="77" xfId="0" applyFont="1" applyFill="1" applyBorder="1" applyAlignment="1">
      <alignment horizontal="left" vertical="center"/>
    </xf>
    <xf numFmtId="0" fontId="33" fillId="30" borderId="66" xfId="0" applyFont="1" applyFill="1" applyBorder="1" applyAlignment="1">
      <alignment horizontal="left" vertical="center"/>
    </xf>
    <xf numFmtId="0" fontId="0" fillId="30" borderId="72" xfId="0" applyFill="1" applyBorder="1"/>
    <xf numFmtId="3" fontId="0" fillId="30" borderId="178" xfId="0" applyNumberFormat="1" applyFill="1" applyBorder="1"/>
    <xf numFmtId="3" fontId="44" fillId="29" borderId="91" xfId="0" applyNumberFormat="1" applyFont="1" applyFill="1" applyBorder="1"/>
    <xf numFmtId="0" fontId="0" fillId="30" borderId="179" xfId="0" applyFill="1" applyBorder="1"/>
    <xf numFmtId="0" fontId="0" fillId="30" borderId="180" xfId="0" applyFill="1" applyBorder="1"/>
    <xf numFmtId="3" fontId="0" fillId="30" borderId="181" xfId="0" applyNumberFormat="1" applyFill="1" applyBorder="1"/>
    <xf numFmtId="3" fontId="0" fillId="19" borderId="168" xfId="0" applyNumberFormat="1" applyFill="1" applyBorder="1"/>
    <xf numFmtId="3" fontId="0" fillId="19" borderId="182" xfId="0" applyNumberFormat="1" applyFill="1" applyBorder="1"/>
    <xf numFmtId="0" fontId="33" fillId="18" borderId="183" xfId="0" applyFont="1" applyFill="1" applyBorder="1"/>
    <xf numFmtId="3" fontId="44" fillId="18" borderId="184" xfId="0" applyNumberFormat="1" applyFont="1" applyFill="1" applyBorder="1"/>
    <xf numFmtId="3" fontId="44" fillId="19" borderId="178" xfId="0" applyNumberFormat="1" applyFont="1" applyFill="1" applyBorder="1"/>
    <xf numFmtId="0" fontId="33" fillId="19" borderId="177" xfId="0" applyFont="1" applyFill="1" applyBorder="1"/>
    <xf numFmtId="0" fontId="33" fillId="19" borderId="183" xfId="0" applyFont="1" applyFill="1" applyBorder="1"/>
    <xf numFmtId="0" fontId="64" fillId="0" borderId="0" xfId="3" applyFont="1"/>
    <xf numFmtId="10" fontId="64" fillId="0" borderId="0" xfId="4" applyNumberFormat="1" applyFont="1"/>
    <xf numFmtId="165" fontId="64" fillId="0" borderId="0" xfId="3" applyNumberFormat="1" applyFont="1"/>
    <xf numFmtId="0" fontId="76" fillId="0" borderId="0" xfId="0" applyFont="1" applyAlignment="1" applyProtection="1">
      <alignment vertical="center"/>
      <protection locked="0"/>
    </xf>
    <xf numFmtId="3" fontId="43" fillId="0" borderId="0" xfId="0" applyNumberFormat="1" applyFont="1" applyAlignment="1" applyProtection="1">
      <alignment vertical="center"/>
      <protection locked="0"/>
    </xf>
    <xf numFmtId="3" fontId="43" fillId="0" borderId="0" xfId="0" applyNumberFormat="1" applyFont="1" applyAlignment="1">
      <alignment vertical="center"/>
    </xf>
    <xf numFmtId="0" fontId="88" fillId="8" borderId="127" xfId="0" applyFont="1" applyFill="1" applyBorder="1" applyAlignment="1">
      <alignment vertical="center"/>
    </xf>
    <xf numFmtId="0" fontId="65" fillId="8" borderId="59" xfId="0" applyFont="1" applyFill="1" applyBorder="1" applyAlignment="1" applyProtection="1">
      <alignment vertical="center"/>
      <protection locked="0"/>
    </xf>
    <xf numFmtId="0" fontId="83" fillId="36" borderId="132" xfId="0" applyFont="1" applyFill="1" applyBorder="1" applyAlignment="1">
      <alignment horizontal="center" vertical="center"/>
    </xf>
    <xf numFmtId="0" fontId="83" fillId="36" borderId="31" xfId="0" applyFont="1" applyFill="1" applyBorder="1" applyAlignment="1">
      <alignment horizontal="center" vertical="center"/>
    </xf>
    <xf numFmtId="0" fontId="84" fillId="36" borderId="147" xfId="0" applyFont="1" applyFill="1" applyBorder="1" applyAlignment="1">
      <alignment horizontal="right" vertical="center"/>
    </xf>
    <xf numFmtId="0" fontId="65" fillId="23" borderId="115" xfId="0" applyFont="1" applyFill="1" applyBorder="1" applyAlignment="1">
      <alignment vertical="center"/>
    </xf>
    <xf numFmtId="0" fontId="65" fillId="37" borderId="76" xfId="0" applyFont="1" applyFill="1" applyBorder="1" applyAlignment="1" applyProtection="1">
      <alignment vertical="center"/>
      <protection locked="0"/>
    </xf>
    <xf numFmtId="3" fontId="65" fillId="37" borderId="169" xfId="0" applyNumberFormat="1" applyFont="1" applyFill="1" applyBorder="1" applyAlignment="1" applyProtection="1">
      <alignment horizontal="right" vertical="center"/>
      <protection locked="0"/>
    </xf>
    <xf numFmtId="0" fontId="65" fillId="23" borderId="0" xfId="0" applyFont="1" applyFill="1" applyAlignment="1" applyProtection="1">
      <alignment vertical="center"/>
      <protection locked="0"/>
    </xf>
    <xf numFmtId="3" fontId="65" fillId="23" borderId="116" xfId="0" applyNumberFormat="1" applyFont="1" applyFill="1" applyBorder="1" applyAlignment="1" applyProtection="1">
      <alignment vertical="center"/>
      <protection locked="0"/>
    </xf>
    <xf numFmtId="0" fontId="65" fillId="37" borderId="0" xfId="0" applyFont="1" applyFill="1" applyAlignment="1" applyProtection="1">
      <alignment vertical="center"/>
      <protection locked="0"/>
    </xf>
    <xf numFmtId="3" fontId="65" fillId="37" borderId="116" xfId="0" applyNumberFormat="1" applyFont="1" applyFill="1" applyBorder="1" applyAlignment="1" applyProtection="1">
      <alignment horizontal="right" vertical="center"/>
      <protection locked="0"/>
    </xf>
    <xf numFmtId="0" fontId="65" fillId="38" borderId="0" xfId="0" applyFont="1" applyFill="1" applyAlignment="1">
      <alignment vertical="center"/>
    </xf>
    <xf numFmtId="3" fontId="65" fillId="39" borderId="116" xfId="0" applyNumberFormat="1" applyFont="1" applyFill="1" applyBorder="1" applyAlignment="1">
      <alignment vertical="center"/>
    </xf>
    <xf numFmtId="0" fontId="65" fillId="39" borderId="0" xfId="0" applyFont="1" applyFill="1" applyAlignment="1">
      <alignment vertical="center"/>
    </xf>
    <xf numFmtId="0" fontId="65" fillId="24" borderId="115" xfId="0" applyFont="1" applyFill="1" applyBorder="1" applyAlignment="1">
      <alignment vertical="center"/>
    </xf>
    <xf numFmtId="0" fontId="65" fillId="24" borderId="0" xfId="0" applyFont="1" applyFill="1" applyAlignment="1" applyProtection="1">
      <alignment vertical="center"/>
      <protection locked="0"/>
    </xf>
    <xf numFmtId="3" fontId="65" fillId="24" borderId="116" xfId="0" applyNumberFormat="1" applyFont="1" applyFill="1" applyBorder="1" applyAlignment="1" applyProtection="1">
      <alignment vertical="center"/>
      <protection locked="0"/>
    </xf>
    <xf numFmtId="0" fontId="65" fillId="40" borderId="0" xfId="0" applyFont="1" applyFill="1" applyAlignment="1">
      <alignment vertical="center"/>
    </xf>
    <xf numFmtId="3" fontId="65" fillId="40" borderId="116" xfId="0" applyNumberFormat="1" applyFont="1" applyFill="1" applyBorder="1" applyAlignment="1">
      <alignment horizontal="right" vertical="center"/>
    </xf>
    <xf numFmtId="0" fontId="65" fillId="41" borderId="0" xfId="0" applyFont="1" applyFill="1" applyAlignment="1">
      <alignment vertical="center"/>
    </xf>
    <xf numFmtId="3" fontId="65" fillId="41" borderId="116" xfId="0" applyNumberFormat="1" applyFont="1" applyFill="1" applyBorder="1" applyAlignment="1">
      <alignment vertical="center"/>
    </xf>
    <xf numFmtId="3" fontId="89" fillId="9" borderId="34" xfId="0" applyNumberFormat="1" applyFont="1" applyFill="1" applyBorder="1" applyAlignment="1">
      <alignment horizontal="right" vertical="center"/>
    </xf>
    <xf numFmtId="3" fontId="90" fillId="9" borderId="129" xfId="0" applyNumberFormat="1" applyFont="1" applyFill="1" applyBorder="1" applyAlignment="1">
      <alignment horizontal="right" vertical="center"/>
    </xf>
    <xf numFmtId="3" fontId="89" fillId="8" borderId="185" xfId="0" applyNumberFormat="1" applyFont="1" applyFill="1" applyBorder="1" applyAlignment="1">
      <alignment horizontal="right" vertical="center"/>
    </xf>
    <xf numFmtId="0" fontId="64" fillId="30" borderId="101" xfId="0" applyFont="1" applyFill="1" applyBorder="1" applyAlignment="1">
      <alignment vertical="center"/>
    </xf>
    <xf numFmtId="0" fontId="64" fillId="29" borderId="15" xfId="0" applyFont="1" applyFill="1" applyBorder="1" applyAlignment="1">
      <alignment vertical="center"/>
    </xf>
    <xf numFmtId="0" fontId="64" fillId="30" borderId="15" xfId="0" applyFont="1" applyFill="1" applyBorder="1" applyAlignment="1">
      <alignment vertical="center"/>
    </xf>
    <xf numFmtId="3" fontId="64" fillId="45" borderId="16" xfId="0" applyNumberFormat="1" applyFont="1" applyFill="1" applyBorder="1" applyAlignment="1">
      <alignment vertical="center"/>
    </xf>
    <xf numFmtId="0" fontId="33" fillId="36" borderId="23" xfId="0" applyFont="1" applyFill="1" applyBorder="1" applyAlignment="1">
      <alignment vertical="center"/>
    </xf>
    <xf numFmtId="0" fontId="64" fillId="8" borderId="166" xfId="0" applyFont="1" applyFill="1" applyBorder="1" applyAlignment="1">
      <alignment vertical="center"/>
    </xf>
    <xf numFmtId="3" fontId="90" fillId="8" borderId="188" xfId="0" applyNumberFormat="1" applyFont="1" applyFill="1" applyBorder="1" applyAlignment="1" applyProtection="1">
      <alignment vertical="center"/>
      <protection locked="0"/>
    </xf>
    <xf numFmtId="0" fontId="33" fillId="36" borderId="132" xfId="0" applyFont="1" applyFill="1" applyBorder="1" applyAlignment="1">
      <alignment vertical="center"/>
    </xf>
    <xf numFmtId="3" fontId="64" fillId="45" borderId="104" xfId="0" applyNumberFormat="1" applyFont="1" applyFill="1" applyBorder="1" applyAlignment="1">
      <alignment vertical="center"/>
    </xf>
    <xf numFmtId="0" fontId="64" fillId="43" borderId="16" xfId="0" applyFont="1" applyFill="1" applyBorder="1" applyAlignment="1">
      <alignment horizontal="right" vertical="center"/>
    </xf>
    <xf numFmtId="3" fontId="64" fillId="43" borderId="16" xfId="0" applyNumberFormat="1" applyFont="1" applyFill="1" applyBorder="1" applyAlignment="1">
      <alignment horizontal="right" vertical="center"/>
    </xf>
    <xf numFmtId="0" fontId="64" fillId="45" borderId="16" xfId="0" applyFont="1" applyFill="1" applyBorder="1" applyAlignment="1">
      <alignment vertical="center"/>
    </xf>
    <xf numFmtId="3" fontId="64" fillId="46" borderId="16" xfId="0" applyNumberFormat="1" applyFont="1" applyFill="1" applyBorder="1" applyAlignment="1">
      <alignment horizontal="right" vertical="center"/>
    </xf>
    <xf numFmtId="3" fontId="64" fillId="42" borderId="16" xfId="0" applyNumberFormat="1" applyFont="1" applyFill="1" applyBorder="1" applyAlignment="1">
      <alignment vertical="center"/>
    </xf>
    <xf numFmtId="0" fontId="64" fillId="46" borderId="16" xfId="0" applyFont="1" applyFill="1" applyBorder="1" applyAlignment="1">
      <alignment horizontal="right" vertical="center"/>
    </xf>
    <xf numFmtId="3" fontId="64" fillId="29" borderId="16" xfId="0" applyNumberFormat="1" applyFont="1" applyFill="1" applyBorder="1" applyAlignment="1" applyProtection="1">
      <alignment vertical="center"/>
      <protection locked="0"/>
    </xf>
    <xf numFmtId="3" fontId="64" fillId="47" borderId="16" xfId="0" applyNumberFormat="1" applyFont="1" applyFill="1" applyBorder="1" applyAlignment="1" applyProtection="1">
      <alignment horizontal="right" vertical="center"/>
      <protection locked="0"/>
    </xf>
    <xf numFmtId="3" fontId="64" fillId="44" borderId="16" xfId="0" applyNumberFormat="1" applyFont="1" applyFill="1" applyBorder="1" applyAlignment="1" applyProtection="1">
      <alignment horizontal="right" vertical="center"/>
      <protection locked="0"/>
    </xf>
    <xf numFmtId="0" fontId="64" fillId="45" borderId="76" xfId="0" applyFont="1" applyFill="1" applyBorder="1" applyAlignment="1">
      <alignment vertical="center"/>
    </xf>
    <xf numFmtId="0" fontId="64" fillId="42" borderId="77" xfId="0" applyFont="1" applyFill="1" applyBorder="1" applyAlignment="1">
      <alignment vertical="center"/>
    </xf>
    <xf numFmtId="0" fontId="64" fillId="45" borderId="77" xfId="0" applyFont="1" applyFill="1" applyBorder="1" applyAlignment="1">
      <alignment vertical="center"/>
    </xf>
    <xf numFmtId="0" fontId="64" fillId="43" borderId="77" xfId="0" applyFont="1" applyFill="1" applyBorder="1" applyAlignment="1">
      <alignment vertical="center"/>
    </xf>
    <xf numFmtId="0" fontId="64" fillId="46" borderId="77" xfId="0" applyFont="1" applyFill="1" applyBorder="1" applyAlignment="1">
      <alignment vertical="center"/>
    </xf>
    <xf numFmtId="0" fontId="64" fillId="43" borderId="77" xfId="0" applyFont="1" applyFill="1" applyBorder="1" applyAlignment="1">
      <alignment vertical="top" wrapText="1" readingOrder="1"/>
    </xf>
    <xf numFmtId="0" fontId="64" fillId="44" borderId="77" xfId="0" applyFont="1" applyFill="1" applyBorder="1" applyAlignment="1" applyProtection="1">
      <alignment vertical="center"/>
      <protection locked="0"/>
    </xf>
    <xf numFmtId="0" fontId="64" fillId="47" borderId="77" xfId="0" applyFont="1" applyFill="1" applyBorder="1" applyAlignment="1" applyProtection="1">
      <alignment vertical="center"/>
      <protection locked="0"/>
    </xf>
    <xf numFmtId="0" fontId="85" fillId="0" borderId="0" xfId="0" applyFont="1" applyAlignment="1">
      <alignment vertical="center"/>
    </xf>
    <xf numFmtId="0" fontId="85" fillId="0" borderId="0" xfId="0" applyFont="1" applyAlignment="1">
      <alignment horizontal="left" vertical="center"/>
    </xf>
    <xf numFmtId="0" fontId="33" fillId="32" borderId="0" xfId="0" applyFont="1" applyFill="1" applyAlignment="1">
      <alignment vertical="center"/>
    </xf>
    <xf numFmtId="3" fontId="85" fillId="0" borderId="0" xfId="0" applyNumberFormat="1" applyFont="1" applyAlignment="1">
      <alignment horizontal="left" vertical="center"/>
    </xf>
    <xf numFmtId="3" fontId="85" fillId="32" borderId="0" xfId="0" applyNumberFormat="1" applyFont="1" applyFill="1" applyAlignment="1">
      <alignment vertical="center"/>
    </xf>
    <xf numFmtId="0" fontId="65" fillId="8" borderId="187" xfId="0" applyFont="1" applyFill="1" applyBorder="1" applyAlignment="1" applyProtection="1">
      <alignment vertical="center"/>
      <protection locked="0"/>
    </xf>
    <xf numFmtId="0" fontId="65" fillId="36" borderId="133" xfId="0" applyFont="1" applyFill="1" applyBorder="1" applyAlignment="1">
      <alignment vertical="center"/>
    </xf>
    <xf numFmtId="3" fontId="90" fillId="36" borderId="136" xfId="0" applyNumberFormat="1" applyFont="1" applyFill="1" applyBorder="1" applyAlignment="1">
      <alignment vertical="center"/>
    </xf>
    <xf numFmtId="0" fontId="65" fillId="36" borderId="186" xfId="0" applyFont="1" applyFill="1" applyBorder="1" applyAlignment="1">
      <alignment vertical="center"/>
    </xf>
    <xf numFmtId="0" fontId="64" fillId="36" borderId="28" xfId="0" applyFont="1" applyFill="1" applyBorder="1" applyAlignment="1">
      <alignment vertical="center"/>
    </xf>
    <xf numFmtId="0" fontId="65" fillId="24" borderId="131" xfId="0" applyFont="1" applyFill="1" applyBorder="1" applyAlignment="1">
      <alignment vertical="center"/>
    </xf>
    <xf numFmtId="0" fontId="65" fillId="24" borderId="66" xfId="0" applyFont="1" applyFill="1" applyBorder="1" applyAlignment="1" applyProtection="1">
      <alignment vertical="center"/>
      <protection locked="0"/>
    </xf>
    <xf numFmtId="3" fontId="65" fillId="24" borderId="130" xfId="0" applyNumberFormat="1" applyFont="1" applyFill="1" applyBorder="1" applyAlignment="1" applyProtection="1">
      <alignment vertical="center"/>
      <protection locked="0"/>
    </xf>
    <xf numFmtId="3" fontId="0" fillId="29" borderId="189" xfId="0" applyNumberFormat="1" applyFill="1" applyBorder="1"/>
    <xf numFmtId="3" fontId="0" fillId="30" borderId="184" xfId="0" applyNumberFormat="1" applyFill="1" applyBorder="1"/>
    <xf numFmtId="0" fontId="60" fillId="29" borderId="30" xfId="3" applyFont="1" applyFill="1" applyBorder="1"/>
    <xf numFmtId="0" fontId="60" fillId="29" borderId="31" xfId="3" applyFont="1" applyFill="1" applyBorder="1" applyAlignment="1">
      <alignment horizontal="center"/>
    </xf>
    <xf numFmtId="0" fontId="61" fillId="29" borderId="31" xfId="3" applyFont="1" applyFill="1" applyBorder="1" applyAlignment="1">
      <alignment horizontal="left"/>
    </xf>
    <xf numFmtId="0" fontId="32" fillId="29" borderId="31" xfId="3" applyFont="1" applyFill="1" applyBorder="1"/>
    <xf numFmtId="0" fontId="54" fillId="29" borderId="29" xfId="3" applyFill="1" applyBorder="1"/>
    <xf numFmtId="0" fontId="60" fillId="29" borderId="101" xfId="3" applyFont="1" applyFill="1" applyBorder="1"/>
    <xf numFmtId="0" fontId="62" fillId="29" borderId="102" xfId="3" applyFont="1" applyFill="1" applyBorder="1" applyAlignment="1">
      <alignment horizontal="center" vertical="center"/>
    </xf>
    <xf numFmtId="0" fontId="32" fillId="29" borderId="78" xfId="3" applyFont="1" applyFill="1" applyBorder="1"/>
    <xf numFmtId="0" fontId="32" fillId="29" borderId="103" xfId="3" applyFont="1" applyFill="1" applyBorder="1"/>
    <xf numFmtId="0" fontId="58" fillId="29" borderId="103" xfId="3" applyFont="1" applyFill="1" applyBorder="1" applyAlignment="1">
      <alignment horizontal="center"/>
    </xf>
    <xf numFmtId="0" fontId="54" fillId="29" borderId="104" xfId="3" applyFill="1" applyBorder="1"/>
    <xf numFmtId="0" fontId="32" fillId="29" borderId="106" xfId="3" applyFont="1" applyFill="1" applyBorder="1" applyAlignment="1">
      <alignment horizontal="center"/>
    </xf>
    <xf numFmtId="0" fontId="32" fillId="29" borderId="107" xfId="3" applyFont="1" applyFill="1" applyBorder="1" applyAlignment="1">
      <alignment horizontal="center"/>
    </xf>
    <xf numFmtId="0" fontId="32" fillId="29" borderId="110" xfId="3" applyFont="1" applyFill="1" applyBorder="1" applyAlignment="1">
      <alignment horizontal="center"/>
    </xf>
    <xf numFmtId="0" fontId="16" fillId="29" borderId="110" xfId="3" applyFont="1" applyFill="1" applyBorder="1" applyAlignment="1">
      <alignment horizontal="center"/>
    </xf>
    <xf numFmtId="0" fontId="32" fillId="29" borderId="111" xfId="3" applyFont="1" applyFill="1" applyBorder="1" applyAlignment="1">
      <alignment horizontal="center"/>
    </xf>
    <xf numFmtId="0" fontId="32" fillId="29" borderId="112" xfId="3" applyFont="1" applyFill="1" applyBorder="1"/>
    <xf numFmtId="0" fontId="32" fillId="29" borderId="113" xfId="3" applyFont="1" applyFill="1" applyBorder="1"/>
    <xf numFmtId="3" fontId="32" fillId="29" borderId="113" xfId="3" applyNumberFormat="1" applyFont="1" applyFill="1" applyBorder="1" applyAlignment="1">
      <alignment horizontal="right" vertical="center"/>
    </xf>
    <xf numFmtId="3" fontId="66" fillId="29" borderId="114" xfId="3" applyNumberFormat="1" applyFont="1" applyFill="1" applyBorder="1" applyAlignment="1">
      <alignment horizontal="right" vertical="center"/>
    </xf>
    <xf numFmtId="0" fontId="32" fillId="29" borderId="115" xfId="3" applyFont="1" applyFill="1" applyBorder="1"/>
    <xf numFmtId="0" fontId="32" fillId="29" borderId="27" xfId="3" applyFont="1" applyFill="1" applyBorder="1"/>
    <xf numFmtId="3" fontId="32" fillId="29" borderId="27" xfId="3" applyNumberFormat="1" applyFont="1" applyFill="1" applyBorder="1" applyAlignment="1">
      <alignment horizontal="right" vertical="center"/>
    </xf>
    <xf numFmtId="3" fontId="66" fillId="29" borderId="116" xfId="3" applyNumberFormat="1" applyFont="1" applyFill="1" applyBorder="1" applyAlignment="1">
      <alignment horizontal="right" vertical="center"/>
    </xf>
    <xf numFmtId="0" fontId="32" fillId="29" borderId="117" xfId="3" applyFont="1" applyFill="1" applyBorder="1"/>
    <xf numFmtId="0" fontId="32" fillId="29" borderId="118" xfId="3" applyFont="1" applyFill="1" applyBorder="1"/>
    <xf numFmtId="3" fontId="32" fillId="29" borderId="118" xfId="3" applyNumberFormat="1" applyFont="1" applyFill="1" applyBorder="1" applyAlignment="1">
      <alignment horizontal="right" vertical="center"/>
    </xf>
    <xf numFmtId="3" fontId="66" fillId="29" borderId="119" xfId="3" applyNumberFormat="1" applyFont="1" applyFill="1" applyBorder="1" applyAlignment="1">
      <alignment horizontal="right" vertical="center"/>
    </xf>
    <xf numFmtId="0" fontId="58" fillId="29" borderId="26" xfId="3" applyFont="1" applyFill="1" applyBorder="1"/>
    <xf numFmtId="3" fontId="58" fillId="29" borderId="26" xfId="3" applyNumberFormat="1" applyFont="1" applyFill="1" applyBorder="1" applyAlignment="1">
      <alignment horizontal="right" vertical="center"/>
    </xf>
    <xf numFmtId="3" fontId="60" fillId="29" borderId="120" xfId="3" applyNumberFormat="1" applyFont="1" applyFill="1" applyBorder="1" applyAlignment="1">
      <alignment horizontal="right" vertical="center"/>
    </xf>
    <xf numFmtId="0" fontId="60" fillId="19" borderId="30" xfId="3" applyFont="1" applyFill="1" applyBorder="1"/>
    <xf numFmtId="0" fontId="60" fillId="19" borderId="31" xfId="3" applyFont="1" applyFill="1" applyBorder="1" applyAlignment="1">
      <alignment horizontal="center"/>
    </xf>
    <xf numFmtId="0" fontId="57" fillId="19" borderId="31" xfId="3" applyFont="1" applyFill="1" applyBorder="1" applyAlignment="1">
      <alignment horizontal="left"/>
    </xf>
    <xf numFmtId="0" fontId="32" fillId="19" borderId="31" xfId="3" applyFont="1" applyFill="1" applyBorder="1"/>
    <xf numFmtId="0" fontId="54" fillId="19" borderId="29" xfId="3" applyFill="1" applyBorder="1"/>
    <xf numFmtId="0" fontId="60" fillId="19" borderId="101" xfId="3" applyFont="1" applyFill="1" applyBorder="1"/>
    <xf numFmtId="0" fontId="63" fillId="19" borderId="102" xfId="3" applyFont="1" applyFill="1" applyBorder="1" applyAlignment="1">
      <alignment horizontal="center" vertical="center"/>
    </xf>
    <xf numFmtId="0" fontId="32" fillId="19" borderId="78" xfId="3" applyFont="1" applyFill="1" applyBorder="1"/>
    <xf numFmtId="0" fontId="32" fillId="19" borderId="103" xfId="3" applyFont="1" applyFill="1" applyBorder="1"/>
    <xf numFmtId="0" fontId="58" fillId="19" borderId="103" xfId="3" applyFont="1" applyFill="1" applyBorder="1" applyAlignment="1">
      <alignment horizontal="center"/>
    </xf>
    <xf numFmtId="0" fontId="54" fillId="19" borderId="104" xfId="3" applyFill="1" applyBorder="1"/>
    <xf numFmtId="0" fontId="32" fillId="19" borderId="106" xfId="3" applyFont="1" applyFill="1" applyBorder="1" applyAlignment="1">
      <alignment horizontal="center"/>
    </xf>
    <xf numFmtId="0" fontId="64" fillId="19" borderId="106" xfId="3" applyFont="1" applyFill="1" applyBorder="1" applyAlignment="1">
      <alignment horizontal="center"/>
    </xf>
    <xf numFmtId="0" fontId="32" fillId="19" borderId="107" xfId="3" applyFont="1" applyFill="1" applyBorder="1" applyAlignment="1">
      <alignment horizontal="center"/>
    </xf>
    <xf numFmtId="0" fontId="32" fillId="19" borderId="110" xfId="3" applyFont="1" applyFill="1" applyBorder="1" applyAlignment="1">
      <alignment horizontal="center"/>
    </xf>
    <xf numFmtId="0" fontId="16" fillId="19" borderId="110" xfId="3" applyFont="1" applyFill="1" applyBorder="1" applyAlignment="1">
      <alignment horizontal="center"/>
    </xf>
    <xf numFmtId="0" fontId="64" fillId="19" borderId="110" xfId="3" applyFont="1" applyFill="1" applyBorder="1" applyAlignment="1">
      <alignment horizontal="center"/>
    </xf>
    <xf numFmtId="0" fontId="32" fillId="19" borderId="111" xfId="3" applyFont="1" applyFill="1" applyBorder="1" applyAlignment="1">
      <alignment horizontal="center"/>
    </xf>
    <xf numFmtId="0" fontId="32" fillId="19" borderId="115" xfId="3" applyFont="1" applyFill="1" applyBorder="1"/>
    <xf numFmtId="0" fontId="17" fillId="19" borderId="27" xfId="3" applyFont="1" applyFill="1" applyBorder="1" applyAlignment="1">
      <alignment horizontal="left" indent="1"/>
    </xf>
    <xf numFmtId="3" fontId="32" fillId="19" borderId="27" xfId="3" applyNumberFormat="1" applyFont="1" applyFill="1" applyBorder="1"/>
    <xf numFmtId="3" fontId="32" fillId="19" borderId="27" xfId="3" applyNumberFormat="1" applyFont="1" applyFill="1" applyBorder="1" applyAlignment="1">
      <alignment horizontal="right"/>
    </xf>
    <xf numFmtId="3" fontId="64" fillId="19" borderId="27" xfId="3" applyNumberFormat="1" applyFont="1" applyFill="1" applyBorder="1"/>
    <xf numFmtId="3" fontId="66" fillId="19" borderId="116" xfId="3" applyNumberFormat="1" applyFont="1" applyFill="1" applyBorder="1"/>
    <xf numFmtId="0" fontId="32" fillId="19" borderId="121" xfId="3" applyFont="1" applyFill="1" applyBorder="1"/>
    <xf numFmtId="0" fontId="17" fillId="19" borderId="122" xfId="3" applyFont="1" applyFill="1" applyBorder="1" applyAlignment="1">
      <alignment horizontal="left" indent="1"/>
    </xf>
    <xf numFmtId="3" fontId="32" fillId="19" borderId="122" xfId="3" applyNumberFormat="1" applyFont="1" applyFill="1" applyBorder="1"/>
    <xf numFmtId="3" fontId="64" fillId="19" borderId="122" xfId="3" applyNumberFormat="1" applyFont="1" applyFill="1" applyBorder="1"/>
    <xf numFmtId="3" fontId="66" fillId="19" borderId="123" xfId="3" applyNumberFormat="1" applyFont="1" applyFill="1" applyBorder="1"/>
    <xf numFmtId="0" fontId="58" fillId="19" borderId="26" xfId="3" applyFont="1" applyFill="1" applyBorder="1"/>
    <xf numFmtId="3" fontId="58" fillId="19" borderId="26" xfId="3" applyNumberFormat="1" applyFont="1" applyFill="1" applyBorder="1"/>
    <xf numFmtId="3" fontId="65" fillId="19" borderId="26" xfId="3" applyNumberFormat="1" applyFont="1" applyFill="1" applyBorder="1"/>
    <xf numFmtId="3" fontId="60" fillId="19" borderId="120" xfId="3" applyNumberFormat="1" applyFont="1" applyFill="1" applyBorder="1"/>
    <xf numFmtId="0" fontId="32" fillId="19" borderId="27" xfId="3" applyFont="1" applyFill="1" applyBorder="1" applyAlignment="1">
      <alignment horizontal="left" indent="1"/>
    </xf>
    <xf numFmtId="0" fontId="32" fillId="19" borderId="122" xfId="3" applyFont="1" applyFill="1" applyBorder="1"/>
    <xf numFmtId="0" fontId="32" fillId="29" borderId="113" xfId="3" applyFont="1" applyFill="1" applyBorder="1" applyAlignment="1">
      <alignment horizontal="left" indent="1"/>
    </xf>
    <xf numFmtId="3" fontId="32" fillId="29" borderId="113" xfId="3" applyNumberFormat="1" applyFont="1" applyFill="1" applyBorder="1" applyAlignment="1">
      <alignment horizontal="right"/>
    </xf>
    <xf numFmtId="3" fontId="66" fillId="29" borderId="114" xfId="3" applyNumberFormat="1" applyFont="1" applyFill="1" applyBorder="1" applyAlignment="1">
      <alignment horizontal="right"/>
    </xf>
    <xf numFmtId="3" fontId="32" fillId="29" borderId="27" xfId="3" applyNumberFormat="1" applyFont="1" applyFill="1" applyBorder="1" applyAlignment="1">
      <alignment horizontal="right"/>
    </xf>
    <xf numFmtId="3" fontId="66" fillId="29" borderId="116" xfId="3" applyNumberFormat="1" applyFont="1" applyFill="1" applyBorder="1" applyAlignment="1">
      <alignment horizontal="right"/>
    </xf>
    <xf numFmtId="3" fontId="32" fillId="29" borderId="118" xfId="3" applyNumberFormat="1" applyFont="1" applyFill="1" applyBorder="1" applyAlignment="1">
      <alignment horizontal="right"/>
    </xf>
    <xf numFmtId="3" fontId="66" fillId="29" borderId="119" xfId="3" applyNumberFormat="1" applyFont="1" applyFill="1" applyBorder="1" applyAlignment="1">
      <alignment horizontal="right"/>
    </xf>
    <xf numFmtId="0" fontId="32" fillId="19" borderId="124" xfId="3" applyFont="1" applyFill="1" applyBorder="1"/>
    <xf numFmtId="0" fontId="27" fillId="19" borderId="125" xfId="3" applyFont="1" applyFill="1" applyBorder="1" applyAlignment="1">
      <alignment horizontal="left" indent="1"/>
    </xf>
    <xf numFmtId="3" fontId="32" fillId="19" borderId="125" xfId="3" applyNumberFormat="1" applyFont="1" applyFill="1" applyBorder="1"/>
    <xf numFmtId="3" fontId="64" fillId="19" borderId="125" xfId="3" applyNumberFormat="1" applyFont="1" applyFill="1" applyBorder="1"/>
    <xf numFmtId="3" fontId="66" fillId="19" borderId="126" xfId="3" applyNumberFormat="1" applyFont="1" applyFill="1" applyBorder="1"/>
    <xf numFmtId="0" fontId="32" fillId="19" borderId="125" xfId="3" applyFont="1" applyFill="1" applyBorder="1" applyAlignment="1">
      <alignment horizontal="left" indent="1"/>
    </xf>
    <xf numFmtId="0" fontId="15" fillId="19" borderId="125" xfId="3" applyFont="1" applyFill="1" applyBorder="1" applyAlignment="1">
      <alignment horizontal="left" indent="1"/>
    </xf>
    <xf numFmtId="0" fontId="32" fillId="19" borderId="117" xfId="3" applyFont="1" applyFill="1" applyBorder="1"/>
    <xf numFmtId="0" fontId="15" fillId="19" borderId="118" xfId="3" applyFont="1" applyFill="1" applyBorder="1" applyAlignment="1">
      <alignment horizontal="left" indent="1"/>
    </xf>
    <xf numFmtId="3" fontId="32" fillId="19" borderId="118" xfId="3" applyNumberFormat="1" applyFont="1" applyFill="1" applyBorder="1"/>
    <xf numFmtId="3" fontId="66" fillId="19" borderId="119" xfId="3" applyNumberFormat="1" applyFont="1" applyFill="1" applyBorder="1"/>
    <xf numFmtId="0" fontId="15" fillId="19" borderId="122" xfId="3" applyFont="1" applyFill="1" applyBorder="1" applyAlignment="1">
      <alignment horizontal="left" indent="1"/>
    </xf>
    <xf numFmtId="0" fontId="3" fillId="0" borderId="0" xfId="3" applyFont="1"/>
    <xf numFmtId="0" fontId="32" fillId="19" borderId="118" xfId="3" applyFont="1" applyFill="1" applyBorder="1" applyAlignment="1">
      <alignment horizontal="left" indent="1"/>
    </xf>
    <xf numFmtId="0" fontId="32" fillId="19" borderId="122" xfId="3" applyFont="1" applyFill="1" applyBorder="1" applyAlignment="1">
      <alignment horizontal="left" indent="1"/>
    </xf>
    <xf numFmtId="0" fontId="31" fillId="29" borderId="31" xfId="3" applyFont="1" applyFill="1" applyBorder="1"/>
    <xf numFmtId="0" fontId="31" fillId="29" borderId="78" xfId="3" applyFont="1" applyFill="1" applyBorder="1"/>
    <xf numFmtId="0" fontId="31" fillId="29" borderId="103" xfId="3" applyFont="1" applyFill="1" applyBorder="1"/>
    <xf numFmtId="0" fontId="31" fillId="29" borderId="106" xfId="3" applyFont="1" applyFill="1" applyBorder="1" applyAlignment="1">
      <alignment horizontal="center"/>
    </xf>
    <xf numFmtId="0" fontId="31" fillId="29" borderId="107" xfId="3" applyFont="1" applyFill="1" applyBorder="1" applyAlignment="1">
      <alignment horizontal="center"/>
    </xf>
    <xf numFmtId="0" fontId="31" fillId="29" borderId="112" xfId="3" applyFont="1" applyFill="1" applyBorder="1"/>
    <xf numFmtId="0" fontId="31" fillId="29" borderId="113" xfId="3" applyFont="1" applyFill="1" applyBorder="1" applyAlignment="1">
      <alignment horizontal="left" indent="1"/>
    </xf>
    <xf numFmtId="3" fontId="31" fillId="29" borderId="113" xfId="3" applyNumberFormat="1" applyFont="1" applyFill="1" applyBorder="1" applyAlignment="1">
      <alignment horizontal="right"/>
    </xf>
    <xf numFmtId="0" fontId="31" fillId="29" borderId="115" xfId="3" applyFont="1" applyFill="1" applyBorder="1"/>
    <xf numFmtId="0" fontId="31" fillId="29" borderId="77" xfId="3" applyFont="1" applyFill="1" applyBorder="1"/>
    <xf numFmtId="3" fontId="31" fillId="29" borderId="77" xfId="3" applyNumberFormat="1" applyFont="1" applyFill="1" applyBorder="1" applyAlignment="1">
      <alignment horizontal="right"/>
    </xf>
    <xf numFmtId="0" fontId="31" fillId="29" borderId="117" xfId="3" applyFont="1" applyFill="1" applyBorder="1"/>
    <xf numFmtId="0" fontId="31" fillId="29" borderId="118" xfId="3" applyFont="1" applyFill="1" applyBorder="1"/>
    <xf numFmtId="3" fontId="31" fillId="29" borderId="118" xfId="3" applyNumberFormat="1" applyFont="1" applyFill="1" applyBorder="1" applyAlignment="1">
      <alignment horizontal="right"/>
    </xf>
    <xf numFmtId="0" fontId="31" fillId="29" borderId="25" xfId="3" applyFont="1" applyFill="1" applyBorder="1"/>
    <xf numFmtId="0" fontId="31" fillId="19" borderId="31" xfId="3" applyFont="1" applyFill="1" applyBorder="1"/>
    <xf numFmtId="0" fontId="31" fillId="19" borderId="78" xfId="3" applyFont="1" applyFill="1" applyBorder="1"/>
    <xf numFmtId="0" fontId="31" fillId="19" borderId="103" xfId="3" applyFont="1" applyFill="1" applyBorder="1"/>
    <xf numFmtId="0" fontId="31" fillId="19" borderId="106" xfId="3" applyFont="1" applyFill="1" applyBorder="1" applyAlignment="1">
      <alignment horizontal="center"/>
    </xf>
    <xf numFmtId="0" fontId="31" fillId="19" borderId="107" xfId="3" applyFont="1" applyFill="1" applyBorder="1" applyAlignment="1">
      <alignment horizontal="center"/>
    </xf>
    <xf numFmtId="0" fontId="23" fillId="19" borderId="110" xfId="3" applyFont="1" applyFill="1" applyBorder="1" applyAlignment="1">
      <alignment horizontal="center"/>
    </xf>
    <xf numFmtId="0" fontId="31" fillId="19" borderId="115" xfId="3" applyFont="1" applyFill="1" applyBorder="1"/>
    <xf numFmtId="0" fontId="13" fillId="19" borderId="77" xfId="3" applyFont="1" applyFill="1" applyBorder="1" applyAlignment="1">
      <alignment horizontal="left" indent="1"/>
    </xf>
    <xf numFmtId="3" fontId="31" fillId="19" borderId="77" xfId="3" applyNumberFormat="1" applyFont="1" applyFill="1" applyBorder="1"/>
    <xf numFmtId="3" fontId="31" fillId="19" borderId="77" xfId="3" applyNumberFormat="1" applyFont="1" applyFill="1" applyBorder="1" applyAlignment="1">
      <alignment horizontal="right"/>
    </xf>
    <xf numFmtId="3" fontId="54" fillId="19" borderId="116" xfId="3" applyNumberFormat="1" applyFill="1" applyBorder="1"/>
    <xf numFmtId="0" fontId="31" fillId="19" borderId="117" xfId="3" applyFont="1" applyFill="1" applyBorder="1"/>
    <xf numFmtId="0" fontId="13" fillId="19" borderId="118" xfId="3" applyFont="1" applyFill="1" applyBorder="1" applyAlignment="1">
      <alignment horizontal="left" indent="1"/>
    </xf>
    <xf numFmtId="3" fontId="31" fillId="19" borderId="118" xfId="3" applyNumberFormat="1" applyFont="1" applyFill="1" applyBorder="1"/>
    <xf numFmtId="3" fontId="54" fillId="19" borderId="119" xfId="3" applyNumberFormat="1" applyFill="1" applyBorder="1"/>
    <xf numFmtId="0" fontId="31" fillId="19" borderId="121" xfId="3" applyFont="1" applyFill="1" applyBorder="1"/>
    <xf numFmtId="0" fontId="31" fillId="19" borderId="122" xfId="3" applyFont="1" applyFill="1" applyBorder="1" applyAlignment="1">
      <alignment horizontal="left" indent="1"/>
    </xf>
    <xf numFmtId="3" fontId="31" fillId="19" borderId="122" xfId="3" applyNumberFormat="1" applyFont="1" applyFill="1" applyBorder="1"/>
    <xf numFmtId="3" fontId="54" fillId="19" borderId="123" xfId="3" applyNumberFormat="1" applyFill="1" applyBorder="1"/>
    <xf numFmtId="0" fontId="31" fillId="19" borderId="25" xfId="3" applyFont="1" applyFill="1" applyBorder="1"/>
    <xf numFmtId="0" fontId="12" fillId="29" borderId="27" xfId="3" applyFont="1" applyFill="1" applyBorder="1"/>
    <xf numFmtId="0" fontId="32" fillId="19" borderId="27" xfId="3" applyFont="1" applyFill="1" applyBorder="1"/>
    <xf numFmtId="3" fontId="66" fillId="19" borderId="27" xfId="3" applyNumberFormat="1" applyFont="1" applyFill="1" applyBorder="1"/>
    <xf numFmtId="0" fontId="32" fillId="19" borderId="125" xfId="3" applyFont="1" applyFill="1" applyBorder="1"/>
    <xf numFmtId="3" fontId="66" fillId="19" borderId="125" xfId="3" applyNumberFormat="1" applyFont="1" applyFill="1" applyBorder="1"/>
    <xf numFmtId="0" fontId="12" fillId="19" borderId="125" xfId="3" applyFont="1" applyFill="1" applyBorder="1"/>
    <xf numFmtId="3" fontId="66" fillId="19" borderId="122" xfId="3" applyNumberFormat="1" applyFont="1" applyFill="1" applyBorder="1"/>
    <xf numFmtId="0" fontId="23" fillId="19" borderId="118" xfId="3" applyFont="1" applyFill="1" applyBorder="1" applyAlignment="1">
      <alignment horizontal="left" indent="1"/>
    </xf>
    <xf numFmtId="0" fontId="23" fillId="19" borderId="122" xfId="3" applyFont="1" applyFill="1" applyBorder="1" applyAlignment="1">
      <alignment horizontal="left" indent="1"/>
    </xf>
    <xf numFmtId="0" fontId="32" fillId="29" borderId="27" xfId="3" applyFont="1" applyFill="1" applyBorder="1" applyAlignment="1">
      <alignment horizontal="left" indent="1"/>
    </xf>
    <xf numFmtId="0" fontId="32" fillId="29" borderId="118" xfId="3" applyFont="1" applyFill="1" applyBorder="1" applyAlignment="1">
      <alignment horizontal="left" indent="1"/>
    </xf>
    <xf numFmtId="0" fontId="13" fillId="19" borderId="125" xfId="3" applyFont="1" applyFill="1" applyBorder="1" applyAlignment="1">
      <alignment horizontal="left" indent="1"/>
    </xf>
    <xf numFmtId="0" fontId="60" fillId="19" borderId="31" xfId="3" applyFont="1" applyFill="1" applyBorder="1" applyAlignment="1">
      <alignment horizontal="left"/>
    </xf>
    <xf numFmtId="0" fontId="60" fillId="29" borderId="31" xfId="3" applyFont="1" applyFill="1" applyBorder="1" applyAlignment="1">
      <alignment horizontal="left"/>
    </xf>
    <xf numFmtId="0" fontId="30" fillId="29" borderId="127" xfId="3" applyFont="1" applyFill="1" applyBorder="1" applyAlignment="1">
      <alignment horizontal="right"/>
    </xf>
    <xf numFmtId="0" fontId="66" fillId="29" borderId="128" xfId="3" applyFont="1" applyFill="1" applyBorder="1" applyAlignment="1">
      <alignment horizontal="left" vertical="center" wrapText="1" indent="1"/>
    </xf>
    <xf numFmtId="3" fontId="32" fillId="29" borderId="59" xfId="3" applyNumberFormat="1" applyFont="1" applyFill="1" applyBorder="1" applyAlignment="1">
      <alignment horizontal="right"/>
    </xf>
    <xf numFmtId="3" fontId="66" fillId="29" borderId="129" xfId="3" applyNumberFormat="1" applyFont="1" applyFill="1" applyBorder="1" applyAlignment="1">
      <alignment horizontal="right"/>
    </xf>
    <xf numFmtId="0" fontId="30" fillId="29" borderId="137" xfId="3" applyFont="1" applyFill="1" applyBorder="1" applyAlignment="1">
      <alignment horizontal="right"/>
    </xf>
    <xf numFmtId="0" fontId="66" fillId="29" borderId="155" xfId="3" applyFont="1" applyFill="1" applyBorder="1" applyAlignment="1">
      <alignment horizontal="left" vertical="center" wrapText="1" indent="1"/>
    </xf>
    <xf numFmtId="3" fontId="58" fillId="29" borderId="138" xfId="3" applyNumberFormat="1" applyFont="1" applyFill="1" applyBorder="1" applyAlignment="1">
      <alignment horizontal="right"/>
    </xf>
    <xf numFmtId="3" fontId="60" fillId="29" borderId="142" xfId="3" applyNumberFormat="1" applyFont="1" applyFill="1" applyBorder="1" applyAlignment="1">
      <alignment horizontal="right"/>
    </xf>
    <xf numFmtId="3" fontId="32" fillId="29" borderId="113" xfId="3" applyNumberFormat="1" applyFont="1" applyFill="1" applyBorder="1" applyAlignment="1">
      <alignment horizontal="center"/>
    </xf>
    <xf numFmtId="3" fontId="66" fillId="29" borderId="114" xfId="3" applyNumberFormat="1" applyFont="1" applyFill="1" applyBorder="1" applyAlignment="1">
      <alignment horizontal="center"/>
    </xf>
    <xf numFmtId="3" fontId="10" fillId="19" borderId="27" xfId="3" applyNumberFormat="1" applyFont="1" applyFill="1" applyBorder="1"/>
    <xf numFmtId="3" fontId="10" fillId="19" borderId="125" xfId="3" applyNumberFormat="1" applyFont="1" applyFill="1" applyBorder="1"/>
    <xf numFmtId="0" fontId="10" fillId="29" borderId="113" xfId="3" applyFont="1" applyFill="1" applyBorder="1"/>
    <xf numFmtId="0" fontId="10" fillId="19" borderId="125" xfId="3" applyFont="1" applyFill="1" applyBorder="1" applyAlignment="1">
      <alignment horizontal="left" indent="1"/>
    </xf>
    <xf numFmtId="0" fontId="24" fillId="19" borderId="118" xfId="3" applyFont="1" applyFill="1" applyBorder="1" applyAlignment="1">
      <alignment horizontal="left" indent="1"/>
    </xf>
    <xf numFmtId="0" fontId="24" fillId="19" borderId="122" xfId="3" applyFont="1" applyFill="1" applyBorder="1" applyAlignment="1">
      <alignment horizontal="left" indent="1"/>
    </xf>
    <xf numFmtId="3" fontId="31" fillId="29" borderId="77" xfId="3" applyNumberFormat="1" applyFont="1" applyFill="1" applyBorder="1" applyAlignment="1">
      <alignment horizontal="right" vertical="center"/>
    </xf>
    <xf numFmtId="3" fontId="31" fillId="29" borderId="118" xfId="3" applyNumberFormat="1" applyFont="1" applyFill="1" applyBorder="1" applyAlignment="1">
      <alignment horizontal="right" vertical="center"/>
    </xf>
    <xf numFmtId="0" fontId="31" fillId="19" borderId="77" xfId="3" applyFont="1" applyFill="1" applyBorder="1" applyAlignment="1">
      <alignment horizontal="left" indent="1"/>
    </xf>
    <xf numFmtId="3" fontId="64" fillId="19" borderId="77" xfId="3" applyNumberFormat="1" applyFont="1" applyFill="1" applyBorder="1"/>
    <xf numFmtId="3" fontId="64" fillId="19" borderId="77" xfId="3" applyNumberFormat="1" applyFont="1" applyFill="1" applyBorder="1" applyAlignment="1">
      <alignment horizontal="right"/>
    </xf>
    <xf numFmtId="3" fontId="74" fillId="19" borderId="116" xfId="3" applyNumberFormat="1" applyFont="1" applyFill="1" applyBorder="1"/>
    <xf numFmtId="0" fontId="25" fillId="19" borderId="77" xfId="3" applyFont="1" applyFill="1" applyBorder="1" applyAlignment="1">
      <alignment horizontal="left" indent="1"/>
    </xf>
    <xf numFmtId="3" fontId="74" fillId="19" borderId="123" xfId="3" applyNumberFormat="1" applyFont="1" applyFill="1" applyBorder="1"/>
    <xf numFmtId="0" fontId="30" fillId="29" borderId="113" xfId="3" applyFont="1" applyFill="1" applyBorder="1" applyAlignment="1">
      <alignment horizontal="left" vertical="center" indent="1"/>
    </xf>
    <xf numFmtId="0" fontId="30" fillId="29" borderId="27" xfId="3" applyFont="1" applyFill="1" applyBorder="1" applyAlignment="1">
      <alignment horizontal="left" vertical="center" indent="1"/>
    </xf>
    <xf numFmtId="0" fontId="32" fillId="29" borderId="27" xfId="3" applyFont="1" applyFill="1" applyBorder="1" applyAlignment="1">
      <alignment horizontal="left" vertical="center" indent="1"/>
    </xf>
    <xf numFmtId="0" fontId="32" fillId="29" borderId="118" xfId="3" applyFont="1" applyFill="1" applyBorder="1" applyAlignment="1">
      <alignment horizontal="left" vertical="center" indent="1"/>
    </xf>
    <xf numFmtId="0" fontId="27" fillId="19" borderId="27" xfId="3" applyFont="1" applyFill="1" applyBorder="1" applyAlignment="1">
      <alignment horizontal="left" indent="1"/>
    </xf>
    <xf numFmtId="3" fontId="74" fillId="19" borderId="147" xfId="3" applyNumberFormat="1" applyFont="1" applyFill="1" applyBorder="1"/>
    <xf numFmtId="3" fontId="74" fillId="19" borderId="126" xfId="3" applyNumberFormat="1" applyFont="1" applyFill="1" applyBorder="1"/>
    <xf numFmtId="0" fontId="20" fillId="19" borderId="125" xfId="3" applyFont="1" applyFill="1" applyBorder="1" applyAlignment="1">
      <alignment horizontal="left" indent="1"/>
    </xf>
    <xf numFmtId="3" fontId="7" fillId="19" borderId="125" xfId="3" applyNumberFormat="1" applyFont="1" applyFill="1" applyBorder="1"/>
    <xf numFmtId="0" fontId="4" fillId="19" borderId="125" xfId="3" applyFont="1" applyFill="1" applyBorder="1" applyAlignment="1">
      <alignment horizontal="left" indent="1"/>
    </xf>
    <xf numFmtId="0" fontId="64" fillId="19" borderId="124" xfId="3" applyFont="1" applyFill="1" applyBorder="1"/>
    <xf numFmtId="0" fontId="64" fillId="19" borderId="125" xfId="3" applyFont="1" applyFill="1" applyBorder="1" applyAlignment="1">
      <alignment horizontal="left" indent="1"/>
    </xf>
    <xf numFmtId="0" fontId="30" fillId="19" borderId="125" xfId="3" applyFont="1" applyFill="1" applyBorder="1" applyAlignment="1">
      <alignment horizontal="left" indent="1"/>
    </xf>
    <xf numFmtId="3" fontId="64" fillId="19" borderId="118" xfId="3" applyNumberFormat="1" applyFont="1" applyFill="1" applyBorder="1"/>
    <xf numFmtId="3" fontId="74" fillId="19" borderId="119" xfId="3" applyNumberFormat="1" applyFont="1" applyFill="1" applyBorder="1"/>
    <xf numFmtId="3" fontId="7" fillId="19" borderId="118" xfId="3" applyNumberFormat="1" applyFont="1" applyFill="1" applyBorder="1"/>
    <xf numFmtId="0" fontId="18" fillId="19" borderId="77" xfId="3" applyFont="1" applyFill="1" applyBorder="1" applyAlignment="1">
      <alignment horizontal="left" indent="1"/>
    </xf>
    <xf numFmtId="0" fontId="65" fillId="29" borderId="31" xfId="3" applyFont="1" applyFill="1" applyBorder="1" applyAlignment="1">
      <alignment horizontal="left"/>
    </xf>
    <xf numFmtId="0" fontId="31" fillId="29" borderId="77" xfId="3" applyFont="1" applyFill="1" applyBorder="1" applyAlignment="1">
      <alignment horizontal="left" vertical="center" indent="1"/>
    </xf>
    <xf numFmtId="0" fontId="9" fillId="29" borderId="118" xfId="3" applyFont="1" applyFill="1" applyBorder="1" applyAlignment="1">
      <alignment horizontal="left" vertical="center" indent="1"/>
    </xf>
    <xf numFmtId="3" fontId="64" fillId="0" borderId="0" xfId="3" applyNumberFormat="1" applyFont="1" applyAlignment="1">
      <alignment horizontal="right"/>
    </xf>
    <xf numFmtId="0" fontId="64" fillId="0" borderId="0" xfId="3" applyFont="1" applyAlignment="1">
      <alignment horizontal="right"/>
    </xf>
    <xf numFmtId="0" fontId="64" fillId="0" borderId="0" xfId="3" applyFont="1" applyAlignment="1">
      <alignment horizontal="left"/>
    </xf>
    <xf numFmtId="0" fontId="32" fillId="30" borderId="25" xfId="3" applyFont="1" applyFill="1" applyBorder="1"/>
    <xf numFmtId="0" fontId="58" fillId="30" borderId="26" xfId="3" applyFont="1" applyFill="1" applyBorder="1"/>
    <xf numFmtId="3" fontId="58" fillId="30" borderId="26" xfId="3" applyNumberFormat="1" applyFont="1" applyFill="1" applyBorder="1" applyAlignment="1">
      <alignment horizontal="right"/>
    </xf>
    <xf numFmtId="3" fontId="60" fillId="30" borderId="120" xfId="3" applyNumberFormat="1" applyFont="1" applyFill="1" applyBorder="1" applyAlignment="1">
      <alignment horizontal="right"/>
    </xf>
    <xf numFmtId="0" fontId="58" fillId="18" borderId="25" xfId="3" applyFont="1" applyFill="1" applyBorder="1"/>
    <xf numFmtId="0" fontId="58" fillId="18" borderId="26" xfId="3" applyFont="1" applyFill="1" applyBorder="1"/>
    <xf numFmtId="3" fontId="65" fillId="18" borderId="26" xfId="3" applyNumberFormat="1" applyFont="1" applyFill="1" applyBorder="1"/>
    <xf numFmtId="3" fontId="75" fillId="18" borderId="120" xfId="3" applyNumberFormat="1" applyFont="1" applyFill="1" applyBorder="1"/>
    <xf numFmtId="0" fontId="58" fillId="18" borderId="132" xfId="3" applyFont="1" applyFill="1" applyBorder="1"/>
    <xf numFmtId="0" fontId="58" fillId="18" borderId="133" xfId="3" applyFont="1" applyFill="1" applyBorder="1" applyAlignment="1">
      <alignment horizontal="left" indent="1"/>
    </xf>
    <xf numFmtId="3" fontId="58" fillId="18" borderId="133" xfId="3" applyNumberFormat="1" applyFont="1" applyFill="1" applyBorder="1"/>
    <xf numFmtId="3" fontId="60" fillId="18" borderId="136" xfId="3" applyNumberFormat="1" applyFont="1" applyFill="1" applyBorder="1"/>
    <xf numFmtId="0" fontId="31" fillId="30" borderId="25" xfId="3" applyFont="1" applyFill="1" applyBorder="1"/>
    <xf numFmtId="3" fontId="58" fillId="30" borderId="26" xfId="3" applyNumberFormat="1" applyFont="1" applyFill="1" applyBorder="1" applyAlignment="1">
      <alignment horizontal="right" vertical="center"/>
    </xf>
    <xf numFmtId="3" fontId="60" fillId="30" borderId="120" xfId="3" applyNumberFormat="1" applyFont="1" applyFill="1" applyBorder="1" applyAlignment="1">
      <alignment horizontal="right" vertical="center"/>
    </xf>
    <xf numFmtId="0" fontId="31" fillId="18" borderId="25" xfId="3" applyFont="1" applyFill="1" applyBorder="1"/>
    <xf numFmtId="3" fontId="58" fillId="18" borderId="26" xfId="3" applyNumberFormat="1" applyFont="1" applyFill="1" applyBorder="1"/>
    <xf numFmtId="3" fontId="31" fillId="18" borderId="26" xfId="3" applyNumberFormat="1" applyFont="1" applyFill="1" applyBorder="1"/>
    <xf numFmtId="0" fontId="32" fillId="18" borderId="25" xfId="3" applyFont="1" applyFill="1" applyBorder="1"/>
    <xf numFmtId="3" fontId="32" fillId="18" borderId="26" xfId="3" applyNumberFormat="1" applyFont="1" applyFill="1" applyBorder="1"/>
    <xf numFmtId="3" fontId="66" fillId="18" borderId="120" xfId="3" applyNumberFormat="1" applyFont="1" applyFill="1" applyBorder="1"/>
    <xf numFmtId="3" fontId="60" fillId="18" borderId="120" xfId="3" applyNumberFormat="1" applyFont="1" applyFill="1" applyBorder="1"/>
    <xf numFmtId="3" fontId="58" fillId="30" borderId="26" xfId="3" applyNumberFormat="1" applyFont="1" applyFill="1" applyBorder="1" applyAlignment="1">
      <alignment horizontal="center"/>
    </xf>
    <xf numFmtId="3" fontId="60" fillId="30" borderId="120" xfId="3" applyNumberFormat="1" applyFont="1" applyFill="1" applyBorder="1" applyAlignment="1">
      <alignment horizontal="center"/>
    </xf>
    <xf numFmtId="3" fontId="32" fillId="30" borderId="26" xfId="3" applyNumberFormat="1" applyFont="1" applyFill="1" applyBorder="1" applyAlignment="1">
      <alignment horizontal="right"/>
    </xf>
    <xf numFmtId="3" fontId="50" fillId="18" borderId="120" xfId="3" applyNumberFormat="1" applyFont="1" applyFill="1" applyBorder="1"/>
    <xf numFmtId="3" fontId="65" fillId="30" borderId="26" xfId="3" applyNumberFormat="1" applyFont="1" applyFill="1" applyBorder="1" applyAlignment="1">
      <alignment horizontal="right"/>
    </xf>
    <xf numFmtId="3" fontId="75" fillId="30" borderId="120" xfId="3" applyNumberFormat="1" applyFont="1" applyFill="1" applyBorder="1" applyAlignment="1">
      <alignment horizontal="right"/>
    </xf>
    <xf numFmtId="0" fontId="49" fillId="13" borderId="0" xfId="6" applyFont="1" applyFill="1" applyAlignment="1">
      <alignment horizontal="right"/>
    </xf>
    <xf numFmtId="0" fontId="42" fillId="13" borderId="0" xfId="6" applyFont="1" applyFill="1" applyAlignment="1">
      <alignment horizontal="center" vertical="center"/>
    </xf>
    <xf numFmtId="0" fontId="42" fillId="13" borderId="26" xfId="6" applyFont="1" applyFill="1" applyBorder="1" applyAlignment="1">
      <alignment vertical="center"/>
    </xf>
    <xf numFmtId="0" fontId="49" fillId="13" borderId="26" xfId="6" applyFont="1" applyFill="1" applyBorder="1" applyAlignment="1">
      <alignment horizontal="center" vertical="center"/>
    </xf>
    <xf numFmtId="1" fontId="49" fillId="13" borderId="26" xfId="6" applyNumberFormat="1" applyFont="1" applyFill="1" applyBorder="1" applyAlignment="1">
      <alignment horizontal="center" vertical="center"/>
    </xf>
    <xf numFmtId="3" fontId="49" fillId="16" borderId="26" xfId="6" applyNumberFormat="1" applyFont="1" applyFill="1" applyBorder="1" applyAlignment="1">
      <alignment horizontal="right" vertical="center"/>
    </xf>
    <xf numFmtId="3" fontId="49" fillId="48" borderId="26" xfId="6" applyNumberFormat="1" applyFont="1" applyFill="1" applyBorder="1" applyAlignment="1">
      <alignment horizontal="center" vertical="center"/>
    </xf>
    <xf numFmtId="3" fontId="49" fillId="48" borderId="26" xfId="6" applyNumberFormat="1" applyFont="1" applyFill="1" applyBorder="1" applyAlignment="1">
      <alignment horizontal="right" vertical="center"/>
    </xf>
    <xf numFmtId="3" fontId="42" fillId="13" borderId="66" xfId="6" applyNumberFormat="1" applyFont="1" applyFill="1" applyBorder="1" applyAlignment="1">
      <alignment horizontal="center" vertical="center"/>
    </xf>
    <xf numFmtId="3" fontId="42" fillId="13" borderId="66" xfId="6" applyNumberFormat="1" applyFont="1" applyFill="1" applyBorder="1" applyAlignment="1">
      <alignment horizontal="left" vertical="center"/>
    </xf>
    <xf numFmtId="3" fontId="42" fillId="15" borderId="66" xfId="6" applyNumberFormat="1" applyFont="1" applyFill="1" applyBorder="1" applyAlignment="1" applyProtection="1">
      <alignment horizontal="right" vertical="center"/>
      <protection locked="0"/>
    </xf>
    <xf numFmtId="3" fontId="42" fillId="25" borderId="66" xfId="6" applyNumberFormat="1" applyFont="1" applyFill="1" applyBorder="1" applyAlignment="1">
      <alignment horizontal="right" vertical="center"/>
    </xf>
    <xf numFmtId="3" fontId="42" fillId="13" borderId="59" xfId="6" applyNumberFormat="1" applyFont="1" applyFill="1" applyBorder="1" applyAlignment="1">
      <alignment horizontal="center" vertical="center"/>
    </xf>
    <xf numFmtId="3" fontId="42" fillId="13" borderId="59" xfId="6" applyNumberFormat="1" applyFont="1" applyFill="1" applyBorder="1" applyAlignment="1">
      <alignment vertical="center"/>
    </xf>
    <xf numFmtId="3" fontId="42" fillId="15" borderId="59" xfId="6" applyNumberFormat="1" applyFont="1" applyFill="1" applyBorder="1" applyAlignment="1" applyProtection="1">
      <alignment horizontal="right" vertical="center"/>
      <protection locked="0"/>
    </xf>
    <xf numFmtId="3" fontId="42" fillId="25" borderId="59" xfId="6" applyNumberFormat="1" applyFont="1" applyFill="1" applyBorder="1" applyAlignment="1">
      <alignment horizontal="right" vertical="center"/>
    </xf>
    <xf numFmtId="3" fontId="42" fillId="13" borderId="66" xfId="6" applyNumberFormat="1" applyFont="1" applyFill="1" applyBorder="1" applyAlignment="1">
      <alignment vertical="center"/>
    </xf>
    <xf numFmtId="3" fontId="49" fillId="13" borderId="59" xfId="6" applyNumberFormat="1" applyFont="1" applyFill="1" applyBorder="1" applyAlignment="1">
      <alignment horizontal="center" vertical="center"/>
    </xf>
    <xf numFmtId="3" fontId="49" fillId="13" borderId="138" xfId="6" applyNumberFormat="1" applyFont="1" applyFill="1" applyBorder="1" applyAlignment="1">
      <alignment horizontal="center" vertical="center"/>
    </xf>
    <xf numFmtId="3" fontId="42" fillId="13" borderId="138" xfId="6" applyNumberFormat="1" applyFont="1" applyFill="1" applyBorder="1" applyAlignment="1">
      <alignment horizontal="center" vertical="center"/>
    </xf>
    <xf numFmtId="3" fontId="42" fillId="13" borderId="138" xfId="6" applyNumberFormat="1" applyFont="1" applyFill="1" applyBorder="1" applyAlignment="1">
      <alignment vertical="center"/>
    </xf>
    <xf numFmtId="3" fontId="42" fillId="25" borderId="110" xfId="6" applyNumberFormat="1" applyFont="1" applyFill="1" applyBorder="1" applyAlignment="1">
      <alignment horizontal="right" vertical="center"/>
    </xf>
    <xf numFmtId="3" fontId="42" fillId="13" borderId="26" xfId="6" applyNumberFormat="1" applyFont="1" applyFill="1" applyBorder="1" applyAlignment="1">
      <alignment horizontal="center" vertical="center"/>
    </xf>
    <xf numFmtId="3" fontId="42" fillId="13" borderId="26" xfId="6" applyNumberFormat="1" applyFont="1" applyFill="1" applyBorder="1" applyAlignment="1">
      <alignment vertical="center"/>
    </xf>
    <xf numFmtId="3" fontId="42" fillId="25" borderId="26" xfId="6" applyNumberFormat="1" applyFont="1" applyFill="1" applyBorder="1" applyAlignment="1">
      <alignment horizontal="right" vertical="center"/>
    </xf>
    <xf numFmtId="3" fontId="49" fillId="13" borderId="59" xfId="6" applyNumberFormat="1" applyFont="1" applyFill="1" applyBorder="1" applyAlignment="1">
      <alignment vertical="center"/>
    </xf>
    <xf numFmtId="3" fontId="49" fillId="13" borderId="133" xfId="6" applyNumberFormat="1" applyFont="1" applyFill="1" applyBorder="1" applyAlignment="1">
      <alignment horizontal="center" vertical="center"/>
    </xf>
    <xf numFmtId="3" fontId="42" fillId="13" borderId="133" xfId="6" applyNumberFormat="1" applyFont="1" applyFill="1" applyBorder="1" applyAlignment="1">
      <alignment horizontal="center" vertical="center"/>
    </xf>
    <xf numFmtId="3" fontId="42" fillId="13" borderId="133" xfId="6" applyNumberFormat="1" applyFont="1" applyFill="1" applyBorder="1" applyAlignment="1">
      <alignment vertical="center"/>
    </xf>
    <xf numFmtId="3" fontId="42" fillId="25" borderId="133" xfId="6" applyNumberFormat="1" applyFont="1" applyFill="1" applyBorder="1" applyAlignment="1">
      <alignment horizontal="right" vertical="center"/>
    </xf>
    <xf numFmtId="3" fontId="49" fillId="13" borderId="110" xfId="6" applyNumberFormat="1" applyFont="1" applyFill="1" applyBorder="1" applyAlignment="1">
      <alignment horizontal="center" vertical="center"/>
    </xf>
    <xf numFmtId="3" fontId="42" fillId="13" borderId="110" xfId="6" applyNumberFormat="1" applyFont="1" applyFill="1" applyBorder="1" applyAlignment="1">
      <alignment horizontal="center" vertical="center"/>
    </xf>
    <xf numFmtId="3" fontId="42" fillId="13" borderId="110" xfId="6" applyNumberFormat="1" applyFont="1" applyFill="1" applyBorder="1" applyAlignment="1">
      <alignment vertical="center"/>
    </xf>
    <xf numFmtId="3" fontId="49" fillId="13" borderId="26" xfId="6" applyNumberFormat="1" applyFont="1" applyFill="1" applyBorder="1" applyAlignment="1">
      <alignment horizontal="center" vertical="center"/>
    </xf>
    <xf numFmtId="3" fontId="42" fillId="13" borderId="76" xfId="6" applyNumberFormat="1" applyFont="1" applyFill="1" applyBorder="1" applyAlignment="1">
      <alignment vertical="center"/>
    </xf>
    <xf numFmtId="3" fontId="42" fillId="13" borderId="76" xfId="6" applyNumberFormat="1" applyFont="1" applyFill="1" applyBorder="1" applyAlignment="1">
      <alignment horizontal="center" vertical="center"/>
    </xf>
    <xf numFmtId="3" fontId="49" fillId="20" borderId="26" xfId="6" applyNumberFormat="1" applyFont="1" applyFill="1" applyBorder="1" applyAlignment="1">
      <alignment horizontal="right" vertical="center"/>
    </xf>
    <xf numFmtId="3" fontId="49" fillId="21" borderId="26" xfId="6" applyNumberFormat="1" applyFont="1" applyFill="1" applyBorder="1" applyAlignment="1">
      <alignment horizontal="center" vertical="center"/>
    </xf>
    <xf numFmtId="3" fontId="49" fillId="21" borderId="26" xfId="6" applyNumberFormat="1" applyFont="1" applyFill="1" applyBorder="1" applyAlignment="1">
      <alignment horizontal="right" vertical="center"/>
    </xf>
    <xf numFmtId="3" fontId="42" fillId="22" borderId="66" xfId="6" applyNumberFormat="1" applyFont="1" applyFill="1" applyBorder="1" applyAlignment="1">
      <alignment vertical="center"/>
    </xf>
    <xf numFmtId="3" fontId="42" fillId="22" borderId="66" xfId="6" applyNumberFormat="1" applyFont="1" applyFill="1" applyBorder="1" applyAlignment="1">
      <alignment horizontal="center" vertical="center"/>
    </xf>
    <xf numFmtId="3" fontId="42" fillId="22" borderId="59" xfId="6" applyNumberFormat="1" applyFont="1" applyFill="1" applyBorder="1" applyAlignment="1">
      <alignment vertical="center"/>
    </xf>
    <xf numFmtId="3" fontId="42" fillId="22" borderId="59" xfId="6" applyNumberFormat="1" applyFont="1" applyFill="1" applyBorder="1" applyAlignment="1">
      <alignment horizontal="center" vertical="center"/>
    </xf>
    <xf numFmtId="3" fontId="42" fillId="22" borderId="138" xfId="6" applyNumberFormat="1" applyFont="1" applyFill="1" applyBorder="1" applyAlignment="1">
      <alignment vertical="center"/>
    </xf>
    <xf numFmtId="3" fontId="42" fillId="22" borderId="138" xfId="6" applyNumberFormat="1" applyFont="1" applyFill="1" applyBorder="1" applyAlignment="1">
      <alignment horizontal="center" vertical="center"/>
    </xf>
    <xf numFmtId="3" fontId="42" fillId="22" borderId="146" xfId="6" applyNumberFormat="1" applyFont="1" applyFill="1" applyBorder="1" applyAlignment="1">
      <alignment vertical="center"/>
    </xf>
    <xf numFmtId="3" fontId="42" fillId="22" borderId="146" xfId="6" applyNumberFormat="1" applyFont="1" applyFill="1" applyBorder="1" applyAlignment="1">
      <alignment horizontal="center" vertical="center"/>
    </xf>
    <xf numFmtId="3" fontId="42" fillId="22" borderId="76" xfId="6" applyNumberFormat="1" applyFont="1" applyFill="1" applyBorder="1" applyAlignment="1">
      <alignment horizontal="center" vertical="center"/>
    </xf>
    <xf numFmtId="3" fontId="42" fillId="22" borderId="76" xfId="6" applyNumberFormat="1" applyFont="1" applyFill="1" applyBorder="1" applyAlignment="1">
      <alignment vertical="center"/>
    </xf>
    <xf numFmtId="3" fontId="49" fillId="26" borderId="26" xfId="6" applyNumberFormat="1" applyFont="1" applyFill="1" applyBorder="1" applyAlignment="1">
      <alignment vertical="center"/>
    </xf>
    <xf numFmtId="3" fontId="42" fillId="26" borderId="26" xfId="6" applyNumberFormat="1" applyFont="1" applyFill="1" applyBorder="1" applyAlignment="1">
      <alignment vertical="center"/>
    </xf>
    <xf numFmtId="3" fontId="49" fillId="0" borderId="26" xfId="6" applyNumberFormat="1" applyFont="1" applyBorder="1" applyAlignment="1">
      <alignment horizontal="right" vertical="center"/>
    </xf>
    <xf numFmtId="3" fontId="49" fillId="0" borderId="26" xfId="6" applyNumberFormat="1" applyFont="1" applyBorder="1" applyAlignment="1">
      <alignment vertical="center"/>
    </xf>
    <xf numFmtId="3" fontId="42" fillId="26" borderId="66" xfId="6" applyNumberFormat="1" applyFont="1" applyFill="1" applyBorder="1" applyAlignment="1">
      <alignment horizontal="center" vertical="center"/>
    </xf>
    <xf numFmtId="3" fontId="42" fillId="26" borderId="66" xfId="6" applyNumberFormat="1" applyFont="1" applyFill="1" applyBorder="1" applyAlignment="1">
      <alignment vertical="center"/>
    </xf>
    <xf numFmtId="3" fontId="42" fillId="26" borderId="76" xfId="6" applyNumberFormat="1" applyFont="1" applyFill="1" applyBorder="1" applyAlignment="1">
      <alignment horizontal="center" vertical="center"/>
    </xf>
    <xf numFmtId="3" fontId="42" fillId="26" borderId="76" xfId="6" applyNumberFormat="1" applyFont="1" applyFill="1" applyBorder="1" applyAlignment="1">
      <alignment vertical="center"/>
    </xf>
    <xf numFmtId="3" fontId="42" fillId="26" borderId="133" xfId="6" applyNumberFormat="1" applyFont="1" applyFill="1" applyBorder="1" applyAlignment="1">
      <alignment horizontal="center" vertical="center"/>
    </xf>
    <xf numFmtId="3" fontId="42" fillId="26" borderId="133" xfId="6" applyNumberFormat="1" applyFont="1" applyFill="1" applyBorder="1" applyAlignment="1">
      <alignment vertical="center"/>
    </xf>
    <xf numFmtId="3" fontId="42" fillId="26" borderId="59" xfId="6" applyNumberFormat="1" applyFont="1" applyFill="1" applyBorder="1" applyAlignment="1">
      <alignment horizontal="center" vertical="center"/>
    </xf>
    <xf numFmtId="3" fontId="42" fillId="26" borderId="59" xfId="6" applyNumberFormat="1" applyFont="1" applyFill="1" applyBorder="1" applyAlignment="1">
      <alignment vertical="center"/>
    </xf>
    <xf numFmtId="3" fontId="42" fillId="26" borderId="138" xfId="6" applyNumberFormat="1" applyFont="1" applyFill="1" applyBorder="1" applyAlignment="1">
      <alignment horizontal="center" vertical="center"/>
    </xf>
    <xf numFmtId="3" fontId="42" fillId="26" borderId="138" xfId="6" applyNumberFormat="1" applyFont="1" applyFill="1" applyBorder="1" applyAlignment="1">
      <alignment vertical="center"/>
    </xf>
    <xf numFmtId="3" fontId="42" fillId="26" borderId="0" xfId="6" applyNumberFormat="1" applyFont="1" applyFill="1" applyAlignment="1">
      <alignment horizontal="center" vertical="center"/>
    </xf>
    <xf numFmtId="3" fontId="42" fillId="26" borderId="0" xfId="6" applyNumberFormat="1" applyFont="1" applyFill="1" applyAlignment="1">
      <alignment horizontal="right" vertical="center"/>
    </xf>
    <xf numFmtId="0" fontId="42" fillId="26" borderId="0" xfId="6" applyFont="1" applyFill="1" applyAlignment="1">
      <alignment vertical="center"/>
    </xf>
    <xf numFmtId="0" fontId="42" fillId="26" borderId="0" xfId="6" applyFont="1" applyFill="1" applyAlignment="1">
      <alignment horizontal="left" vertical="center"/>
    </xf>
    <xf numFmtId="0" fontId="42" fillId="26" borderId="0" xfId="6" applyFont="1" applyFill="1" applyAlignment="1">
      <alignment horizontal="right" vertical="center"/>
    </xf>
    <xf numFmtId="14" fontId="42" fillId="26" borderId="0" xfId="6" applyNumberFormat="1" applyFont="1" applyFill="1" applyAlignment="1">
      <alignment horizontal="left" vertical="center"/>
    </xf>
    <xf numFmtId="0" fontId="2" fillId="13" borderId="0" xfId="12" applyFill="1"/>
    <xf numFmtId="0" fontId="2" fillId="0" borderId="0" xfId="12"/>
    <xf numFmtId="1" fontId="91" fillId="13" borderId="0" xfId="12" applyNumberFormat="1" applyFont="1" applyFill="1" applyAlignment="1">
      <alignment horizontal="right" vertical="center"/>
    </xf>
    <xf numFmtId="1" fontId="91" fillId="13" borderId="0" xfId="12" applyNumberFormat="1" applyFont="1" applyFill="1" applyAlignment="1">
      <alignment horizontal="left" vertical="center"/>
    </xf>
    <xf numFmtId="0" fontId="70" fillId="13" borderId="0" xfId="12" applyFont="1" applyFill="1"/>
    <xf numFmtId="0" fontId="70" fillId="0" borderId="0" xfId="12" applyFont="1"/>
    <xf numFmtId="0" fontId="49" fillId="13" borderId="26" xfId="12" applyFont="1" applyFill="1" applyBorder="1" applyAlignment="1">
      <alignment horizontal="center" vertical="center"/>
    </xf>
    <xf numFmtId="0" fontId="49" fillId="13" borderId="120" xfId="12" applyFont="1" applyFill="1" applyBorder="1" applyAlignment="1">
      <alignment horizontal="center" vertical="center"/>
    </xf>
    <xf numFmtId="3" fontId="49" fillId="16" borderId="120" xfId="12" applyNumberFormat="1" applyFont="1" applyFill="1" applyBorder="1" applyAlignment="1">
      <alignment vertical="center"/>
    </xf>
    <xf numFmtId="3" fontId="49" fillId="48" borderId="120" xfId="12" applyNumberFormat="1" applyFont="1" applyFill="1" applyBorder="1" applyAlignment="1">
      <alignment vertical="center"/>
    </xf>
    <xf numFmtId="3" fontId="42" fillId="15" borderId="66" xfId="12" applyNumberFormat="1" applyFont="1" applyFill="1" applyBorder="1" applyAlignment="1" applyProtection="1">
      <alignment vertical="center"/>
      <protection locked="0"/>
    </xf>
    <xf numFmtId="3" fontId="42" fillId="13" borderId="147" xfId="12" applyNumberFormat="1" applyFont="1" applyFill="1" applyBorder="1" applyAlignment="1">
      <alignment vertical="center"/>
    </xf>
    <xf numFmtId="3" fontId="42" fillId="15" borderId="59" xfId="12" applyNumberFormat="1" applyFont="1" applyFill="1" applyBorder="1" applyAlignment="1" applyProtection="1">
      <alignment vertical="center"/>
      <protection locked="0"/>
    </xf>
    <xf numFmtId="3" fontId="42" fillId="13" borderId="129" xfId="12" applyNumberFormat="1" applyFont="1" applyFill="1" applyBorder="1" applyAlignment="1">
      <alignment vertical="center"/>
    </xf>
    <xf numFmtId="3" fontId="42" fillId="13" borderId="111" xfId="12" applyNumberFormat="1" applyFont="1" applyFill="1" applyBorder="1" applyAlignment="1">
      <alignment vertical="center"/>
    </xf>
    <xf numFmtId="3" fontId="42" fillId="13" borderId="120" xfId="12" applyNumberFormat="1" applyFont="1" applyFill="1" applyBorder="1" applyAlignment="1">
      <alignment vertical="center"/>
    </xf>
    <xf numFmtId="3" fontId="42" fillId="15" borderId="133" xfId="12" applyNumberFormat="1" applyFont="1" applyFill="1" applyBorder="1" applyAlignment="1" applyProtection="1">
      <alignment vertical="center"/>
      <protection locked="0"/>
    </xf>
    <xf numFmtId="3" fontId="42" fillId="13" borderId="136" xfId="12" applyNumberFormat="1" applyFont="1" applyFill="1" applyBorder="1" applyAlignment="1">
      <alignment vertical="center"/>
    </xf>
    <xf numFmtId="3" fontId="42" fillId="13" borderId="169" xfId="12" applyNumberFormat="1" applyFont="1" applyFill="1" applyBorder="1" applyAlignment="1">
      <alignment vertical="center"/>
    </xf>
    <xf numFmtId="3" fontId="49" fillId="20" borderId="120" xfId="12" applyNumberFormat="1" applyFont="1" applyFill="1" applyBorder="1" applyAlignment="1">
      <alignment vertical="center"/>
    </xf>
    <xf numFmtId="3" fontId="49" fillId="21" borderId="120" xfId="12" applyNumberFormat="1" applyFont="1" applyFill="1" applyBorder="1" applyAlignment="1">
      <alignment vertical="center"/>
    </xf>
    <xf numFmtId="3" fontId="42" fillId="22" borderId="147" xfId="12" applyNumberFormat="1" applyFont="1" applyFill="1" applyBorder="1" applyAlignment="1">
      <alignment vertical="center"/>
    </xf>
    <xf numFmtId="3" fontId="42" fillId="22" borderId="129" xfId="12" applyNumberFormat="1" applyFont="1" applyFill="1" applyBorder="1" applyAlignment="1">
      <alignment vertical="center"/>
    </xf>
    <xf numFmtId="3" fontId="42" fillId="22" borderId="111" xfId="12" applyNumberFormat="1" applyFont="1" applyFill="1" applyBorder="1" applyAlignment="1">
      <alignment vertical="center"/>
    </xf>
    <xf numFmtId="3" fontId="42" fillId="15" borderId="76" xfId="12" applyNumberFormat="1" applyFont="1" applyFill="1" applyBorder="1" applyAlignment="1" applyProtection="1">
      <alignment vertical="center"/>
      <protection locked="0"/>
    </xf>
    <xf numFmtId="3" fontId="42" fillId="22" borderId="130" xfId="12" applyNumberFormat="1" applyFont="1" applyFill="1" applyBorder="1" applyAlignment="1">
      <alignment vertical="center"/>
    </xf>
    <xf numFmtId="0" fontId="70" fillId="22" borderId="0" xfId="12" applyFont="1" applyFill="1"/>
    <xf numFmtId="3" fontId="42" fillId="22" borderId="169" xfId="12" applyNumberFormat="1" applyFont="1" applyFill="1" applyBorder="1" applyAlignment="1">
      <alignment vertical="center"/>
    </xf>
    <xf numFmtId="3" fontId="49" fillId="0" borderId="120" xfId="12" applyNumberFormat="1" applyFont="1" applyBorder="1" applyAlignment="1">
      <alignment vertical="center"/>
    </xf>
    <xf numFmtId="3" fontId="42" fillId="0" borderId="147" xfId="12" applyNumberFormat="1" applyFont="1" applyBorder="1" applyAlignment="1">
      <alignment vertical="center"/>
    </xf>
    <xf numFmtId="3" fontId="42" fillId="0" borderId="169" xfId="12" applyNumberFormat="1" applyFont="1" applyBorder="1" applyAlignment="1">
      <alignment vertical="center"/>
    </xf>
    <xf numFmtId="3" fontId="42" fillId="0" borderId="129" xfId="12" applyNumberFormat="1" applyFont="1" applyBorder="1" applyAlignment="1">
      <alignment vertical="center"/>
    </xf>
    <xf numFmtId="3" fontId="42" fillId="15" borderId="138" xfId="12" applyNumberFormat="1" applyFont="1" applyFill="1" applyBorder="1" applyAlignment="1" applyProtection="1">
      <alignment vertical="center"/>
      <protection locked="0"/>
    </xf>
    <xf numFmtId="3" fontId="42" fillId="0" borderId="111" xfId="12" applyNumberFormat="1" applyFont="1" applyBorder="1" applyAlignment="1">
      <alignment vertical="center"/>
    </xf>
    <xf numFmtId="1" fontId="70" fillId="25" borderId="0" xfId="12" applyNumberFormat="1" applyFont="1" applyFill="1"/>
    <xf numFmtId="0" fontId="70" fillId="0" borderId="0" xfId="12" applyFont="1" applyAlignment="1">
      <alignment vertical="center"/>
    </xf>
    <xf numFmtId="49" fontId="42" fillId="15" borderId="0" xfId="12" applyNumberFormat="1" applyFont="1" applyFill="1" applyAlignment="1" applyProtection="1">
      <alignment vertical="center"/>
      <protection locked="0"/>
    </xf>
    <xf numFmtId="0" fontId="2" fillId="25" borderId="0" xfId="12" applyFill="1"/>
    <xf numFmtId="0" fontId="2" fillId="13" borderId="0" xfId="12" applyFill="1" applyAlignment="1">
      <alignment vertical="center"/>
    </xf>
    <xf numFmtId="0" fontId="56" fillId="13" borderId="0" xfId="12" applyFont="1" applyFill="1" applyAlignment="1">
      <alignment horizontal="right" vertical="center"/>
    </xf>
    <xf numFmtId="1" fontId="49" fillId="14" borderId="0" xfId="12" applyNumberFormat="1" applyFont="1" applyFill="1" applyAlignment="1" applyProtection="1">
      <alignment horizontal="right" vertical="center"/>
      <protection locked="0"/>
    </xf>
    <xf numFmtId="1" fontId="49" fillId="15" borderId="0" xfId="12" applyNumberFormat="1" applyFont="1" applyFill="1" applyAlignment="1" applyProtection="1">
      <alignment horizontal="left" vertical="center"/>
      <protection locked="0"/>
    </xf>
    <xf numFmtId="3" fontId="42" fillId="15" borderId="132" xfId="12" applyNumberFormat="1" applyFont="1" applyFill="1" applyBorder="1" applyAlignment="1" applyProtection="1">
      <alignment horizontal="right" vertical="top"/>
      <protection locked="0"/>
    </xf>
    <xf numFmtId="3" fontId="42" fillId="15" borderId="133" xfId="12" applyNumberFormat="1" applyFont="1" applyFill="1" applyBorder="1" applyAlignment="1" applyProtection="1">
      <alignment horizontal="right" vertical="top"/>
      <protection locked="0"/>
    </xf>
    <xf numFmtId="3" fontId="42" fillId="15" borderId="136" xfId="12" applyNumberFormat="1" applyFont="1" applyFill="1" applyBorder="1" applyAlignment="1" applyProtection="1">
      <alignment horizontal="right" vertical="top"/>
      <protection locked="0"/>
    </xf>
    <xf numFmtId="3" fontId="42" fillId="15" borderId="127" xfId="12" applyNumberFormat="1" applyFont="1" applyFill="1" applyBorder="1" applyAlignment="1" applyProtection="1">
      <alignment horizontal="right" vertical="top"/>
      <protection locked="0"/>
    </xf>
    <xf numFmtId="3" fontId="42" fillId="15" borderId="59" xfId="12" applyNumberFormat="1" applyFont="1" applyFill="1" applyBorder="1" applyAlignment="1" applyProtection="1">
      <alignment horizontal="right" vertical="top"/>
      <protection locked="0"/>
    </xf>
    <xf numFmtId="3" fontId="42" fillId="15" borderId="129" xfId="12" applyNumberFormat="1" applyFont="1" applyFill="1" applyBorder="1" applyAlignment="1" applyProtection="1">
      <alignment horizontal="right" vertical="top"/>
      <protection locked="0"/>
    </xf>
    <xf numFmtId="3" fontId="42" fillId="15" borderId="137" xfId="12" applyNumberFormat="1" applyFont="1" applyFill="1" applyBorder="1" applyAlignment="1" applyProtection="1">
      <alignment horizontal="right" vertical="top"/>
      <protection locked="0"/>
    </xf>
    <xf numFmtId="3" fontId="42" fillId="15" borderId="138" xfId="12" applyNumberFormat="1" applyFont="1" applyFill="1" applyBorder="1" applyAlignment="1" applyProtection="1">
      <alignment horizontal="right" vertical="top"/>
      <protection locked="0"/>
    </xf>
    <xf numFmtId="3" fontId="42" fillId="15" borderId="142" xfId="12" applyNumberFormat="1" applyFont="1" applyFill="1" applyBorder="1" applyAlignment="1" applyProtection="1">
      <alignment horizontal="right" vertical="top"/>
      <protection locked="0"/>
    </xf>
    <xf numFmtId="3" fontId="70" fillId="0" borderId="0" xfId="12" applyNumberFormat="1" applyFont="1" applyAlignment="1">
      <alignment vertical="center"/>
    </xf>
    <xf numFmtId="3" fontId="42" fillId="25" borderId="127" xfId="12" applyNumberFormat="1" applyFont="1" applyFill="1" applyBorder="1" applyAlignment="1" applyProtection="1">
      <alignment horizontal="right" vertical="top"/>
      <protection locked="0"/>
    </xf>
    <xf numFmtId="3" fontId="42" fillId="25" borderId="59" xfId="12" applyNumberFormat="1" applyFont="1" applyFill="1" applyBorder="1" applyAlignment="1" applyProtection="1">
      <alignment horizontal="right" vertical="top"/>
      <protection locked="0"/>
    </xf>
    <xf numFmtId="3" fontId="42" fillId="25" borderId="129" xfId="12" applyNumberFormat="1" applyFont="1" applyFill="1" applyBorder="1" applyAlignment="1" applyProtection="1">
      <alignment horizontal="right" vertical="top"/>
      <protection locked="0"/>
    </xf>
    <xf numFmtId="3" fontId="72" fillId="15" borderId="127" xfId="12" applyNumberFormat="1" applyFont="1" applyFill="1" applyBorder="1" applyAlignment="1" applyProtection="1">
      <alignment horizontal="right" vertical="top"/>
      <protection locked="0"/>
    </xf>
    <xf numFmtId="3" fontId="72" fillId="15" borderId="59" xfId="12" applyNumberFormat="1" applyFont="1" applyFill="1" applyBorder="1" applyAlignment="1" applyProtection="1">
      <alignment horizontal="right" vertical="top"/>
      <protection locked="0"/>
    </xf>
    <xf numFmtId="3" fontId="72" fillId="15" borderId="129" xfId="12" applyNumberFormat="1" applyFont="1" applyFill="1" applyBorder="1" applyAlignment="1" applyProtection="1">
      <alignment horizontal="right" vertical="top"/>
      <protection locked="0"/>
    </xf>
    <xf numFmtId="3" fontId="42" fillId="0" borderId="0" xfId="12" applyNumberFormat="1" applyFont="1" applyAlignment="1" applyProtection="1">
      <alignment horizontal="right" vertical="top"/>
      <protection locked="0"/>
    </xf>
    <xf numFmtId="0" fontId="49" fillId="0" borderId="0" xfId="6" applyFont="1" applyAlignment="1">
      <alignment vertical="center"/>
    </xf>
    <xf numFmtId="49" fontId="42" fillId="15" borderId="0" xfId="12" applyNumberFormat="1" applyFont="1" applyFill="1" applyAlignment="1" applyProtection="1">
      <alignment horizontal="left" vertical="center"/>
      <protection locked="0"/>
    </xf>
    <xf numFmtId="0" fontId="70" fillId="25" borderId="0" xfId="12" applyFont="1" applyFill="1" applyAlignment="1">
      <alignment vertical="center"/>
    </xf>
    <xf numFmtId="3" fontId="60" fillId="21" borderId="169" xfId="3" applyNumberFormat="1" applyFont="1" applyFill="1" applyBorder="1"/>
    <xf numFmtId="3" fontId="66" fillId="22" borderId="107" xfId="3" applyNumberFormat="1" applyFont="1" applyFill="1" applyBorder="1"/>
    <xf numFmtId="0" fontId="1" fillId="0" borderId="0" xfId="3" applyFont="1"/>
    <xf numFmtId="0" fontId="86" fillId="34" borderId="166" xfId="0" applyFont="1" applyFill="1" applyBorder="1" applyAlignment="1">
      <alignment horizontal="center"/>
    </xf>
    <xf numFmtId="0" fontId="87" fillId="0" borderId="165" xfId="0" applyFont="1" applyBorder="1" applyAlignment="1">
      <alignment horizontal="center"/>
    </xf>
    <xf numFmtId="3" fontId="44" fillId="30" borderId="91" xfId="0" applyNumberFormat="1" applyFont="1" applyFill="1" applyBorder="1" applyAlignment="1">
      <alignment vertical="center"/>
    </xf>
    <xf numFmtId="0" fontId="0" fillId="30" borderId="72" xfId="0" applyFill="1" applyBorder="1" applyAlignment="1">
      <alignment vertical="center"/>
    </xf>
    <xf numFmtId="3" fontId="44" fillId="29" borderId="91" xfId="0" applyNumberFormat="1" applyFont="1" applyFill="1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72" xfId="0" applyBorder="1" applyAlignment="1">
      <alignment vertical="center"/>
    </xf>
    <xf numFmtId="0" fontId="44" fillId="29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3" fillId="29" borderId="76" xfId="0" applyFont="1" applyFill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44" fillId="30" borderId="74" xfId="0" applyFont="1" applyFill="1" applyBorder="1" applyAlignment="1">
      <alignment horizontal="center" vertical="center"/>
    </xf>
    <xf numFmtId="0" fontId="0" fillId="30" borderId="65" xfId="0" applyFill="1" applyBorder="1" applyAlignment="1">
      <alignment horizontal="center" vertical="center"/>
    </xf>
    <xf numFmtId="0" fontId="33" fillId="30" borderId="76" xfId="0" applyFont="1" applyFill="1" applyBorder="1" applyAlignment="1">
      <alignment horizontal="left" vertical="center"/>
    </xf>
    <xf numFmtId="0" fontId="0" fillId="30" borderId="66" xfId="0" applyFill="1" applyBorder="1" applyAlignment="1">
      <alignment horizontal="left" vertical="center"/>
    </xf>
    <xf numFmtId="0" fontId="44" fillId="18" borderId="74" xfId="0" applyFont="1" applyFill="1" applyBorder="1" applyAlignment="1">
      <alignment horizontal="center" vertical="center"/>
    </xf>
    <xf numFmtId="0" fontId="44" fillId="18" borderId="75" xfId="0" applyFont="1" applyFill="1" applyBorder="1" applyAlignment="1">
      <alignment horizontal="center" vertical="center"/>
    </xf>
    <xf numFmtId="0" fontId="0" fillId="18" borderId="65" xfId="0" applyFill="1" applyBorder="1" applyAlignment="1">
      <alignment horizontal="center" vertical="center"/>
    </xf>
    <xf numFmtId="0" fontId="33" fillId="18" borderId="76" xfId="0" applyFont="1" applyFill="1" applyBorder="1" applyAlignment="1">
      <alignment horizontal="left" vertical="center"/>
    </xf>
    <xf numFmtId="0" fontId="33" fillId="18" borderId="77" xfId="0" applyFont="1" applyFill="1" applyBorder="1" applyAlignment="1">
      <alignment horizontal="left" vertical="center"/>
    </xf>
    <xf numFmtId="0" fontId="0" fillId="18" borderId="66" xfId="0" applyFill="1" applyBorder="1" applyAlignment="1">
      <alignment horizontal="left" vertical="center"/>
    </xf>
    <xf numFmtId="3" fontId="44" fillId="18" borderId="91" xfId="0" applyNumberFormat="1" applyFont="1" applyFill="1" applyBorder="1" applyAlignment="1">
      <alignment horizontal="right" vertical="center"/>
    </xf>
    <xf numFmtId="3" fontId="44" fillId="18" borderId="94" xfId="0" applyNumberFormat="1" applyFont="1" applyFill="1" applyBorder="1" applyAlignment="1">
      <alignment horizontal="right" vertical="center"/>
    </xf>
    <xf numFmtId="0" fontId="33" fillId="18" borderId="72" xfId="0" applyFont="1" applyFill="1" applyBorder="1" applyAlignment="1">
      <alignment horizontal="right" vertical="center"/>
    </xf>
    <xf numFmtId="0" fontId="44" fillId="19" borderId="74" xfId="0" applyFont="1" applyFill="1" applyBorder="1" applyAlignment="1">
      <alignment horizontal="center" vertical="center"/>
    </xf>
    <xf numFmtId="0" fontId="0" fillId="19" borderId="75" xfId="0" applyFill="1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33" fillId="19" borderId="76" xfId="0" applyFont="1" applyFill="1" applyBorder="1" applyAlignment="1">
      <alignment vertical="center"/>
    </xf>
    <xf numFmtId="0" fontId="0" fillId="19" borderId="77" xfId="0" applyFill="1" applyBorder="1" applyAlignment="1">
      <alignment vertical="center"/>
    </xf>
    <xf numFmtId="0" fontId="0" fillId="19" borderId="161" xfId="0" applyFill="1" applyBorder="1" applyAlignment="1">
      <alignment vertical="center"/>
    </xf>
    <xf numFmtId="3" fontId="44" fillId="19" borderId="91" xfId="0" applyNumberFormat="1" applyFont="1" applyFill="1" applyBorder="1" applyAlignment="1">
      <alignment vertical="center"/>
    </xf>
    <xf numFmtId="0" fontId="33" fillId="19" borderId="94" xfId="0" applyFont="1" applyFill="1" applyBorder="1" applyAlignment="1">
      <alignment vertical="center"/>
    </xf>
    <xf numFmtId="0" fontId="33" fillId="19" borderId="162" xfId="0" applyFont="1" applyFill="1" applyBorder="1" applyAlignment="1">
      <alignment vertical="center"/>
    </xf>
    <xf numFmtId="0" fontId="52" fillId="35" borderId="84" xfId="0" applyFont="1" applyFill="1" applyBorder="1" applyAlignment="1">
      <alignment horizontal="center" vertical="center"/>
    </xf>
    <xf numFmtId="0" fontId="0" fillId="35" borderId="85" xfId="0" applyFill="1" applyBorder="1" applyAlignment="1">
      <alignment horizontal="center" vertical="center"/>
    </xf>
    <xf numFmtId="0" fontId="0" fillId="35" borderId="86" xfId="0" applyFill="1" applyBorder="1" applyAlignment="1">
      <alignment horizontal="center" vertical="center"/>
    </xf>
    <xf numFmtId="0" fontId="44" fillId="29" borderId="74" xfId="0" applyFont="1" applyFill="1" applyBorder="1" applyAlignment="1">
      <alignment horizontal="center" vertical="center" wrapText="1"/>
    </xf>
    <xf numFmtId="0" fontId="44" fillId="29" borderId="75" xfId="0" applyFont="1" applyFill="1" applyBorder="1" applyAlignment="1">
      <alignment horizontal="center" vertical="center" wrapText="1"/>
    </xf>
    <xf numFmtId="0" fontId="44" fillId="29" borderId="65" xfId="0" applyFont="1" applyFill="1" applyBorder="1" applyAlignment="1">
      <alignment horizontal="center" vertical="center" wrapText="1"/>
    </xf>
    <xf numFmtId="0" fontId="33" fillId="29" borderId="76" xfId="0" applyFont="1" applyFill="1" applyBorder="1" applyAlignment="1">
      <alignment vertical="center" wrapText="1"/>
    </xf>
    <xf numFmtId="0" fontId="33" fillId="29" borderId="77" xfId="0" applyFont="1" applyFill="1" applyBorder="1" applyAlignment="1">
      <alignment vertical="center" wrapText="1"/>
    </xf>
    <xf numFmtId="0" fontId="33" fillId="29" borderId="66" xfId="0" applyFont="1" applyFill="1" applyBorder="1" applyAlignment="1">
      <alignment vertical="center" wrapText="1"/>
    </xf>
    <xf numFmtId="3" fontId="44" fillId="29" borderId="73" xfId="0" applyNumberFormat="1" applyFont="1" applyFill="1" applyBorder="1" applyAlignment="1">
      <alignment vertical="center"/>
    </xf>
    <xf numFmtId="0" fontId="44" fillId="30" borderId="75" xfId="0" applyFont="1" applyFill="1" applyBorder="1" applyAlignment="1">
      <alignment horizontal="center" vertical="center"/>
    </xf>
    <xf numFmtId="0" fontId="33" fillId="30" borderId="77" xfId="0" applyFont="1" applyFill="1" applyBorder="1" applyAlignment="1">
      <alignment horizontal="left" vertical="center"/>
    </xf>
    <xf numFmtId="0" fontId="33" fillId="0" borderId="77" xfId="0" applyFont="1" applyBorder="1" applyAlignment="1">
      <alignment horizontal="left" vertical="center"/>
    </xf>
    <xf numFmtId="3" fontId="44" fillId="30" borderId="94" xfId="0" applyNumberFormat="1" applyFont="1" applyFill="1" applyBorder="1" applyAlignment="1">
      <alignment vertical="center"/>
    </xf>
    <xf numFmtId="0" fontId="0" fillId="0" borderId="94" xfId="0" applyBorder="1"/>
    <xf numFmtId="0" fontId="0" fillId="29" borderId="65" xfId="0" applyFill="1" applyBorder="1" applyAlignment="1">
      <alignment horizontal="center" vertical="center"/>
    </xf>
    <xf numFmtId="0" fontId="0" fillId="29" borderId="66" xfId="0" applyFill="1" applyBorder="1" applyAlignment="1">
      <alignment horizontal="left" vertical="center"/>
    </xf>
    <xf numFmtId="0" fontId="0" fillId="29" borderId="72" xfId="0" applyFill="1" applyBorder="1" applyAlignment="1">
      <alignment vertical="center"/>
    </xf>
    <xf numFmtId="3" fontId="44" fillId="30" borderId="94" xfId="0" applyNumberFormat="1" applyFont="1" applyFill="1" applyBorder="1"/>
    <xf numFmtId="3" fontId="44" fillId="30" borderId="72" xfId="0" applyNumberFormat="1" applyFont="1" applyFill="1" applyBorder="1"/>
    <xf numFmtId="0" fontId="0" fillId="30" borderId="76" xfId="0" applyFill="1" applyBorder="1" applyAlignment="1">
      <alignment horizontal="left" vertical="center"/>
    </xf>
    <xf numFmtId="0" fontId="0" fillId="30" borderId="77" xfId="0" applyFill="1" applyBorder="1" applyAlignment="1">
      <alignment horizontal="left" vertical="center"/>
    </xf>
    <xf numFmtId="0" fontId="0" fillId="30" borderId="74" xfId="0" applyFill="1" applyBorder="1" applyAlignment="1">
      <alignment horizontal="center" vertical="center"/>
    </xf>
    <xf numFmtId="0" fontId="0" fillId="30" borderId="75" xfId="0" applyFill="1" applyBorder="1" applyAlignment="1">
      <alignment horizontal="center" vertical="center"/>
    </xf>
    <xf numFmtId="3" fontId="44" fillId="19" borderId="91" xfId="0" applyNumberFormat="1" applyFont="1" applyFill="1" applyBorder="1" applyAlignment="1">
      <alignment horizontal="right" vertical="center"/>
    </xf>
    <xf numFmtId="3" fontId="44" fillId="19" borderId="94" xfId="0" applyNumberFormat="1" applyFont="1" applyFill="1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52" fillId="17" borderId="84" xfId="0" applyFont="1" applyFill="1" applyBorder="1" applyAlignment="1">
      <alignment horizontal="center" vertical="center"/>
    </xf>
    <xf numFmtId="0" fontId="0" fillId="17" borderId="85" xfId="0" applyFill="1" applyBorder="1" applyAlignment="1">
      <alignment horizontal="center" vertical="center"/>
    </xf>
    <xf numFmtId="0" fontId="0" fillId="17" borderId="86" xfId="0" applyFill="1" applyBorder="1" applyAlignment="1">
      <alignment horizontal="center" vertical="center"/>
    </xf>
    <xf numFmtId="3" fontId="44" fillId="18" borderId="73" xfId="0" applyNumberFormat="1" applyFont="1" applyFill="1" applyBorder="1" applyAlignment="1">
      <alignment vertical="center"/>
    </xf>
    <xf numFmtId="0" fontId="44" fillId="18" borderId="158" xfId="0" applyFont="1" applyFill="1" applyBorder="1" applyAlignment="1">
      <alignment horizontal="center" vertical="center"/>
    </xf>
    <xf numFmtId="0" fontId="44" fillId="18" borderId="176" xfId="0" applyFont="1" applyFill="1" applyBorder="1" applyAlignment="1">
      <alignment horizontal="center" vertical="center"/>
    </xf>
    <xf numFmtId="0" fontId="44" fillId="18" borderId="159" xfId="0" applyFont="1" applyFill="1" applyBorder="1" applyAlignment="1">
      <alignment horizontal="center" vertical="center"/>
    </xf>
    <xf numFmtId="0" fontId="33" fillId="18" borderId="66" xfId="0" applyFont="1" applyFill="1" applyBorder="1" applyAlignment="1">
      <alignment horizontal="left" vertical="center"/>
    </xf>
    <xf numFmtId="3" fontId="44" fillId="18" borderId="91" xfId="0" applyNumberFormat="1" applyFont="1" applyFill="1" applyBorder="1" applyAlignment="1">
      <alignment vertical="center"/>
    </xf>
    <xf numFmtId="0" fontId="44" fillId="30" borderId="56" xfId="0" applyFont="1" applyFill="1" applyBorder="1" applyAlignment="1">
      <alignment horizontal="center"/>
    </xf>
    <xf numFmtId="0" fontId="44" fillId="30" borderId="68" xfId="0" applyFont="1" applyFill="1" applyBorder="1" applyAlignment="1">
      <alignment horizontal="center"/>
    </xf>
    <xf numFmtId="0" fontId="33" fillId="29" borderId="76" xfId="0" applyFont="1" applyFill="1" applyBorder="1" applyAlignment="1">
      <alignment vertical="center"/>
    </xf>
    <xf numFmtId="0" fontId="0" fillId="29" borderId="66" xfId="0" applyFill="1" applyBorder="1" applyAlignment="1">
      <alignment vertical="center"/>
    </xf>
    <xf numFmtId="3" fontId="44" fillId="29" borderId="91" xfId="0" applyNumberFormat="1" applyFont="1" applyFill="1" applyBorder="1" applyAlignment="1">
      <alignment horizontal="right" vertical="center"/>
    </xf>
    <xf numFmtId="0" fontId="0" fillId="29" borderId="72" xfId="0" applyFill="1" applyBorder="1" applyAlignment="1">
      <alignment horizontal="right" vertical="center"/>
    </xf>
    <xf numFmtId="3" fontId="44" fillId="30" borderId="73" xfId="0" applyNumberFormat="1" applyFont="1" applyFill="1" applyBorder="1" applyAlignment="1">
      <alignment vertical="center"/>
    </xf>
    <xf numFmtId="0" fontId="44" fillId="29" borderId="75" xfId="0" applyFont="1" applyFill="1" applyBorder="1" applyAlignment="1">
      <alignment horizontal="center" vertical="center"/>
    </xf>
    <xf numFmtId="0" fontId="44" fillId="29" borderId="65" xfId="0" applyFont="1" applyFill="1" applyBorder="1" applyAlignment="1">
      <alignment horizontal="center" vertical="center"/>
    </xf>
    <xf numFmtId="0" fontId="0" fillId="29" borderId="77" xfId="0" applyFill="1" applyBorder="1" applyAlignment="1">
      <alignment vertical="center" wrapText="1"/>
    </xf>
    <xf numFmtId="0" fontId="0" fillId="29" borderId="66" xfId="0" applyFill="1" applyBorder="1" applyAlignment="1">
      <alignment vertical="center" wrapText="1"/>
    </xf>
    <xf numFmtId="0" fontId="44" fillId="30" borderId="65" xfId="0" applyFont="1" applyFill="1" applyBorder="1" applyAlignment="1">
      <alignment horizontal="center" vertical="center"/>
    </xf>
    <xf numFmtId="0" fontId="33" fillId="30" borderId="76" xfId="0" applyFont="1" applyFill="1" applyBorder="1" applyAlignment="1">
      <alignment vertical="center"/>
    </xf>
    <xf numFmtId="0" fontId="0" fillId="30" borderId="77" xfId="0" applyFill="1" applyBorder="1" applyAlignment="1">
      <alignment vertical="center"/>
    </xf>
    <xf numFmtId="0" fontId="0" fillId="30" borderId="66" xfId="0" applyFill="1" applyBorder="1" applyAlignment="1">
      <alignment vertical="center"/>
    </xf>
    <xf numFmtId="3" fontId="44" fillId="30" borderId="91" xfId="0" applyNumberFormat="1" applyFont="1" applyFill="1" applyBorder="1" applyAlignment="1">
      <alignment horizontal="right" vertical="center"/>
    </xf>
    <xf numFmtId="0" fontId="44" fillId="0" borderId="94" xfId="0" applyFont="1" applyBorder="1"/>
    <xf numFmtId="0" fontId="44" fillId="0" borderId="72" xfId="0" applyFont="1" applyBorder="1"/>
    <xf numFmtId="0" fontId="0" fillId="30" borderId="76" xfId="0" applyFill="1" applyBorder="1" applyAlignment="1">
      <alignment vertical="center"/>
    </xf>
    <xf numFmtId="0" fontId="0" fillId="0" borderId="77" xfId="0" applyBorder="1"/>
    <xf numFmtId="0" fontId="0" fillId="0" borderId="66" xfId="0" applyBorder="1"/>
    <xf numFmtId="0" fontId="44" fillId="0" borderId="75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0" fontId="0" fillId="30" borderId="94" xfId="0" applyFill="1" applyBorder="1" applyAlignment="1">
      <alignment vertical="center"/>
    </xf>
    <xf numFmtId="0" fontId="0" fillId="29" borderId="76" xfId="0" applyFill="1" applyBorder="1" applyAlignment="1">
      <alignment horizontal="left" vertical="center"/>
    </xf>
    <xf numFmtId="0" fontId="0" fillId="29" borderId="77" xfId="0" applyFill="1" applyBorder="1" applyAlignment="1">
      <alignment horizontal="left" vertical="center"/>
    </xf>
    <xf numFmtId="0" fontId="0" fillId="29" borderId="75" xfId="0" applyFill="1" applyBorder="1" applyAlignment="1">
      <alignment horizontal="center" vertical="center"/>
    </xf>
    <xf numFmtId="0" fontId="0" fillId="29" borderId="94" xfId="0" applyFill="1" applyBorder="1" applyAlignment="1">
      <alignment horizontal="right" vertical="center"/>
    </xf>
    <xf numFmtId="3" fontId="44" fillId="19" borderId="73" xfId="0" applyNumberFormat="1" applyFont="1" applyFill="1" applyBorder="1" applyAlignment="1">
      <alignment vertical="center"/>
    </xf>
    <xf numFmtId="3" fontId="44" fillId="18" borderId="73" xfId="0" applyNumberFormat="1" applyFont="1" applyFill="1" applyBorder="1" applyAlignment="1">
      <alignment horizontal="right" vertical="center"/>
    </xf>
    <xf numFmtId="3" fontId="44" fillId="19" borderId="73" xfId="0" applyNumberFormat="1" applyFont="1" applyFill="1" applyBorder="1" applyAlignment="1">
      <alignment horizontal="right" vertical="center"/>
    </xf>
    <xf numFmtId="0" fontId="44" fillId="19" borderId="75" xfId="0" applyFont="1" applyFill="1" applyBorder="1" applyAlignment="1">
      <alignment horizontal="center" vertical="center"/>
    </xf>
    <xf numFmtId="0" fontId="33" fillId="19" borderId="77" xfId="0" applyFont="1" applyFill="1" applyBorder="1" applyAlignment="1">
      <alignment vertical="center"/>
    </xf>
    <xf numFmtId="0" fontId="44" fillId="18" borderId="65" xfId="0" applyFont="1" applyFill="1" applyBorder="1" applyAlignment="1">
      <alignment horizontal="center" vertical="center"/>
    </xf>
    <xf numFmtId="0" fontId="33" fillId="18" borderId="76" xfId="0" applyFont="1" applyFill="1" applyBorder="1" applyAlignment="1">
      <alignment vertical="center"/>
    </xf>
    <xf numFmtId="0" fontId="0" fillId="18" borderId="66" xfId="0" applyFill="1" applyBorder="1" applyAlignment="1">
      <alignment vertical="center"/>
    </xf>
    <xf numFmtId="0" fontId="33" fillId="18" borderId="77" xfId="0" applyFont="1" applyFill="1" applyBorder="1" applyAlignment="1">
      <alignment vertical="center"/>
    </xf>
    <xf numFmtId="0" fontId="44" fillId="18" borderId="56" xfId="0" applyFont="1" applyFill="1" applyBorder="1" applyAlignment="1">
      <alignment horizontal="center"/>
    </xf>
    <xf numFmtId="0" fontId="44" fillId="18" borderId="68" xfId="0" applyFont="1" applyFill="1" applyBorder="1" applyAlignment="1">
      <alignment horizontal="center"/>
    </xf>
    <xf numFmtId="0" fontId="0" fillId="18" borderId="77" xfId="0" applyFill="1" applyBorder="1" applyAlignment="1">
      <alignment vertical="center"/>
    </xf>
    <xf numFmtId="0" fontId="59" fillId="0" borderId="0" xfId="3" applyFont="1" applyAlignment="1">
      <alignment horizontal="right"/>
    </xf>
    <xf numFmtId="0" fontId="0" fillId="0" borderId="0" xfId="0" applyAlignment="1">
      <alignment horizontal="right"/>
    </xf>
    <xf numFmtId="0" fontId="32" fillId="29" borderId="105" xfId="3" applyFont="1" applyFill="1" applyBorder="1" applyAlignment="1">
      <alignment horizontal="center" vertical="center"/>
    </xf>
    <xf numFmtId="0" fontId="54" fillId="29" borderId="108" xfId="3" applyFill="1" applyBorder="1" applyAlignment="1">
      <alignment vertical="center"/>
    </xf>
    <xf numFmtId="0" fontId="32" fillId="29" borderId="102" xfId="3" applyFont="1" applyFill="1" applyBorder="1" applyAlignment="1">
      <alignment horizontal="center" vertical="center"/>
    </xf>
    <xf numFmtId="0" fontId="54" fillId="29" borderId="109" xfId="3" applyFill="1" applyBorder="1" applyAlignment="1">
      <alignment vertical="center"/>
    </xf>
    <xf numFmtId="0" fontId="32" fillId="19" borderId="105" xfId="3" applyFont="1" applyFill="1" applyBorder="1" applyAlignment="1">
      <alignment horizontal="center" vertical="center"/>
    </xf>
    <xf numFmtId="0" fontId="54" fillId="19" borderId="108" xfId="3" applyFill="1" applyBorder="1" applyAlignment="1">
      <alignment horizontal="center" vertical="center"/>
    </xf>
    <xf numFmtId="0" fontId="32" fillId="19" borderId="76" xfId="3" applyFont="1" applyFill="1" applyBorder="1" applyAlignment="1">
      <alignment horizontal="center" vertical="center"/>
    </xf>
    <xf numFmtId="0" fontId="54" fillId="19" borderId="110" xfId="3" applyFill="1" applyBorder="1" applyAlignment="1">
      <alignment horizontal="center" vertical="center"/>
    </xf>
    <xf numFmtId="3" fontId="49" fillId="48" borderId="26" xfId="6" applyNumberFormat="1" applyFont="1" applyFill="1" applyBorder="1" applyAlignment="1">
      <alignment horizontal="left" vertical="center"/>
    </xf>
    <xf numFmtId="0" fontId="56" fillId="13" borderId="0" xfId="12" applyFont="1" applyFill="1" applyAlignment="1">
      <alignment horizontal="center" vertical="center"/>
    </xf>
    <xf numFmtId="0" fontId="2" fillId="0" borderId="0" xfId="12"/>
    <xf numFmtId="1" fontId="70" fillId="13" borderId="0" xfId="12" applyNumberFormat="1" applyFont="1" applyFill="1" applyAlignment="1">
      <alignment horizontal="center" vertical="center"/>
    </xf>
    <xf numFmtId="0" fontId="42" fillId="13" borderId="173" xfId="6" applyFont="1" applyFill="1" applyBorder="1" applyAlignment="1">
      <alignment horizontal="center" vertical="center"/>
    </xf>
    <xf numFmtId="3" fontId="49" fillId="16" borderId="143" xfId="6" applyNumberFormat="1" applyFont="1" applyFill="1" applyBorder="1" applyAlignment="1">
      <alignment horizontal="left" vertical="center"/>
    </xf>
    <xf numFmtId="3" fontId="49" fillId="16" borderId="167" xfId="6" applyNumberFormat="1" applyFont="1" applyFill="1" applyBorder="1" applyAlignment="1">
      <alignment horizontal="left" vertical="center"/>
    </xf>
    <xf numFmtId="3" fontId="49" fillId="16" borderId="144" xfId="6" applyNumberFormat="1" applyFont="1" applyFill="1" applyBorder="1" applyAlignment="1">
      <alignment horizontal="left" vertical="center"/>
    </xf>
    <xf numFmtId="3" fontId="49" fillId="48" borderId="143" xfId="6" applyNumberFormat="1" applyFont="1" applyFill="1" applyBorder="1" applyAlignment="1">
      <alignment horizontal="left" vertical="center"/>
    </xf>
    <xf numFmtId="3" fontId="49" fillId="48" borderId="144" xfId="6" applyNumberFormat="1" applyFont="1" applyFill="1" applyBorder="1" applyAlignment="1">
      <alignment horizontal="left" vertical="center"/>
    </xf>
    <xf numFmtId="3" fontId="49" fillId="26" borderId="143" xfId="6" applyNumberFormat="1" applyFont="1" applyFill="1" applyBorder="1" applyAlignment="1">
      <alignment horizontal="left" vertical="center"/>
    </xf>
    <xf numFmtId="3" fontId="49" fillId="26" borderId="167" xfId="6" applyNumberFormat="1" applyFont="1" applyFill="1" applyBorder="1" applyAlignment="1">
      <alignment horizontal="left" vertical="center"/>
    </xf>
    <xf numFmtId="0" fontId="70" fillId="0" borderId="167" xfId="12" applyFont="1" applyBorder="1" applyAlignment="1">
      <alignment horizontal="left" vertical="center"/>
    </xf>
    <xf numFmtId="0" fontId="70" fillId="0" borderId="165" xfId="12" applyFont="1" applyBorder="1" applyAlignment="1">
      <alignment horizontal="left" vertical="center"/>
    </xf>
    <xf numFmtId="3" fontId="49" fillId="20" borderId="143" xfId="6" applyNumberFormat="1" applyFont="1" applyFill="1" applyBorder="1" applyAlignment="1">
      <alignment horizontal="left" vertical="center"/>
    </xf>
    <xf numFmtId="3" fontId="49" fillId="20" borderId="167" xfId="6" applyNumberFormat="1" applyFont="1" applyFill="1" applyBorder="1" applyAlignment="1">
      <alignment horizontal="left" vertical="center"/>
    </xf>
    <xf numFmtId="3" fontId="49" fillId="20" borderId="144" xfId="6" applyNumberFormat="1" applyFont="1" applyFill="1" applyBorder="1" applyAlignment="1">
      <alignment horizontal="left" vertical="center"/>
    </xf>
    <xf numFmtId="3" fontId="49" fillId="21" borderId="26" xfId="6" applyNumberFormat="1" applyFont="1" applyFill="1" applyBorder="1" applyAlignment="1">
      <alignment horizontal="left" vertical="center"/>
    </xf>
    <xf numFmtId="1" fontId="49" fillId="13" borderId="0" xfId="12" applyNumberFormat="1" applyFont="1" applyFill="1" applyAlignment="1" applyProtection="1">
      <alignment horizontal="center" vertical="center"/>
      <protection locked="0"/>
    </xf>
    <xf numFmtId="0" fontId="42" fillId="13" borderId="132" xfId="6" applyFont="1" applyFill="1" applyBorder="1" applyAlignment="1">
      <alignment horizontal="center" vertical="center"/>
    </xf>
    <xf numFmtId="0" fontId="42" fillId="13" borderId="137" xfId="6" applyFont="1" applyFill="1" applyBorder="1" applyAlignment="1">
      <alignment horizontal="center" vertical="center"/>
    </xf>
    <xf numFmtId="0" fontId="49" fillId="13" borderId="133" xfId="6" applyFont="1" applyFill="1" applyBorder="1" applyAlignment="1">
      <alignment horizontal="center" vertical="center"/>
    </xf>
    <xf numFmtId="0" fontId="49" fillId="13" borderId="138" xfId="6" applyFont="1" applyFill="1" applyBorder="1" applyAlignment="1">
      <alignment horizontal="center" vertical="center"/>
    </xf>
    <xf numFmtId="0" fontId="49" fillId="13" borderId="134" xfId="6" applyFont="1" applyFill="1" applyBorder="1" applyAlignment="1">
      <alignment horizontal="center" vertical="center"/>
    </xf>
    <xf numFmtId="0" fontId="49" fillId="13" borderId="139" xfId="6" applyFont="1" applyFill="1" applyBorder="1" applyAlignment="1">
      <alignment horizontal="center" vertical="center"/>
    </xf>
    <xf numFmtId="0" fontId="49" fillId="13" borderId="18" xfId="6" applyFont="1" applyFill="1" applyBorder="1" applyAlignment="1">
      <alignment horizontal="center" vertical="center" wrapText="1"/>
    </xf>
    <xf numFmtId="0" fontId="49" fillId="13" borderId="140" xfId="6" applyFont="1" applyFill="1" applyBorder="1" applyAlignment="1">
      <alignment horizontal="center" vertical="center" wrapText="1"/>
    </xf>
    <xf numFmtId="0" fontId="49" fillId="13" borderId="135" xfId="6" applyFont="1" applyFill="1" applyBorder="1" applyAlignment="1">
      <alignment horizontal="center" vertical="center" wrapText="1"/>
    </xf>
    <xf numFmtId="0" fontId="49" fillId="13" borderId="141" xfId="6" applyFont="1" applyFill="1" applyBorder="1" applyAlignment="1">
      <alignment horizontal="center" vertical="center" wrapText="1"/>
    </xf>
    <xf numFmtId="0" fontId="49" fillId="13" borderId="136" xfId="6" applyFont="1" applyFill="1" applyBorder="1" applyAlignment="1">
      <alignment horizontal="center" vertical="center"/>
    </xf>
    <xf numFmtId="0" fontId="49" fillId="24" borderId="26" xfId="6" applyFont="1" applyFill="1" applyBorder="1" applyAlignment="1">
      <alignment horizontal="left" vertical="center"/>
    </xf>
    <xf numFmtId="0" fontId="49" fillId="24" borderId="143" xfId="6" applyFont="1" applyFill="1" applyBorder="1" applyAlignment="1">
      <alignment horizontal="left" vertical="center"/>
    </xf>
    <xf numFmtId="0" fontId="71" fillId="16" borderId="25" xfId="6" applyFont="1" applyFill="1" applyBorder="1" applyAlignment="1">
      <alignment horizontal="left" vertical="center"/>
    </xf>
    <xf numFmtId="0" fontId="71" fillId="16" borderId="26" xfId="6" applyFont="1" applyFill="1" applyBorder="1" applyAlignment="1">
      <alignment horizontal="left" vertical="center"/>
    </xf>
    <xf numFmtId="0" fontId="71" fillId="16" borderId="143" xfId="6" applyFont="1" applyFill="1" applyBorder="1" applyAlignment="1">
      <alignment horizontal="left" vertical="center"/>
    </xf>
    <xf numFmtId="0" fontId="71" fillId="17" borderId="26" xfId="6" applyFont="1" applyFill="1" applyBorder="1" applyAlignment="1">
      <alignment horizontal="left" vertical="center"/>
    </xf>
    <xf numFmtId="0" fontId="71" fillId="17" borderId="143" xfId="6" applyFont="1" applyFill="1" applyBorder="1" applyAlignment="1">
      <alignment horizontal="left" vertical="center"/>
    </xf>
    <xf numFmtId="0" fontId="49" fillId="18" borderId="26" xfId="6" applyFont="1" applyFill="1" applyBorder="1" applyAlignment="1">
      <alignment horizontal="left" vertical="center"/>
    </xf>
    <xf numFmtId="0" fontId="49" fillId="18" borderId="143" xfId="6" applyFont="1" applyFill="1" applyBorder="1" applyAlignment="1">
      <alignment horizontal="left" vertical="center"/>
    </xf>
    <xf numFmtId="0" fontId="71" fillId="20" borderId="26" xfId="6" applyFont="1" applyFill="1" applyBorder="1" applyAlignment="1">
      <alignment horizontal="left" vertical="center"/>
    </xf>
    <xf numFmtId="0" fontId="71" fillId="20" borderId="143" xfId="6" applyFont="1" applyFill="1" applyBorder="1" applyAlignment="1">
      <alignment horizontal="left" vertical="center"/>
    </xf>
    <xf numFmtId="0" fontId="49" fillId="21" borderId="26" xfId="6" applyFont="1" applyFill="1" applyBorder="1" applyAlignment="1">
      <alignment horizontal="left" vertical="center"/>
    </xf>
    <xf numFmtId="0" fontId="49" fillId="21" borderId="143" xfId="6" applyFont="1" applyFill="1" applyBorder="1" applyAlignment="1">
      <alignment horizontal="left" vertical="center"/>
    </xf>
    <xf numFmtId="0" fontId="71" fillId="23" borderId="26" xfId="6" applyFont="1" applyFill="1" applyBorder="1" applyAlignment="1">
      <alignment horizontal="left" vertical="center"/>
    </xf>
    <xf numFmtId="0" fontId="71" fillId="23" borderId="143" xfId="6" applyFont="1" applyFill="1" applyBorder="1" applyAlignment="1">
      <alignment horizontal="left" vertical="center"/>
    </xf>
    <xf numFmtId="0" fontId="49" fillId="24" borderId="59" xfId="6" applyFont="1" applyFill="1" applyBorder="1" applyAlignment="1">
      <alignment horizontal="left" vertical="center"/>
    </xf>
    <xf numFmtId="0" fontId="49" fillId="24" borderId="54" xfId="6" applyFont="1" applyFill="1" applyBorder="1" applyAlignment="1">
      <alignment horizontal="left" vertical="center"/>
    </xf>
    <xf numFmtId="0" fontId="49" fillId="21" borderId="59" xfId="6" applyFont="1" applyFill="1" applyBorder="1" applyAlignment="1">
      <alignment horizontal="left" vertical="center"/>
    </xf>
    <xf numFmtId="0" fontId="49" fillId="21" borderId="54" xfId="6" applyFont="1" applyFill="1" applyBorder="1" applyAlignment="1">
      <alignment horizontal="left" vertical="center"/>
    </xf>
    <xf numFmtId="0" fontId="31" fillId="29" borderId="105" xfId="3" applyFont="1" applyFill="1" applyBorder="1" applyAlignment="1">
      <alignment horizontal="center" vertical="center"/>
    </xf>
    <xf numFmtId="0" fontId="31" fillId="29" borderId="102" xfId="3" applyFont="1" applyFill="1" applyBorder="1" applyAlignment="1">
      <alignment horizontal="center" vertical="center"/>
    </xf>
    <xf numFmtId="0" fontId="31" fillId="19" borderId="105" xfId="3" applyFont="1" applyFill="1" applyBorder="1" applyAlignment="1">
      <alignment horizontal="center" vertical="center"/>
    </xf>
    <xf numFmtId="0" fontId="31" fillId="19" borderId="76" xfId="3" applyFont="1" applyFill="1" applyBorder="1" applyAlignment="1">
      <alignment horizontal="center" vertical="center"/>
    </xf>
    <xf numFmtId="0" fontId="58" fillId="29" borderId="105" xfId="3" applyFont="1" applyFill="1" applyBorder="1" applyAlignment="1">
      <alignment horizontal="center" vertical="center"/>
    </xf>
    <xf numFmtId="0" fontId="50" fillId="29" borderId="108" xfId="3" applyFont="1" applyFill="1" applyBorder="1" applyAlignment="1">
      <alignment vertical="center"/>
    </xf>
    <xf numFmtId="0" fontId="77" fillId="0" borderId="0" xfId="3" applyFont="1" applyAlignment="1">
      <alignment horizontal="right"/>
    </xf>
    <xf numFmtId="0" fontId="78" fillId="0" borderId="0" xfId="0" applyFont="1" applyAlignment="1">
      <alignment horizontal="right"/>
    </xf>
    <xf numFmtId="0" fontId="60" fillId="0" borderId="163" xfId="3" applyFont="1" applyBorder="1" applyAlignment="1">
      <alignment horizontal="center"/>
    </xf>
    <xf numFmtId="0" fontId="0" fillId="0" borderId="163" xfId="0" applyBorder="1"/>
    <xf numFmtId="0" fontId="60" fillId="19" borderId="163" xfId="3" applyFont="1" applyFill="1" applyBorder="1" applyAlignment="1">
      <alignment horizontal="center"/>
    </xf>
    <xf numFmtId="0" fontId="0" fillId="19" borderId="163" xfId="0" applyFill="1" applyBorder="1"/>
    <xf numFmtId="0" fontId="31" fillId="0" borderId="105" xfId="3" applyFont="1" applyBorder="1" applyAlignment="1">
      <alignment horizontal="center" vertical="center"/>
    </xf>
    <xf numFmtId="0" fontId="54" fillId="0" borderId="108" xfId="3" applyBorder="1" applyAlignment="1">
      <alignment horizontal="center" vertical="center"/>
    </xf>
    <xf numFmtId="0" fontId="31" fillId="0" borderId="76" xfId="3" applyFont="1" applyBorder="1" applyAlignment="1">
      <alignment horizontal="center" vertical="center"/>
    </xf>
    <xf numFmtId="0" fontId="54" fillId="0" borderId="110" xfId="3" applyBorder="1" applyAlignment="1">
      <alignment horizontal="center" vertical="center"/>
    </xf>
  </cellXfs>
  <cellStyles count="13">
    <cellStyle name="čárky 2" xfId="1" xr:uid="{00000000-0005-0000-0000-000000000000}"/>
    <cellStyle name="Hypertextový odkaz 2" xfId="9" xr:uid="{00000000-0005-0000-0000-000001000000}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3" xfId="3" xr:uid="{00000000-0005-0000-0000-000005000000}"/>
    <cellStyle name="Normální 3 2" xfId="10" xr:uid="{00000000-0005-0000-0000-000006000000}"/>
    <cellStyle name="Normální 4" xfId="5" xr:uid="{00000000-0005-0000-0000-000007000000}"/>
    <cellStyle name="Normální 4 2" xfId="11" xr:uid="{00000000-0005-0000-0000-000008000000}"/>
    <cellStyle name="Normální 5" xfId="7" xr:uid="{00000000-0005-0000-0000-000009000000}"/>
    <cellStyle name="Normální 6" xfId="8" xr:uid="{00000000-0005-0000-0000-00000A000000}"/>
    <cellStyle name="Normální 7" xfId="12" xr:uid="{B446EE80-9385-4493-B0AF-12DF6D343291}"/>
    <cellStyle name="Procenta" xfId="4" builtinId="5"/>
  </cellStyles>
  <dxfs count="0"/>
  <tableStyles count="0" defaultTableStyle="TableStyleMedium9" defaultPivotStyle="PivotStyleLight16"/>
  <colors>
    <mruColors>
      <color rgb="FF00CC00"/>
      <color rgb="FF339966"/>
      <color rgb="FF66FFFF"/>
      <color rgb="FF0000CC"/>
      <color rgb="FFFF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M&#352;%202024.xlsx" TargetMode="External"/><Relationship Id="rId1" Type="http://schemas.openxmlformats.org/officeDocument/2006/relationships/externalLinkPath" Target="file:///D:\Dokumenty\rozpo&#269;ty\rozpo&#269;et%202024\rozpo&#269;ty%20PO\N&#225;vrh%20rozpo&#269;tu%20M&#352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Z&#352;%202024.xlsx" TargetMode="External"/><Relationship Id="rId1" Type="http://schemas.openxmlformats.org/officeDocument/2006/relationships/externalLinkPath" Target="file:///D:\Dokumenty\rozpo&#269;ty\rozpo&#269;et%202024\rozpo&#269;ty%20PO\N&#225;vrh%20rozpo&#269;tu%20Z&#352;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_rozpo&#269;tu%20ZU&#352;%202024.xlsx" TargetMode="External"/><Relationship Id="rId1" Type="http://schemas.openxmlformats.org/officeDocument/2006/relationships/externalLinkPath" Target="file:///D:\Dokumenty\rozpo&#269;ty\rozpo&#269;et%202024\rozpo&#269;ty%20PO\N&#225;vrh_rozpo&#269;tu%20ZU&#352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RORO&#352;%202024.xlsx" TargetMode="External"/><Relationship Id="rId1" Type="http://schemas.openxmlformats.org/officeDocument/2006/relationships/externalLinkPath" Target="file:///D:\Dokumenty\rozpo&#269;ty\rozpo&#269;et%202024\rozpo&#269;ty%20PO\N&#225;vrh%20rozpo&#269;tu%20RORO&#352;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kumenty\rozpo&#269;ty\rozpo&#269;et%202024\rozpo&#269;ty%20PO\N&#225;vrh%20rozpo&#269;tu%20SRC%202024.xlsx" TargetMode="External"/><Relationship Id="rId1" Type="http://schemas.openxmlformats.org/officeDocument/2006/relationships/externalLinkPath" Target="file:///D:\Dokumenty\rozpo&#269;ty\rozpo&#269;et%202024\rozpo&#269;ty%20PO\N&#225;vrh%20rozpo&#269;tu%20SRC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zpo&#269;ty\rozpo&#269;et%202022\3111%20M&#352;%20rozpo&#269;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Mateřská škola, Nové Město pod Smrkem, okres Liberec, příspěvková organizace</v>
          </cell>
        </row>
        <row r="8">
          <cell r="D8">
            <v>1855000</v>
          </cell>
        </row>
        <row r="17">
          <cell r="D17">
            <v>820000</v>
          </cell>
        </row>
        <row r="23">
          <cell r="D23">
            <v>150000</v>
          </cell>
        </row>
        <row r="26">
          <cell r="D26">
            <v>0</v>
          </cell>
        </row>
        <row r="28">
          <cell r="D28">
            <v>5000</v>
          </cell>
        </row>
        <row r="30">
          <cell r="D30">
            <v>187000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30000</v>
          </cell>
        </row>
        <row r="51">
          <cell r="D51">
            <v>40000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120000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Gabriela Ouhrabková</v>
          </cell>
        </row>
        <row r="91">
          <cell r="C91" t="str">
            <v>Mgr. Gabriela Ouhrabková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škola Nové Město pod Smrkem, příspěvková organizace</v>
          </cell>
        </row>
        <row r="8">
          <cell r="D8">
            <v>398000</v>
          </cell>
        </row>
        <row r="17">
          <cell r="D17">
            <v>1857000</v>
          </cell>
        </row>
        <row r="23">
          <cell r="D23">
            <v>740000</v>
          </cell>
        </row>
        <row r="26">
          <cell r="D26">
            <v>40000</v>
          </cell>
        </row>
        <row r="28">
          <cell r="D28">
            <v>4000</v>
          </cell>
        </row>
        <row r="30">
          <cell r="D30">
            <v>914000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0</v>
          </cell>
        </row>
        <row r="51">
          <cell r="D51">
            <v>44000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26000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200000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Radoslava Žáková</v>
          </cell>
        </row>
        <row r="91">
          <cell r="C91" t="str">
            <v>Mgr. Radoslava Žáková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Základní umělecká škola, Nové Město pod Smrkem, okres Liberec, příspěvková organizace</v>
          </cell>
        </row>
        <row r="8">
          <cell r="D8">
            <v>90000</v>
          </cell>
        </row>
        <row r="17">
          <cell r="D17">
            <v>278000</v>
          </cell>
        </row>
        <row r="23">
          <cell r="D23">
            <v>66000</v>
          </cell>
        </row>
        <row r="26">
          <cell r="D26">
            <v>3000</v>
          </cell>
        </row>
        <row r="28">
          <cell r="D28">
            <v>3000</v>
          </cell>
        </row>
        <row r="30">
          <cell r="D30">
            <v>110000</v>
          </cell>
        </row>
        <row r="45">
          <cell r="D45">
            <v>0</v>
          </cell>
        </row>
        <row r="47">
          <cell r="D47">
            <v>0</v>
          </cell>
        </row>
        <row r="49">
          <cell r="D49">
            <v>18000</v>
          </cell>
        </row>
        <row r="51">
          <cell r="D51">
            <v>17000</v>
          </cell>
        </row>
        <row r="56">
          <cell r="D56">
            <v>0</v>
          </cell>
        </row>
        <row r="59">
          <cell r="D59">
            <v>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80000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Martina Funtánová</v>
          </cell>
        </row>
        <row r="91">
          <cell r="C91" t="str">
            <v>Mgr. Martina Funtánová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Středisko volného času "ROROŠ", Nové Město pod Smrkem, příspěvková organizace</v>
          </cell>
        </row>
        <row r="8">
          <cell r="D8">
            <v>318000</v>
          </cell>
        </row>
        <row r="17">
          <cell r="D17">
            <v>191000</v>
          </cell>
        </row>
        <row r="23">
          <cell r="D23">
            <v>58000</v>
          </cell>
        </row>
        <row r="26">
          <cell r="D26">
            <v>6000</v>
          </cell>
        </row>
        <row r="28">
          <cell r="D28">
            <v>12000</v>
          </cell>
        </row>
        <row r="30">
          <cell r="D30">
            <v>609000</v>
          </cell>
        </row>
        <row r="45">
          <cell r="D45">
            <v>302000</v>
          </cell>
        </row>
        <row r="47">
          <cell r="D47">
            <v>17000</v>
          </cell>
        </row>
        <row r="49">
          <cell r="D49">
            <v>9000</v>
          </cell>
        </row>
        <row r="51">
          <cell r="D51">
            <v>38000</v>
          </cell>
        </row>
        <row r="56">
          <cell r="D56">
            <v>64000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25000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218000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Mgr. Yveta Svobodová</v>
          </cell>
        </row>
        <row r="91">
          <cell r="C91" t="str">
            <v>Mgr. Yveta Svobodová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8"/>
      <sheetName val="P1, P6"/>
      <sheetName val="Organizace"/>
    </sheetNames>
    <sheetDataSet>
      <sheetData sheetId="0">
        <row r="1">
          <cell r="F1">
            <v>2024</v>
          </cell>
        </row>
        <row r="2">
          <cell r="B2" t="str">
            <v>Sportovní a relaxační centrum, příspěvková organizace</v>
          </cell>
        </row>
        <row r="8">
          <cell r="D8">
            <v>282000</v>
          </cell>
        </row>
        <row r="17">
          <cell r="D17">
            <v>4136000</v>
          </cell>
        </row>
        <row r="23">
          <cell r="D23">
            <v>505000</v>
          </cell>
        </row>
        <row r="26">
          <cell r="D26">
            <v>5000</v>
          </cell>
        </row>
        <row r="28">
          <cell r="D28">
            <v>3000</v>
          </cell>
        </row>
        <row r="30">
          <cell r="D30">
            <v>538000</v>
          </cell>
        </row>
        <row r="45">
          <cell r="D45">
            <v>3360000</v>
          </cell>
        </row>
        <row r="47">
          <cell r="D47">
            <v>1120000</v>
          </cell>
        </row>
        <row r="49">
          <cell r="D49">
            <v>30000</v>
          </cell>
        </row>
        <row r="51">
          <cell r="D51">
            <v>108000</v>
          </cell>
        </row>
        <row r="56">
          <cell r="D56">
            <v>0</v>
          </cell>
        </row>
        <row r="59">
          <cell r="D59">
            <v>2000</v>
          </cell>
        </row>
        <row r="62">
          <cell r="D62">
            <v>0</v>
          </cell>
        </row>
        <row r="64">
          <cell r="D64">
            <v>0</v>
          </cell>
        </row>
        <row r="66">
          <cell r="D66">
            <v>0</v>
          </cell>
        </row>
        <row r="68">
          <cell r="D68">
            <v>10000</v>
          </cell>
        </row>
        <row r="71">
          <cell r="D71">
            <v>0</v>
          </cell>
        </row>
        <row r="73">
          <cell r="D73">
            <v>0</v>
          </cell>
        </row>
        <row r="75">
          <cell r="D75">
            <v>250000</v>
          </cell>
        </row>
        <row r="79">
          <cell r="D79">
            <v>0</v>
          </cell>
        </row>
        <row r="82">
          <cell r="D82">
            <v>0</v>
          </cell>
        </row>
        <row r="84">
          <cell r="D84">
            <v>0</v>
          </cell>
        </row>
        <row r="89">
          <cell r="C89" t="str">
            <v>Ing. Pavel Jakoubek</v>
          </cell>
        </row>
        <row r="91">
          <cell r="C91" t="str">
            <v>Ing. Pavel Jakoubek</v>
          </cell>
        </row>
      </sheetData>
      <sheetData sheetId="1"/>
      <sheetData sheetId="2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Mgr. Gabriela Ouhrabková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Radoslava Žáková</v>
          </cell>
        </row>
        <row r="12">
          <cell r="B12" t="str">
            <v>Mgr. Yveta Svobodová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8"/>
      <sheetName val="P1, P6"/>
      <sheetName val="P7"/>
      <sheetName val="Organizace"/>
    </sheetNames>
    <sheetDataSet>
      <sheetData sheetId="0"/>
      <sheetData sheetId="1"/>
      <sheetData sheetId="2"/>
      <sheetData sheetId="3">
        <row r="2">
          <cell r="B2" t="str">
            <v>Mateřská škola, Nové Město pod Smrkem, okres Liberec, příspěvková organizace</v>
          </cell>
        </row>
        <row r="3">
          <cell r="B3" t="str">
            <v>Základní umělecká škola, Nové Město pod Smrkem, okres Liberec, příspěvková organizace</v>
          </cell>
        </row>
        <row r="4">
          <cell r="B4" t="str">
            <v>Sportovní a relaxační centrum, příspěvková organizace</v>
          </cell>
        </row>
        <row r="5">
          <cell r="B5" t="str">
            <v>Základní škola Nové Město pod Smrkem, příspěvková organizace</v>
          </cell>
        </row>
        <row r="6">
          <cell r="B6" t="str">
            <v>Středisko volného času "ROROŠ", Nové Město pod Smrkem, příspěvková organizace</v>
          </cell>
        </row>
        <row r="8">
          <cell r="B8" t="str">
            <v>Miloslava Suková</v>
          </cell>
        </row>
        <row r="9">
          <cell r="B9" t="str">
            <v>Mgr. Martina Funtánová</v>
          </cell>
        </row>
        <row r="10">
          <cell r="B10" t="str">
            <v>Ing. Pavel Jakoubek</v>
          </cell>
        </row>
        <row r="11">
          <cell r="B11" t="str">
            <v>Mgr. Michaela Smutná</v>
          </cell>
        </row>
        <row r="12">
          <cell r="B12" t="str">
            <v>Mgr. Yveta Svobodová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B1:C27"/>
  <sheetViews>
    <sheetView zoomScale="110" zoomScaleNormal="110" workbookViewId="0">
      <selection activeCell="I25" sqref="I25"/>
    </sheetView>
  </sheetViews>
  <sheetFormatPr defaultRowHeight="12.75" x14ac:dyDescent="0.2"/>
  <cols>
    <col min="1" max="1" width="7.140625" customWidth="1"/>
    <col min="2" max="2" width="51.28515625" customWidth="1"/>
    <col min="3" max="3" width="28.5703125" customWidth="1"/>
    <col min="4" max="4" width="7.140625" customWidth="1"/>
  </cols>
  <sheetData>
    <row r="1" spans="2:3" ht="13.5" thickBot="1" x14ac:dyDescent="0.25"/>
    <row r="2" spans="2:3" ht="21.75" thickBot="1" x14ac:dyDescent="0.4">
      <c r="B2" s="1136" t="str">
        <f>IF('příjmy-paragraf'!A1=0," ",'příjmy-paragraf'!A1)</f>
        <v>Rozpočet města Nové Město pod Smrkem na rok 2024</v>
      </c>
      <c r="C2" s="1137"/>
    </row>
    <row r="3" spans="2:3" ht="19.5" thickBot="1" x14ac:dyDescent="0.35">
      <c r="B3" s="569"/>
      <c r="C3" s="569"/>
    </row>
    <row r="4" spans="2:3" ht="18.75" x14ac:dyDescent="0.3">
      <c r="B4" s="570" t="s">
        <v>472</v>
      </c>
      <c r="C4" s="571" t="s">
        <v>47</v>
      </c>
    </row>
    <row r="5" spans="2:3" ht="18.75" x14ac:dyDescent="0.3">
      <c r="B5" s="572" t="s">
        <v>458</v>
      </c>
      <c r="C5" s="573">
        <f>IF('příjmy-paragraf'!F61=0," ",'příjmy-paragraf'!F61)</f>
        <v>81437000</v>
      </c>
    </row>
    <row r="6" spans="2:3" ht="18.75" x14ac:dyDescent="0.3">
      <c r="B6" s="572" t="s">
        <v>459</v>
      </c>
      <c r="C6" s="573">
        <f>IF('příjmy-paragraf'!F62=0," ",'příjmy-paragraf'!F62)</f>
        <v>33520000</v>
      </c>
    </row>
    <row r="7" spans="2:3" ht="18.75" x14ac:dyDescent="0.3">
      <c r="B7" s="572" t="s">
        <v>460</v>
      </c>
      <c r="C7" s="573">
        <f>IF('příjmy-paragraf'!F63=0," ",'příjmy-paragraf'!F63)</f>
        <v>1550000</v>
      </c>
    </row>
    <row r="8" spans="2:3" ht="18.75" x14ac:dyDescent="0.3">
      <c r="B8" s="572" t="s">
        <v>467</v>
      </c>
      <c r="C8" s="573">
        <f>IF('příjmy-paragraf'!F64=0," ",'příjmy-paragraf'!F64)</f>
        <v>16897900</v>
      </c>
    </row>
    <row r="9" spans="2:3" ht="18.75" x14ac:dyDescent="0.3">
      <c r="B9" s="572" t="s">
        <v>457</v>
      </c>
      <c r="C9" s="573">
        <v>0</v>
      </c>
    </row>
    <row r="10" spans="2:3" ht="19.5" thickBot="1" x14ac:dyDescent="0.35">
      <c r="B10" s="574" t="s">
        <v>464</v>
      </c>
      <c r="C10" s="581">
        <f>SUM(C5:C9)</f>
        <v>133404900</v>
      </c>
    </row>
    <row r="11" spans="2:3" ht="19.5" thickBot="1" x14ac:dyDescent="0.35">
      <c r="B11" s="569"/>
      <c r="C11" s="569"/>
    </row>
    <row r="12" spans="2:3" ht="18.75" x14ac:dyDescent="0.3">
      <c r="B12" s="575" t="s">
        <v>471</v>
      </c>
      <c r="C12" s="576" t="s">
        <v>47</v>
      </c>
    </row>
    <row r="13" spans="2:3" ht="18.75" x14ac:dyDescent="0.3">
      <c r="B13" s="577" t="s">
        <v>461</v>
      </c>
      <c r="C13" s="578">
        <f>IF('výdaje-paragraf'!F58=0," ",'výdaje-paragraf'!F58)</f>
        <v>111902000</v>
      </c>
    </row>
    <row r="14" spans="2:3" ht="18.75" x14ac:dyDescent="0.3">
      <c r="B14" s="577" t="s">
        <v>462</v>
      </c>
      <c r="C14" s="578">
        <f>IF('výdaje-paragraf'!F54=0," ",'výdaje-paragraf'!F54)</f>
        <v>30118000</v>
      </c>
    </row>
    <row r="15" spans="2:3" ht="19.5" thickBot="1" x14ac:dyDescent="0.35">
      <c r="B15" s="579" t="s">
        <v>465</v>
      </c>
      <c r="C15" s="656">
        <f>SUM(C11:C14)</f>
        <v>142020000</v>
      </c>
    </row>
    <row r="16" spans="2:3" ht="18.75" x14ac:dyDescent="0.3">
      <c r="B16" s="577" t="s">
        <v>463</v>
      </c>
      <c r="C16" s="578">
        <f>IF('příjmy a výdaje'!D64=0," ",'příjmy a výdaje'!D64)</f>
        <v>1500000</v>
      </c>
    </row>
    <row r="17" spans="2:3" ht="19.5" thickBot="1" x14ac:dyDescent="0.35">
      <c r="B17" s="579" t="s">
        <v>648</v>
      </c>
      <c r="C17" s="656">
        <f>SUM(C15:C16)</f>
        <v>143520000</v>
      </c>
    </row>
    <row r="18" spans="2:3" ht="19.5" thickBot="1" x14ac:dyDescent="0.35">
      <c r="B18" s="569"/>
      <c r="C18" s="569"/>
    </row>
    <row r="19" spans="2:3" ht="19.5" thickBot="1" x14ac:dyDescent="0.35">
      <c r="B19" s="580" t="s">
        <v>466</v>
      </c>
      <c r="C19" s="657">
        <f>IF('příjmy a výdaje'!D66=0," ",'příjmy a výdaje'!D66)</f>
        <v>10115100</v>
      </c>
    </row>
    <row r="21" spans="2:3" ht="13.5" thickBot="1" x14ac:dyDescent="0.25">
      <c r="B21" s="588" t="s">
        <v>531</v>
      </c>
    </row>
    <row r="22" spans="2:3" x14ac:dyDescent="0.2">
      <c r="B22" s="584" t="s">
        <v>532</v>
      </c>
      <c r="C22" s="585"/>
    </row>
    <row r="23" spans="2:3" x14ac:dyDescent="0.2">
      <c r="B23" s="600" t="s">
        <v>419</v>
      </c>
      <c r="C23" s="601">
        <f>IF('příjmy-paragraf'!F58=0," ",'příjmy-paragraf'!F58)</f>
        <v>133404900</v>
      </c>
    </row>
    <row r="24" spans="2:3" x14ac:dyDescent="0.2">
      <c r="B24" s="592" t="s">
        <v>385</v>
      </c>
      <c r="C24" s="591">
        <f>IF('výdaje-paragraf'!F46=0," ",'výdaje-paragraf'!F46)</f>
        <v>142020000</v>
      </c>
    </row>
    <row r="25" spans="2:3" x14ac:dyDescent="0.2">
      <c r="B25" s="586" t="s">
        <v>487</v>
      </c>
      <c r="C25" s="591">
        <v>1500000</v>
      </c>
    </row>
    <row r="26" spans="2:3" x14ac:dyDescent="0.2">
      <c r="B26" s="593" t="s">
        <v>386</v>
      </c>
      <c r="C26" s="594"/>
    </row>
    <row r="27" spans="2:3" ht="13.5" thickBot="1" x14ac:dyDescent="0.25">
      <c r="B27" s="587" t="s">
        <v>501</v>
      </c>
      <c r="C27" s="655">
        <f>C24+C25-C23</f>
        <v>10115100</v>
      </c>
    </row>
  </sheetData>
  <mergeCells count="1">
    <mergeCell ref="B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zoomScale="130" zoomScaleNormal="130" workbookViewId="0">
      <selection activeCell="A21" sqref="A21:G21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422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391</v>
      </c>
      <c r="B3" s="791" t="s">
        <v>162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/>
      <c r="B7" s="807"/>
      <c r="C7" s="857"/>
      <c r="D7" s="857"/>
      <c r="E7" s="857"/>
      <c r="F7" s="857"/>
      <c r="G7" s="858"/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0</v>
      </c>
      <c r="D10" s="976">
        <f>SUM(D7:D9)</f>
        <v>0</v>
      </c>
      <c r="E10" s="976">
        <f>SUM(E7:E9)</f>
        <v>0</v>
      </c>
      <c r="F10" s="976">
        <f>SUM(F7:F9)</f>
        <v>0</v>
      </c>
      <c r="G10" s="977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391</v>
      </c>
      <c r="B13" s="822" t="s">
        <v>162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3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5137</v>
      </c>
      <c r="B17" s="854" t="s">
        <v>19</v>
      </c>
      <c r="C17" s="841">
        <v>0</v>
      </c>
      <c r="D17" s="842">
        <v>0</v>
      </c>
      <c r="E17" s="841">
        <v>0</v>
      </c>
      <c r="F17" s="843">
        <v>0</v>
      </c>
      <c r="G17" s="844">
        <v>0</v>
      </c>
    </row>
    <row r="18" spans="1:7" ht="20.100000000000001" customHeight="1" x14ac:dyDescent="0.25">
      <c r="A18" s="863">
        <v>5139</v>
      </c>
      <c r="B18" s="864" t="s">
        <v>407</v>
      </c>
      <c r="C18" s="865">
        <v>110000</v>
      </c>
      <c r="D18" s="865">
        <v>97120</v>
      </c>
      <c r="E18" s="865">
        <v>120000</v>
      </c>
      <c r="F18" s="866">
        <v>110000</v>
      </c>
      <c r="G18" s="867">
        <v>110000</v>
      </c>
    </row>
    <row r="19" spans="1:7" ht="20.100000000000001" customHeight="1" x14ac:dyDescent="0.25">
      <c r="A19" s="863">
        <v>5169</v>
      </c>
      <c r="B19" s="868" t="s">
        <v>152</v>
      </c>
      <c r="C19" s="865">
        <v>590000</v>
      </c>
      <c r="D19" s="865">
        <v>203002</v>
      </c>
      <c r="E19" s="865">
        <v>490000</v>
      </c>
      <c r="F19" s="866">
        <v>590000</v>
      </c>
      <c r="G19" s="867">
        <v>590000</v>
      </c>
    </row>
    <row r="20" spans="1:7" ht="20.100000000000001" customHeight="1" thickBot="1" x14ac:dyDescent="0.3">
      <c r="A20" s="845">
        <v>5171</v>
      </c>
      <c r="B20" s="855" t="s">
        <v>160</v>
      </c>
      <c r="C20" s="847">
        <v>0</v>
      </c>
      <c r="D20" s="847">
        <v>80608</v>
      </c>
      <c r="E20" s="847">
        <v>90000</v>
      </c>
      <c r="F20" s="848">
        <v>0</v>
      </c>
      <c r="G20" s="849">
        <v>0</v>
      </c>
    </row>
    <row r="21" spans="1:7" ht="20.100000000000001" customHeight="1" thickBot="1" x14ac:dyDescent="0.3">
      <c r="A21" s="992"/>
      <c r="B21" s="979" t="s">
        <v>59</v>
      </c>
      <c r="C21" s="990">
        <f>SUM(C17:C20)</f>
        <v>700000</v>
      </c>
      <c r="D21" s="990">
        <f>SUM(D17:D20)</f>
        <v>380730</v>
      </c>
      <c r="E21" s="990">
        <f>SUM(E17:E20)</f>
        <v>700000</v>
      </c>
      <c r="F21" s="980">
        <f>SUM(F17:F20)</f>
        <v>700000</v>
      </c>
      <c r="G21" s="995">
        <f>SUM(G17:G20)</f>
        <v>700000</v>
      </c>
    </row>
    <row r="22" spans="1:7" ht="15" x14ac:dyDescent="0.25">
      <c r="A22" s="111"/>
      <c r="B22" s="111"/>
      <c r="C22" s="114"/>
      <c r="D22" s="114"/>
      <c r="E22" s="114"/>
      <c r="F22" s="114"/>
      <c r="G22" s="111"/>
    </row>
    <row r="23" spans="1:7" ht="15" x14ac:dyDescent="0.25">
      <c r="A23" s="111"/>
      <c r="B23" s="111"/>
      <c r="C23" s="114"/>
      <c r="D23" s="114"/>
      <c r="E23" s="114"/>
      <c r="F23" s="114"/>
      <c r="G23" s="111"/>
    </row>
    <row r="24" spans="1:7" ht="15" x14ac:dyDescent="0.25">
      <c r="A24" s="111"/>
      <c r="B24" s="115" t="s">
        <v>154</v>
      </c>
      <c r="C24" s="116">
        <v>45229</v>
      </c>
      <c r="E24" s="115" t="s">
        <v>155</v>
      </c>
      <c r="F24" s="111" t="s">
        <v>161</v>
      </c>
      <c r="G24" s="111"/>
    </row>
    <row r="25" spans="1:7" ht="15" x14ac:dyDescent="0.25">
      <c r="A25" s="111"/>
      <c r="B25" s="111"/>
      <c r="C25" s="111"/>
      <c r="D25" s="111"/>
      <c r="E25" s="111"/>
      <c r="F25" s="111"/>
      <c r="G25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020C-B733-4108-B423-79D8953A785F}">
  <sheetPr>
    <pageSetUpPr fitToPage="1"/>
  </sheetPr>
  <dimension ref="A1:I68"/>
  <sheetViews>
    <sheetView showGridLines="0" zoomScale="130" zoomScaleNormal="130" zoomScalePageLayoutView="120" workbookViewId="0">
      <selection activeCell="E50" sqref="E50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588</v>
      </c>
      <c r="D1" s="1259"/>
      <c r="E1" s="1259"/>
      <c r="F1" s="1073" t="s">
        <v>262</v>
      </c>
      <c r="G1" s="1074">
        <f>[1]P8!F1</f>
        <v>2024</v>
      </c>
      <c r="H1" s="1071"/>
      <c r="I1" s="1002" t="s">
        <v>589</v>
      </c>
    </row>
    <row r="2" spans="1:9" s="1076" customFormat="1" ht="12" customHeight="1" x14ac:dyDescent="0.25">
      <c r="A2" s="1075"/>
      <c r="B2" s="1260" t="str">
        <f>[1]P8!B2</f>
        <v>Mateřská škola, Nové Město pod Smrkem, okres Liberec,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590</v>
      </c>
    </row>
    <row r="4" spans="1:9" s="1076" customFormat="1" ht="12" customHeight="1" thickBot="1" x14ac:dyDescent="0.25">
      <c r="A4" s="1004"/>
      <c r="B4" s="1005" t="s">
        <v>267</v>
      </c>
      <c r="C4" s="1005" t="s">
        <v>268</v>
      </c>
      <c r="D4" s="1006">
        <f>[1]P8!F1-1</f>
        <v>2023</v>
      </c>
      <c r="E4" s="1005" t="s">
        <v>112</v>
      </c>
      <c r="F4" s="1077" t="s">
        <v>591</v>
      </c>
      <c r="G4" s="1077" t="s">
        <v>592</v>
      </c>
      <c r="H4" s="1077" t="s">
        <v>593</v>
      </c>
      <c r="I4" s="1078" t="s">
        <v>594</v>
      </c>
    </row>
    <row r="5" spans="1:9" s="1076" customFormat="1" ht="12" customHeight="1" thickBot="1" x14ac:dyDescent="0.25">
      <c r="A5" s="1262" t="s">
        <v>595</v>
      </c>
      <c r="B5" s="1263"/>
      <c r="C5" s="1264"/>
      <c r="D5" s="1007">
        <f>D6+D9+D14+D20+D22+D27+D31+D33</f>
        <v>0</v>
      </c>
      <c r="E5" s="1007">
        <f>E6+E9+E14+E20+E22+E27+E31+E33</f>
        <v>3213000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3213000</v>
      </c>
    </row>
    <row r="6" spans="1:9" s="1076" customFormat="1" ht="12" customHeight="1" thickBot="1" x14ac:dyDescent="0.25">
      <c r="A6" s="1008">
        <v>50</v>
      </c>
      <c r="B6" s="1265" t="s">
        <v>596</v>
      </c>
      <c r="C6" s="1266"/>
      <c r="D6" s="1009">
        <f t="shared" ref="D6:H6" si="1">SUM(D7:D8)</f>
        <v>0</v>
      </c>
      <c r="E6" s="1009">
        <f t="shared" si="1"/>
        <v>2675000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2675000</v>
      </c>
    </row>
    <row r="7" spans="1:9" s="1076" customFormat="1" ht="12" customHeight="1" x14ac:dyDescent="0.2">
      <c r="A7" s="1010"/>
      <c r="B7" s="1010">
        <v>501</v>
      </c>
      <c r="C7" s="1011" t="s">
        <v>597</v>
      </c>
      <c r="D7" s="1012"/>
      <c r="E7" s="1013">
        <f>[1]P8!D8</f>
        <v>1855000</v>
      </c>
      <c r="F7" s="1081"/>
      <c r="G7" s="1081"/>
      <c r="H7" s="1081"/>
      <c r="I7" s="1082">
        <f t="shared" si="0"/>
        <v>1855000</v>
      </c>
    </row>
    <row r="8" spans="1:9" s="1076" customFormat="1" ht="12" customHeight="1" thickBot="1" x14ac:dyDescent="0.25">
      <c r="A8" s="1014"/>
      <c r="B8" s="1014">
        <v>502</v>
      </c>
      <c r="C8" s="1015" t="s">
        <v>598</v>
      </c>
      <c r="D8" s="1016"/>
      <c r="E8" s="1017">
        <f>[1]P8!D17</f>
        <v>820000</v>
      </c>
      <c r="F8" s="1083"/>
      <c r="G8" s="1083"/>
      <c r="H8" s="1083"/>
      <c r="I8" s="1084">
        <f t="shared" si="0"/>
        <v>820000</v>
      </c>
    </row>
    <row r="9" spans="1:9" s="1076" customFormat="1" ht="12" customHeight="1" thickBot="1" x14ac:dyDescent="0.25">
      <c r="A9" s="1008">
        <v>51</v>
      </c>
      <c r="B9" s="1257" t="s">
        <v>599</v>
      </c>
      <c r="C9" s="1257"/>
      <c r="D9" s="1009">
        <f t="shared" ref="D9:H9" si="2">SUM(D10:D13)</f>
        <v>0</v>
      </c>
      <c r="E9" s="1009">
        <f t="shared" si="2"/>
        <v>342000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342000</v>
      </c>
    </row>
    <row r="10" spans="1:9" s="1076" customFormat="1" ht="12" customHeight="1" x14ac:dyDescent="0.2">
      <c r="A10" s="1010"/>
      <c r="B10" s="1010">
        <v>511</v>
      </c>
      <c r="C10" s="1018" t="s">
        <v>292</v>
      </c>
      <c r="D10" s="1012"/>
      <c r="E10" s="1013">
        <f>[1]P8!D23</f>
        <v>150000</v>
      </c>
      <c r="F10" s="1012"/>
      <c r="G10" s="1012"/>
      <c r="H10" s="1012"/>
      <c r="I10" s="1082">
        <f t="shared" si="0"/>
        <v>150000</v>
      </c>
    </row>
    <row r="11" spans="1:9" s="1076" customFormat="1" ht="12" customHeight="1" x14ac:dyDescent="0.2">
      <c r="A11" s="1014"/>
      <c r="B11" s="1014">
        <v>512</v>
      </c>
      <c r="C11" s="1015" t="s">
        <v>295</v>
      </c>
      <c r="D11" s="1016"/>
      <c r="E11" s="1017">
        <f>[1]P8!D26</f>
        <v>0</v>
      </c>
      <c r="F11" s="1016"/>
      <c r="G11" s="1016"/>
      <c r="H11" s="1016"/>
      <c r="I11" s="1084">
        <f t="shared" si="0"/>
        <v>0</v>
      </c>
    </row>
    <row r="12" spans="1:9" s="1076" customFormat="1" ht="12" customHeight="1" x14ac:dyDescent="0.2">
      <c r="A12" s="1019"/>
      <c r="B12" s="1014">
        <v>513</v>
      </c>
      <c r="C12" s="1015" t="s">
        <v>297</v>
      </c>
      <c r="D12" s="1083"/>
      <c r="E12" s="1017">
        <f>[1]P8!D28</f>
        <v>5000</v>
      </c>
      <c r="F12" s="1083"/>
      <c r="G12" s="1083"/>
      <c r="H12" s="1083"/>
      <c r="I12" s="1084">
        <f t="shared" si="0"/>
        <v>5000</v>
      </c>
    </row>
    <row r="13" spans="1:9" s="1076" customFormat="1" ht="12" customHeight="1" thickBot="1" x14ac:dyDescent="0.25">
      <c r="A13" s="1020"/>
      <c r="B13" s="1021">
        <v>518</v>
      </c>
      <c r="C13" s="1022" t="s">
        <v>600</v>
      </c>
      <c r="D13" s="1012"/>
      <c r="E13" s="1023">
        <f>[1]P8!D30</f>
        <v>187000</v>
      </c>
      <c r="F13" s="1012"/>
      <c r="G13" s="1012"/>
      <c r="H13" s="1012"/>
      <c r="I13" s="1085">
        <f t="shared" si="0"/>
        <v>187000</v>
      </c>
    </row>
    <row r="14" spans="1:9" s="1076" customFormat="1" ht="12" customHeight="1" thickBot="1" x14ac:dyDescent="0.25">
      <c r="A14" s="1008">
        <v>52</v>
      </c>
      <c r="B14" s="1257" t="s">
        <v>601</v>
      </c>
      <c r="C14" s="1257"/>
      <c r="D14" s="1009">
        <f t="shared" ref="D14:H14" si="3">SUM(D15:D19)</f>
        <v>0</v>
      </c>
      <c r="E14" s="1009">
        <f t="shared" si="3"/>
        <v>70000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70000</v>
      </c>
    </row>
    <row r="15" spans="1:9" s="1076" customFormat="1" ht="12" customHeight="1" x14ac:dyDescent="0.2">
      <c r="A15" s="1010"/>
      <c r="B15" s="1010">
        <v>521</v>
      </c>
      <c r="C15" s="1018" t="s">
        <v>314</v>
      </c>
      <c r="D15" s="1083"/>
      <c r="E15" s="1013">
        <f>[1]P8!D45</f>
        <v>0</v>
      </c>
      <c r="F15" s="1083"/>
      <c r="G15" s="1083"/>
      <c r="H15" s="1083"/>
      <c r="I15" s="1082">
        <f t="shared" si="0"/>
        <v>0</v>
      </c>
    </row>
    <row r="16" spans="1:9" s="1076" customFormat="1" ht="12" customHeight="1" x14ac:dyDescent="0.2">
      <c r="A16" s="1014"/>
      <c r="B16" s="1014">
        <v>524</v>
      </c>
      <c r="C16" s="1015" t="s">
        <v>602</v>
      </c>
      <c r="D16" s="1083"/>
      <c r="E16" s="1013">
        <f>[1]P8!D47</f>
        <v>0</v>
      </c>
      <c r="F16" s="1083"/>
      <c r="G16" s="1083"/>
      <c r="H16" s="1083"/>
      <c r="I16" s="1084">
        <f t="shared" si="0"/>
        <v>0</v>
      </c>
    </row>
    <row r="17" spans="1:9" s="1076" customFormat="1" ht="12" customHeight="1" x14ac:dyDescent="0.2">
      <c r="A17" s="1019"/>
      <c r="B17" s="1014">
        <v>525</v>
      </c>
      <c r="C17" s="1015" t="s">
        <v>603</v>
      </c>
      <c r="D17" s="1083"/>
      <c r="E17" s="1013">
        <f>[1]P8!D49</f>
        <v>30000</v>
      </c>
      <c r="F17" s="1083"/>
      <c r="G17" s="1083"/>
      <c r="H17" s="1083"/>
      <c r="I17" s="1084">
        <f t="shared" si="0"/>
        <v>30000</v>
      </c>
    </row>
    <row r="18" spans="1:9" s="1076" customFormat="1" ht="12" customHeight="1" x14ac:dyDescent="0.2">
      <c r="A18" s="1019"/>
      <c r="B18" s="1014">
        <v>527</v>
      </c>
      <c r="C18" s="1015" t="s">
        <v>317</v>
      </c>
      <c r="D18" s="1083"/>
      <c r="E18" s="1013">
        <f>[1]P8!D51</f>
        <v>40000</v>
      </c>
      <c r="F18" s="1083"/>
      <c r="G18" s="1083"/>
      <c r="H18" s="1083"/>
      <c r="I18" s="1084">
        <f t="shared" si="0"/>
        <v>40000</v>
      </c>
    </row>
    <row r="19" spans="1:9" s="1076" customFormat="1" ht="12" customHeight="1" thickBot="1" x14ac:dyDescent="0.25">
      <c r="A19" s="1020"/>
      <c r="B19" s="1021">
        <v>528</v>
      </c>
      <c r="C19" s="1022" t="s">
        <v>604</v>
      </c>
      <c r="D19" s="1083"/>
      <c r="E19" s="1013">
        <f>[1]P8!D56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605</v>
      </c>
      <c r="C20" s="1257"/>
      <c r="D20" s="1009">
        <f t="shared" ref="D20:H20" si="4">D21</f>
        <v>0</v>
      </c>
      <c r="E20" s="1009">
        <f t="shared" si="4"/>
        <v>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0</v>
      </c>
    </row>
    <row r="21" spans="1:9" s="1076" customFormat="1" ht="12" customHeight="1" thickBot="1" x14ac:dyDescent="0.25">
      <c r="A21" s="1024"/>
      <c r="B21" s="1024">
        <v>538</v>
      </c>
      <c r="C21" s="1025" t="s">
        <v>324</v>
      </c>
      <c r="D21" s="1083"/>
      <c r="E21" s="1026">
        <f>[1]P8!D59</f>
        <v>0</v>
      </c>
      <c r="F21" s="1083"/>
      <c r="G21" s="1083"/>
      <c r="H21" s="1083"/>
      <c r="I21" s="1086">
        <f t="shared" si="0"/>
        <v>0</v>
      </c>
    </row>
    <row r="22" spans="1:9" s="1076" customFormat="1" ht="12" customHeight="1" thickBot="1" x14ac:dyDescent="0.25">
      <c r="A22" s="1008">
        <v>54</v>
      </c>
      <c r="B22" s="1257" t="s">
        <v>606</v>
      </c>
      <c r="C22" s="1257"/>
      <c r="D22" s="1009">
        <f t="shared" ref="D22:H22" si="5">SUM(D23:D26)</f>
        <v>0</v>
      </c>
      <c r="E22" s="1009">
        <f t="shared" si="5"/>
        <v>6000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6000</v>
      </c>
    </row>
    <row r="23" spans="1:9" s="1076" customFormat="1" ht="12" customHeight="1" x14ac:dyDescent="0.2">
      <c r="A23" s="1018"/>
      <c r="B23" s="1010">
        <v>541</v>
      </c>
      <c r="C23" s="1018" t="s">
        <v>326</v>
      </c>
      <c r="D23" s="1083"/>
      <c r="E23" s="1013">
        <f>[1]P8!D62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607</v>
      </c>
      <c r="D24" s="1083"/>
      <c r="E24" s="1013">
        <f>[1]P8!D64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328</v>
      </c>
      <c r="D25" s="1083"/>
      <c r="E25" s="1013">
        <f>[1]P8!D66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329</v>
      </c>
      <c r="D26" s="1083"/>
      <c r="E26" s="1013">
        <f>[1]P8!D68</f>
        <v>6000</v>
      </c>
      <c r="F26" s="1083"/>
      <c r="G26" s="1083"/>
      <c r="H26" s="1083"/>
      <c r="I26" s="1085">
        <f t="shared" si="0"/>
        <v>6000</v>
      </c>
    </row>
    <row r="27" spans="1:9" s="1076" customFormat="1" ht="12" customHeight="1" thickBot="1" x14ac:dyDescent="0.25">
      <c r="A27" s="1008">
        <v>55</v>
      </c>
      <c r="B27" s="1257" t="s">
        <v>608</v>
      </c>
      <c r="C27" s="1257"/>
      <c r="D27" s="1009">
        <f>SUM(D28:D30)</f>
        <v>0</v>
      </c>
      <c r="E27" s="1009">
        <f>SUM(E28:E30)</f>
        <v>120000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120000</v>
      </c>
    </row>
    <row r="28" spans="1:9" s="1076" customFormat="1" ht="12" customHeight="1" x14ac:dyDescent="0.2">
      <c r="A28" s="1028"/>
      <c r="B28" s="1029">
        <v>551</v>
      </c>
      <c r="C28" s="1030" t="s">
        <v>332</v>
      </c>
      <c r="D28" s="1087"/>
      <c r="E28" s="1031">
        <f>[1]P8!D71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333</v>
      </c>
      <c r="D29" s="1083"/>
      <c r="E29" s="1013">
        <f>[1]P8!D73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334</v>
      </c>
      <c r="D30" s="1083"/>
      <c r="E30" s="1023">
        <f>[1]P8!D75</f>
        <v>120000</v>
      </c>
      <c r="F30" s="1081"/>
      <c r="G30" s="1081"/>
      <c r="H30" s="1081"/>
      <c r="I30" s="1085">
        <f t="shared" si="0"/>
        <v>120000</v>
      </c>
    </row>
    <row r="31" spans="1:9" s="1076" customFormat="1" ht="12" customHeight="1" thickBot="1" x14ac:dyDescent="0.25">
      <c r="A31" s="1008">
        <v>56</v>
      </c>
      <c r="B31" s="1265" t="s">
        <v>609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338</v>
      </c>
      <c r="D32" s="1083"/>
      <c r="E32" s="1026">
        <f>[1]P8!D79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340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340</v>
      </c>
      <c r="D34" s="1083"/>
      <c r="E34" s="1013">
        <f>[1]P8!D82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341</v>
      </c>
      <c r="D35" s="1083"/>
      <c r="E35" s="1013">
        <f>[1]P8!D84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610</v>
      </c>
      <c r="B36" s="1272"/>
      <c r="C36" s="1273"/>
      <c r="D36" s="1038">
        <f t="shared" ref="D36:H36" si="9">D37+D41+D46+D48</f>
        <v>0</v>
      </c>
      <c r="E36" s="1038">
        <f t="shared" si="9"/>
        <v>3213000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3213000</v>
      </c>
    </row>
    <row r="37" spans="1:9" s="1076" customFormat="1" ht="12" customHeight="1" thickBot="1" x14ac:dyDescent="0.25">
      <c r="A37" s="1039">
        <v>60</v>
      </c>
      <c r="B37" s="1274" t="s">
        <v>611</v>
      </c>
      <c r="C37" s="1274"/>
      <c r="D37" s="1040">
        <f t="shared" ref="D37:H37" si="10">SUM(D38:D40)</f>
        <v>0</v>
      </c>
      <c r="E37" s="1040">
        <f t="shared" si="10"/>
        <v>1690000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1690000</v>
      </c>
    </row>
    <row r="38" spans="1:9" s="1076" customFormat="1" ht="12" customHeight="1" x14ac:dyDescent="0.2">
      <c r="A38" s="1041"/>
      <c r="B38" s="1042">
        <v>602</v>
      </c>
      <c r="C38" s="1041" t="s">
        <v>612</v>
      </c>
      <c r="D38" s="1083"/>
      <c r="E38" s="1083">
        <v>1690000</v>
      </c>
      <c r="F38" s="1083"/>
      <c r="G38" s="1083"/>
      <c r="H38" s="1083"/>
      <c r="I38" s="1092">
        <f>SUM(E38:H38)</f>
        <v>1690000</v>
      </c>
    </row>
    <row r="39" spans="1:9" s="1076" customFormat="1" ht="12" customHeight="1" x14ac:dyDescent="0.2">
      <c r="A39" s="1043"/>
      <c r="B39" s="1044">
        <v>603</v>
      </c>
      <c r="C39" s="1043" t="s">
        <v>613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614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615</v>
      </c>
      <c r="C41" s="1274"/>
      <c r="D41" s="1040">
        <f>SUM(D42:D45)</f>
        <v>0</v>
      </c>
      <c r="E41" s="1040">
        <f t="shared" ref="E41:H41" si="12">SUM(E42:E45)</f>
        <v>150000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150000</v>
      </c>
    </row>
    <row r="42" spans="1:9" s="1076" customFormat="1" ht="12" customHeight="1" x14ac:dyDescent="0.2">
      <c r="A42" s="1041"/>
      <c r="B42" s="1042">
        <v>641</v>
      </c>
      <c r="C42" s="1041" t="s">
        <v>326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616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617</v>
      </c>
      <c r="D44" s="1083"/>
      <c r="E44" s="1083">
        <v>150000</v>
      </c>
      <c r="F44" s="1083"/>
      <c r="G44" s="1083"/>
      <c r="H44" s="1083"/>
      <c r="I44" s="1093">
        <f t="shared" si="11"/>
        <v>150000</v>
      </c>
    </row>
    <row r="45" spans="1:9" s="1076" customFormat="1" ht="12" customHeight="1" thickBot="1" x14ac:dyDescent="0.25">
      <c r="A45" s="1045"/>
      <c r="B45" s="1046">
        <v>649</v>
      </c>
      <c r="C45" s="1045" t="s">
        <v>618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619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620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621</v>
      </c>
      <c r="C48" s="1274"/>
      <c r="D48" s="1040">
        <f t="shared" ref="D48:H48" si="14">SUM(D49:D53)</f>
        <v>0</v>
      </c>
      <c r="E48" s="1040">
        <f t="shared" si="14"/>
        <v>1373000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1373000</v>
      </c>
    </row>
    <row r="49" spans="1:9" s="1076" customFormat="1" ht="12" customHeight="1" x14ac:dyDescent="0.2">
      <c r="A49" s="1042" t="s">
        <v>622</v>
      </c>
      <c r="B49" s="1042">
        <v>500</v>
      </c>
      <c r="C49" s="1041" t="s">
        <v>623</v>
      </c>
      <c r="D49" s="1083"/>
      <c r="E49" s="1081">
        <v>1373000</v>
      </c>
      <c r="F49" s="1081"/>
      <c r="G49" s="1081"/>
      <c r="H49" s="1081"/>
      <c r="I49" s="1096">
        <f t="shared" si="11"/>
        <v>1373000</v>
      </c>
    </row>
    <row r="50" spans="1:9" s="1076" customFormat="1" ht="12" customHeight="1" x14ac:dyDescent="0.2">
      <c r="A50" s="1042" t="s">
        <v>622</v>
      </c>
      <c r="B50" s="1042">
        <v>510</v>
      </c>
      <c r="C50" s="1041" t="s">
        <v>624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622</v>
      </c>
      <c r="B51" s="1042">
        <v>600</v>
      </c>
      <c r="C51" s="1041" t="s">
        <v>625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622</v>
      </c>
      <c r="B52" s="1042"/>
      <c r="C52" s="1041" t="s">
        <v>626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622</v>
      </c>
      <c r="B53" s="1097"/>
      <c r="C53" s="1050" t="s">
        <v>627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628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629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630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631</v>
      </c>
      <c r="B57" s="1056" t="s">
        <v>632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633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634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635</v>
      </c>
      <c r="B60" s="1060" t="s">
        <v>636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637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638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342</v>
      </c>
      <c r="B64" s="208"/>
      <c r="C64" s="1105" t="str">
        <f>[1]P8!C89</f>
        <v>Mgr. Gabriela Ouhrabková</v>
      </c>
      <c r="D64" s="209" t="s">
        <v>343</v>
      </c>
      <c r="E64" s="1067"/>
      <c r="F64" s="1106"/>
      <c r="G64" s="1069" t="s">
        <v>639</v>
      </c>
      <c r="H64" s="1107" t="s">
        <v>640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345</v>
      </c>
      <c r="B66" s="208"/>
      <c r="C66" s="1105" t="str">
        <f>[1]P8!C91</f>
        <v>Mgr. Gabriela Ouhrabková</v>
      </c>
      <c r="D66" s="209" t="s">
        <v>343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641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C61D-8309-4EE0-9A6F-C89F1FDB77B1}">
  <sheetPr>
    <pageSetUpPr fitToPage="1"/>
  </sheetPr>
  <dimension ref="A1:K94"/>
  <sheetViews>
    <sheetView showGridLines="0" zoomScale="130" zoomScaleNormal="130" zoomScaleSheetLayoutView="110" workbookViewId="0">
      <selection activeCell="E7" sqref="E7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261</v>
      </c>
      <c r="D1" s="1109"/>
      <c r="E1" s="1111" t="s">
        <v>262</v>
      </c>
      <c r="F1" s="1112">
        <v>2024</v>
      </c>
      <c r="G1" s="1109"/>
      <c r="H1" s="121" t="s">
        <v>263</v>
      </c>
    </row>
    <row r="2" spans="1:11" s="1076" customFormat="1" ht="11.45" customHeight="1" x14ac:dyDescent="0.2">
      <c r="A2" s="122"/>
      <c r="B2" s="1275" t="s">
        <v>264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265</v>
      </c>
      <c r="D3" s="122"/>
      <c r="E3" s="122"/>
      <c r="F3" s="122"/>
      <c r="G3" s="122"/>
      <c r="H3" s="125" t="s">
        <v>266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267</v>
      </c>
      <c r="C4" s="1280" t="s">
        <v>268</v>
      </c>
      <c r="D4" s="1282" t="s">
        <v>269</v>
      </c>
      <c r="E4" s="1284" t="s">
        <v>270</v>
      </c>
      <c r="F4" s="1278" t="s">
        <v>271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272</v>
      </c>
      <c r="G5" s="514" t="s">
        <v>273</v>
      </c>
      <c r="H5" s="126" t="s">
        <v>274</v>
      </c>
      <c r="I5" s="124"/>
      <c r="J5" s="1106"/>
      <c r="K5" s="1106"/>
    </row>
    <row r="6" spans="1:11" s="1076" customFormat="1" ht="11.45" customHeight="1" thickBot="1" x14ac:dyDescent="0.25">
      <c r="A6" s="1289" t="s">
        <v>275</v>
      </c>
      <c r="B6" s="1290"/>
      <c r="C6" s="1291"/>
      <c r="D6" s="127">
        <f>D7+D22+D44+D58+D61+D70+D78+D81</f>
        <v>3213000</v>
      </c>
      <c r="E6" s="128">
        <f>E7+E22+E44+E58+E61+E70+E78+E81</f>
        <v>1373000</v>
      </c>
      <c r="F6" s="129">
        <f>F7+F22+F44+F58+F61+F70+F78+F81</f>
        <v>190000</v>
      </c>
      <c r="G6" s="129">
        <f>G7+G22+G44+G58+G61+G70+G78+G81</f>
        <v>150000</v>
      </c>
      <c r="H6" s="130">
        <f>H7+H22+H44+H58+H61+H70+H78+H81</f>
        <v>1500000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276</v>
      </c>
      <c r="C7" s="1293"/>
      <c r="D7" s="132">
        <f>SUM(E7:H7)</f>
        <v>2675000</v>
      </c>
      <c r="E7" s="133">
        <f>SUM(E8+E17)</f>
        <v>1005000</v>
      </c>
      <c r="F7" s="134">
        <f>SUM(F8+F17)</f>
        <v>170000</v>
      </c>
      <c r="G7" s="134">
        <f>SUM(G8+G17)</f>
        <v>0</v>
      </c>
      <c r="H7" s="135">
        <f>SUM(H8+H17)</f>
        <v>1500000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277</v>
      </c>
      <c r="C8" s="1295"/>
      <c r="D8" s="137">
        <f>SUM(E8:H8)</f>
        <v>1855000</v>
      </c>
      <c r="E8" s="138">
        <f>SUM(E9:E16)</f>
        <v>185000</v>
      </c>
      <c r="F8" s="139">
        <f>SUM(F9:F16)</f>
        <v>170000</v>
      </c>
      <c r="G8" s="139">
        <f>SUM(G9:G16)</f>
        <v>0</v>
      </c>
      <c r="H8" s="140">
        <f>SUM(H9:H16)</f>
        <v>1500000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278</v>
      </c>
      <c r="D9" s="144">
        <f>SUM(E9:H9)</f>
        <v>250000</v>
      </c>
      <c r="E9" s="1113">
        <v>100000</v>
      </c>
      <c r="F9" s="1114">
        <v>150000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279</v>
      </c>
      <c r="D10" s="148">
        <f t="shared" ref="D10:D85" si="0">SUM(E10:H10)</f>
        <v>0</v>
      </c>
      <c r="E10" s="1116"/>
      <c r="F10" s="1117"/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280</v>
      </c>
      <c r="D11" s="148">
        <f t="shared" si="0"/>
        <v>20000</v>
      </c>
      <c r="E11" s="1116">
        <v>20000</v>
      </c>
      <c r="F11" s="1117"/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281</v>
      </c>
      <c r="D12" s="148">
        <f t="shared" si="0"/>
        <v>10000</v>
      </c>
      <c r="E12" s="1116">
        <v>10000</v>
      </c>
      <c r="F12" s="1117"/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282</v>
      </c>
      <c r="D13" s="148">
        <f t="shared" si="0"/>
        <v>0</v>
      </c>
      <c r="E13" s="1116"/>
      <c r="F13" s="1117"/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283</v>
      </c>
      <c r="D14" s="148">
        <f t="shared" si="0"/>
        <v>1500000</v>
      </c>
      <c r="E14" s="1116"/>
      <c r="F14" s="1117"/>
      <c r="G14" s="1117"/>
      <c r="H14" s="1118">
        <v>1500000</v>
      </c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284</v>
      </c>
      <c r="D15" s="148">
        <f t="shared" si="0"/>
        <v>75000</v>
      </c>
      <c r="E15" s="1116">
        <v>55000</v>
      </c>
      <c r="F15" s="1117">
        <v>20000</v>
      </c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285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286</v>
      </c>
      <c r="C17" s="1295"/>
      <c r="D17" s="137">
        <f t="shared" si="0"/>
        <v>820000</v>
      </c>
      <c r="E17" s="153">
        <f>SUM(E18:E21)</f>
        <v>820000</v>
      </c>
      <c r="F17" s="154">
        <f>SUM(F18:F21)</f>
        <v>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287</v>
      </c>
      <c r="D18" s="144">
        <f t="shared" si="0"/>
        <v>300000</v>
      </c>
      <c r="E18" s="1113">
        <v>300000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288</v>
      </c>
      <c r="D19" s="148">
        <f t="shared" si="0"/>
        <v>400000</v>
      </c>
      <c r="E19" s="1116">
        <v>400000</v>
      </c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289</v>
      </c>
      <c r="D20" s="148">
        <f t="shared" si="0"/>
        <v>0</v>
      </c>
      <c r="E20" s="1116"/>
      <c r="F20" s="1117"/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290</v>
      </c>
      <c r="D21" s="152">
        <f t="shared" si="0"/>
        <v>120000</v>
      </c>
      <c r="E21" s="1116">
        <v>120000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291</v>
      </c>
      <c r="C22" s="1297"/>
      <c r="D22" s="157">
        <f t="shared" si="0"/>
        <v>342000</v>
      </c>
      <c r="E22" s="158">
        <f>SUM(E23+E26+E28+E30)</f>
        <v>242000</v>
      </c>
      <c r="F22" s="158">
        <f>SUM(F23+F26+F28+F30)</f>
        <v>0</v>
      </c>
      <c r="G22" s="158">
        <f>SUM(G23+G26+G28+G30)</f>
        <v>100000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292</v>
      </c>
      <c r="C23" s="1299"/>
      <c r="D23" s="160">
        <f t="shared" ref="D23" si="1">SUM(E23:H23)</f>
        <v>150000</v>
      </c>
      <c r="E23" s="161">
        <f>SUM(E24:E25)</f>
        <v>50000</v>
      </c>
      <c r="F23" s="161">
        <f>SUM(F24:F25)</f>
        <v>0</v>
      </c>
      <c r="G23" s="161">
        <f>SUM(G24:G25)</f>
        <v>100000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293</v>
      </c>
      <c r="D24" s="165">
        <f t="shared" si="0"/>
        <v>150000</v>
      </c>
      <c r="E24" s="1116">
        <v>50000</v>
      </c>
      <c r="F24" s="1117"/>
      <c r="G24" s="1117">
        <v>100000</v>
      </c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294</v>
      </c>
      <c r="D25" s="169">
        <f t="shared" si="0"/>
        <v>0</v>
      </c>
      <c r="E25" s="1116"/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295</v>
      </c>
      <c r="C26" s="1299"/>
      <c r="D26" s="160">
        <f t="shared" si="0"/>
        <v>0</v>
      </c>
      <c r="E26" s="161">
        <f>SUM(E27:E27)</f>
        <v>0</v>
      </c>
      <c r="F26" s="161">
        <f>SUM(F27:F27)</f>
        <v>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296</v>
      </c>
      <c r="D27" s="169">
        <f t="shared" si="0"/>
        <v>0</v>
      </c>
      <c r="E27" s="1116">
        <v>0</v>
      </c>
      <c r="F27" s="1117"/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297</v>
      </c>
      <c r="C28" s="1299"/>
      <c r="D28" s="160">
        <f t="shared" si="0"/>
        <v>5000</v>
      </c>
      <c r="E28" s="161">
        <f>SUM(E29:E29)</f>
        <v>5000</v>
      </c>
      <c r="F28" s="161">
        <f>SUM(F29:F29)</f>
        <v>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298</v>
      </c>
      <c r="D29" s="169">
        <f t="shared" si="0"/>
        <v>5000</v>
      </c>
      <c r="E29" s="1116">
        <v>5000</v>
      </c>
      <c r="F29" s="1117"/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299</v>
      </c>
      <c r="C30" s="1299"/>
      <c r="D30" s="160">
        <f t="shared" si="0"/>
        <v>187000</v>
      </c>
      <c r="E30" s="161">
        <f>SUM(E31:E43)</f>
        <v>187000</v>
      </c>
      <c r="F30" s="161">
        <f>SUM(F31:F43)</f>
        <v>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300</v>
      </c>
      <c r="D31" s="169">
        <f t="shared" si="0"/>
        <v>25000</v>
      </c>
      <c r="E31" s="1116">
        <v>25000</v>
      </c>
      <c r="F31" s="1117"/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301</v>
      </c>
      <c r="D32" s="169">
        <f t="shared" si="0"/>
        <v>10000</v>
      </c>
      <c r="E32" s="1116">
        <v>10000</v>
      </c>
      <c r="F32" s="1117"/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302</v>
      </c>
      <c r="D33" s="169">
        <f t="shared" si="0"/>
        <v>1000</v>
      </c>
      <c r="E33" s="1116">
        <v>1000</v>
      </c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303</v>
      </c>
      <c r="D34" s="169">
        <f t="shared" si="0"/>
        <v>25000</v>
      </c>
      <c r="E34" s="1116">
        <v>25000</v>
      </c>
      <c r="F34" s="1117"/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304</v>
      </c>
      <c r="D35" s="169">
        <f t="shared" si="0"/>
        <v>100000</v>
      </c>
      <c r="E35" s="1116">
        <v>100000</v>
      </c>
      <c r="F35" s="1117"/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305</v>
      </c>
      <c r="D36" s="169">
        <f t="shared" si="0"/>
        <v>0</v>
      </c>
      <c r="E36" s="1116"/>
      <c r="F36" s="1117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306</v>
      </c>
      <c r="D37" s="169">
        <f t="shared" si="0"/>
        <v>20000</v>
      </c>
      <c r="E37" s="1116">
        <v>20000</v>
      </c>
      <c r="F37" s="1117"/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307</v>
      </c>
      <c r="D38" s="169">
        <f t="shared" si="0"/>
        <v>6000</v>
      </c>
      <c r="E38" s="1116">
        <v>6000</v>
      </c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308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309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310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311</v>
      </c>
      <c r="D42" s="169">
        <f t="shared" si="0"/>
        <v>0</v>
      </c>
      <c r="E42" s="1116"/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312</v>
      </c>
      <c r="D43" s="173">
        <f t="shared" si="0"/>
        <v>0</v>
      </c>
      <c r="E43" s="1116"/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313</v>
      </c>
      <c r="C44" s="1301"/>
      <c r="D44" s="175">
        <f t="shared" si="0"/>
        <v>70000</v>
      </c>
      <c r="E44" s="176">
        <f>SUM(E45+E47+E49+E51+E56)</f>
        <v>70000</v>
      </c>
      <c r="F44" s="176">
        <f>SUM(F45+F47+F49+F51+F56)</f>
        <v>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314</v>
      </c>
      <c r="C45" s="1288"/>
      <c r="D45" s="178">
        <f t="shared" si="0"/>
        <v>0</v>
      </c>
      <c r="E45" s="179">
        <f>SUM(E46:E46)</f>
        <v>0</v>
      </c>
      <c r="F45" s="179">
        <f>SUM(F46:F46)</f>
        <v>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314</v>
      </c>
      <c r="D46" s="183">
        <f t="shared" si="0"/>
        <v>0</v>
      </c>
      <c r="E46" s="1116"/>
      <c r="F46" s="1117"/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315</v>
      </c>
      <c r="C47" s="1288"/>
      <c r="D47" s="178">
        <f t="shared" si="0"/>
        <v>0</v>
      </c>
      <c r="E47" s="179">
        <f>SUM(E48:E48)</f>
        <v>0</v>
      </c>
      <c r="F47" s="179">
        <f>SUM(F48:F48)</f>
        <v>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315</v>
      </c>
      <c r="D48" s="183">
        <f t="shared" si="0"/>
        <v>0</v>
      </c>
      <c r="E48" s="1116"/>
      <c r="F48" s="1117"/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316</v>
      </c>
      <c r="C49" s="1288"/>
      <c r="D49" s="178">
        <f t="shared" si="0"/>
        <v>30000</v>
      </c>
      <c r="E49" s="179">
        <f>SUM(E50:E50)</f>
        <v>30000</v>
      </c>
      <c r="F49" s="179">
        <f>SUM(F50:F50)</f>
        <v>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316</v>
      </c>
      <c r="D50" s="183">
        <f t="shared" si="0"/>
        <v>30000</v>
      </c>
      <c r="E50" s="1116">
        <v>30000</v>
      </c>
      <c r="F50" s="1117"/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317</v>
      </c>
      <c r="C51" s="1303"/>
      <c r="D51" s="185">
        <f t="shared" si="0"/>
        <v>40000</v>
      </c>
      <c r="E51" s="186">
        <f>SUM(E52:E55)</f>
        <v>40000</v>
      </c>
      <c r="F51" s="186">
        <f>SUM(F52:F55)</f>
        <v>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318</v>
      </c>
      <c r="D52" s="183">
        <f t="shared" si="0"/>
        <v>0</v>
      </c>
      <c r="E52" s="1116"/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319</v>
      </c>
      <c r="D53" s="183">
        <f t="shared" si="0"/>
        <v>10000</v>
      </c>
      <c r="E53" s="1116">
        <v>10000</v>
      </c>
      <c r="F53" s="1117"/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320</v>
      </c>
      <c r="D54" s="183">
        <f t="shared" si="0"/>
        <v>0</v>
      </c>
      <c r="E54" s="1116"/>
      <c r="F54" s="1117"/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321</v>
      </c>
      <c r="D55" s="183">
        <f t="shared" si="0"/>
        <v>30000</v>
      </c>
      <c r="E55" s="1116">
        <v>30000</v>
      </c>
      <c r="F55" s="1117"/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322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322</v>
      </c>
      <c r="D57" s="183">
        <f t="shared" si="0"/>
        <v>0</v>
      </c>
      <c r="E57" s="1116"/>
      <c r="F57" s="1117"/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323</v>
      </c>
      <c r="C58" s="1293"/>
      <c r="D58" s="132">
        <f t="shared" si="0"/>
        <v>0</v>
      </c>
      <c r="E58" s="133">
        <f t="shared" ref="E58:H59" si="2">SUM(E59:E59)</f>
        <v>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324</v>
      </c>
      <c r="C59" s="1295"/>
      <c r="D59" s="137">
        <f t="shared" si="0"/>
        <v>0</v>
      </c>
      <c r="E59" s="153">
        <f t="shared" si="2"/>
        <v>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324</v>
      </c>
      <c r="D60" s="190">
        <f t="shared" si="0"/>
        <v>0</v>
      </c>
      <c r="E60" s="1116"/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325</v>
      </c>
      <c r="C61" s="1297"/>
      <c r="D61" s="157">
        <f t="shared" si="0"/>
        <v>6000</v>
      </c>
      <c r="E61" s="158">
        <f>SUM(E62+E64+E66+E68)</f>
        <v>6000</v>
      </c>
      <c r="F61" s="158">
        <f>SUM(F62+F64+F66+F68)</f>
        <v>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326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326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327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327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328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328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329</v>
      </c>
      <c r="C68" s="1305"/>
      <c r="D68" s="192">
        <f t="shared" si="0"/>
        <v>6000</v>
      </c>
      <c r="E68" s="193">
        <f>SUM(E69:E69)</f>
        <v>6000</v>
      </c>
      <c r="F68" s="193">
        <f>SUM(F69:F69)</f>
        <v>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330</v>
      </c>
      <c r="D69" s="169">
        <f t="shared" si="0"/>
        <v>6000</v>
      </c>
      <c r="E69" s="1116">
        <v>6000</v>
      </c>
      <c r="F69" s="1117"/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331</v>
      </c>
      <c r="C70" s="1301"/>
      <c r="D70" s="175">
        <f t="shared" si="0"/>
        <v>120000</v>
      </c>
      <c r="E70" s="176">
        <f>SUM(E71+E73+E75)</f>
        <v>50000</v>
      </c>
      <c r="F70" s="176">
        <f>SUM(F71+F73+F75)</f>
        <v>20000</v>
      </c>
      <c r="G70" s="176">
        <f>SUM(G71+G73+G75)</f>
        <v>50000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332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332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333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333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334</v>
      </c>
      <c r="C75" s="1303"/>
      <c r="D75" s="185">
        <f t="shared" si="0"/>
        <v>120000</v>
      </c>
      <c r="E75" s="186">
        <f>SUM(E76:E77)</f>
        <v>50000</v>
      </c>
      <c r="F75" s="186">
        <f>SUM(F76:F77)</f>
        <v>20000</v>
      </c>
      <c r="G75" s="186">
        <f>SUM(G76:G77)</f>
        <v>50000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335</v>
      </c>
      <c r="D76" s="197">
        <f t="shared" si="0"/>
        <v>120000</v>
      </c>
      <c r="E76" s="1116">
        <v>50000</v>
      </c>
      <c r="F76" s="1117">
        <v>20000</v>
      </c>
      <c r="G76" s="1117">
        <v>50000</v>
      </c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336</v>
      </c>
      <c r="D77" s="201">
        <f t="shared" si="0"/>
        <v>0</v>
      </c>
      <c r="E77" s="1116"/>
      <c r="F77" s="1117"/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337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338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338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339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340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340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341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341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342</v>
      </c>
      <c r="B89" s="209"/>
      <c r="C89" s="1107" t="s">
        <v>584</v>
      </c>
      <c r="D89" s="209" t="s">
        <v>343</v>
      </c>
      <c r="E89" s="1130"/>
      <c r="F89" s="1069" t="s">
        <v>344</v>
      </c>
      <c r="G89" s="1131" t="s">
        <v>642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345</v>
      </c>
      <c r="B91" s="209"/>
      <c r="C91" s="1107" t="s">
        <v>584</v>
      </c>
      <c r="D91" s="209" t="s">
        <v>343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346</v>
      </c>
      <c r="B93" s="1106"/>
      <c r="C93" s="1132" t="s">
        <v>643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8D80BE7D-995B-4210-9A62-B316C6FAD89D}">
      <formula1>Org</formula1>
    </dataValidation>
    <dataValidation type="list" allowBlank="1" showInputMessage="1" showErrorMessage="1" sqref="C91 C89" xr:uid="{D77616A3-8F9C-4D8A-93DD-F246AEC71F39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607E-6BCD-443C-8DA1-FA4BE9964D5C}">
  <sheetPr>
    <pageSetUpPr fitToPage="1"/>
  </sheetPr>
  <dimension ref="A1:I68"/>
  <sheetViews>
    <sheetView showGridLines="0" zoomScale="130" zoomScaleNormal="130" zoomScalePageLayoutView="120" workbookViewId="0">
      <selection activeCell="G68" sqref="G68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588</v>
      </c>
      <c r="D1" s="1259"/>
      <c r="E1" s="1259"/>
      <c r="F1" s="1073" t="s">
        <v>262</v>
      </c>
      <c r="G1" s="1074">
        <f>[2]P8!F1</f>
        <v>2024</v>
      </c>
      <c r="H1" s="1071"/>
      <c r="I1" s="1002" t="s">
        <v>589</v>
      </c>
    </row>
    <row r="2" spans="1:9" s="1076" customFormat="1" ht="12" customHeight="1" x14ac:dyDescent="0.25">
      <c r="A2" s="1075"/>
      <c r="B2" s="1260" t="str">
        <f>[2]P8!B2</f>
        <v>Základní škola Nové Město pod Smrkem,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590</v>
      </c>
    </row>
    <row r="4" spans="1:9" s="1076" customFormat="1" ht="12" customHeight="1" thickBot="1" x14ac:dyDescent="0.25">
      <c r="A4" s="1004"/>
      <c r="B4" s="1005" t="s">
        <v>267</v>
      </c>
      <c r="C4" s="1005" t="s">
        <v>268</v>
      </c>
      <c r="D4" s="1006">
        <f>[2]P8!F1-1</f>
        <v>2023</v>
      </c>
      <c r="E4" s="1005" t="s">
        <v>112</v>
      </c>
      <c r="F4" s="1077" t="s">
        <v>591</v>
      </c>
      <c r="G4" s="1077" t="s">
        <v>592</v>
      </c>
      <c r="H4" s="1077" t="s">
        <v>593</v>
      </c>
      <c r="I4" s="1078" t="s">
        <v>594</v>
      </c>
    </row>
    <row r="5" spans="1:9" s="1076" customFormat="1" ht="12" customHeight="1" thickBot="1" x14ac:dyDescent="0.25">
      <c r="A5" s="1262" t="s">
        <v>595</v>
      </c>
      <c r="B5" s="1263"/>
      <c r="C5" s="1264"/>
      <c r="D5" s="1007">
        <f>D6+D9+D14+D20+D22+D27+D31+D33</f>
        <v>0</v>
      </c>
      <c r="E5" s="1007">
        <f>E6+E9+E14+E20+E22+E27+E31+E33</f>
        <v>4223000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4223000</v>
      </c>
    </row>
    <row r="6" spans="1:9" s="1076" customFormat="1" ht="12" customHeight="1" thickBot="1" x14ac:dyDescent="0.25">
      <c r="A6" s="1008">
        <v>50</v>
      </c>
      <c r="B6" s="1265" t="s">
        <v>596</v>
      </c>
      <c r="C6" s="1266"/>
      <c r="D6" s="1009">
        <f t="shared" ref="D6:H6" si="1">SUM(D7:D8)</f>
        <v>0</v>
      </c>
      <c r="E6" s="1009">
        <f t="shared" si="1"/>
        <v>2255000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2255000</v>
      </c>
    </row>
    <row r="7" spans="1:9" s="1076" customFormat="1" ht="12" customHeight="1" x14ac:dyDescent="0.2">
      <c r="A7" s="1010"/>
      <c r="B7" s="1010">
        <v>501</v>
      </c>
      <c r="C7" s="1011" t="s">
        <v>597</v>
      </c>
      <c r="D7" s="1012"/>
      <c r="E7" s="1013">
        <f>[2]P8!D8</f>
        <v>398000</v>
      </c>
      <c r="F7" s="1081"/>
      <c r="G7" s="1081"/>
      <c r="H7" s="1081"/>
      <c r="I7" s="1082">
        <f t="shared" si="0"/>
        <v>398000</v>
      </c>
    </row>
    <row r="8" spans="1:9" s="1076" customFormat="1" ht="12" customHeight="1" thickBot="1" x14ac:dyDescent="0.25">
      <c r="A8" s="1014"/>
      <c r="B8" s="1014">
        <v>502</v>
      </c>
      <c r="C8" s="1015" t="s">
        <v>598</v>
      </c>
      <c r="D8" s="1016"/>
      <c r="E8" s="1017">
        <f>[2]P8!D17</f>
        <v>1857000</v>
      </c>
      <c r="F8" s="1083"/>
      <c r="G8" s="1083"/>
      <c r="H8" s="1083"/>
      <c r="I8" s="1084">
        <f t="shared" si="0"/>
        <v>1857000</v>
      </c>
    </row>
    <row r="9" spans="1:9" s="1076" customFormat="1" ht="12" customHeight="1" thickBot="1" x14ac:dyDescent="0.25">
      <c r="A9" s="1008">
        <v>51</v>
      </c>
      <c r="B9" s="1257" t="s">
        <v>599</v>
      </c>
      <c r="C9" s="1257"/>
      <c r="D9" s="1009">
        <f t="shared" ref="D9:H9" si="2">SUM(D10:D13)</f>
        <v>0</v>
      </c>
      <c r="E9" s="1009">
        <f t="shared" si="2"/>
        <v>1698000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1698000</v>
      </c>
    </row>
    <row r="10" spans="1:9" s="1076" customFormat="1" ht="12" customHeight="1" x14ac:dyDescent="0.2">
      <c r="A10" s="1010"/>
      <c r="B10" s="1010">
        <v>511</v>
      </c>
      <c r="C10" s="1018" t="s">
        <v>292</v>
      </c>
      <c r="D10" s="1012"/>
      <c r="E10" s="1013">
        <f>[2]P8!D23</f>
        <v>740000</v>
      </c>
      <c r="F10" s="1012"/>
      <c r="G10" s="1012"/>
      <c r="H10" s="1012"/>
      <c r="I10" s="1082">
        <f t="shared" si="0"/>
        <v>740000</v>
      </c>
    </row>
    <row r="11" spans="1:9" s="1076" customFormat="1" ht="12" customHeight="1" x14ac:dyDescent="0.2">
      <c r="A11" s="1014"/>
      <c r="B11" s="1014">
        <v>512</v>
      </c>
      <c r="C11" s="1015" t="s">
        <v>295</v>
      </c>
      <c r="D11" s="1016"/>
      <c r="E11" s="1017">
        <f>[2]P8!D26</f>
        <v>40000</v>
      </c>
      <c r="F11" s="1016"/>
      <c r="G11" s="1016"/>
      <c r="H11" s="1016"/>
      <c r="I11" s="1084">
        <f t="shared" si="0"/>
        <v>40000</v>
      </c>
    </row>
    <row r="12" spans="1:9" s="1076" customFormat="1" ht="12" customHeight="1" x14ac:dyDescent="0.2">
      <c r="A12" s="1019"/>
      <c r="B12" s="1014">
        <v>513</v>
      </c>
      <c r="C12" s="1015" t="s">
        <v>297</v>
      </c>
      <c r="D12" s="1083"/>
      <c r="E12" s="1017">
        <f>[2]P8!D28</f>
        <v>4000</v>
      </c>
      <c r="F12" s="1083"/>
      <c r="G12" s="1083"/>
      <c r="H12" s="1083"/>
      <c r="I12" s="1084">
        <f t="shared" si="0"/>
        <v>4000</v>
      </c>
    </row>
    <row r="13" spans="1:9" s="1076" customFormat="1" ht="12" customHeight="1" thickBot="1" x14ac:dyDescent="0.25">
      <c r="A13" s="1020"/>
      <c r="B13" s="1021">
        <v>518</v>
      </c>
      <c r="C13" s="1022" t="s">
        <v>600</v>
      </c>
      <c r="D13" s="1012"/>
      <c r="E13" s="1023">
        <f>[2]P8!D30</f>
        <v>914000</v>
      </c>
      <c r="F13" s="1012"/>
      <c r="G13" s="1012"/>
      <c r="H13" s="1012"/>
      <c r="I13" s="1085">
        <f t="shared" si="0"/>
        <v>914000</v>
      </c>
    </row>
    <row r="14" spans="1:9" s="1076" customFormat="1" ht="12" customHeight="1" thickBot="1" x14ac:dyDescent="0.25">
      <c r="A14" s="1008">
        <v>52</v>
      </c>
      <c r="B14" s="1257" t="s">
        <v>601</v>
      </c>
      <c r="C14" s="1257"/>
      <c r="D14" s="1009">
        <f t="shared" ref="D14:H14" si="3">SUM(D15:D19)</f>
        <v>0</v>
      </c>
      <c r="E14" s="1009">
        <f t="shared" si="3"/>
        <v>44000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44000</v>
      </c>
    </row>
    <row r="15" spans="1:9" s="1076" customFormat="1" ht="12" customHeight="1" x14ac:dyDescent="0.2">
      <c r="A15" s="1010"/>
      <c r="B15" s="1010">
        <v>521</v>
      </c>
      <c r="C15" s="1018" t="s">
        <v>314</v>
      </c>
      <c r="D15" s="1083"/>
      <c r="E15" s="1013">
        <f>[2]P8!D45</f>
        <v>0</v>
      </c>
      <c r="F15" s="1083"/>
      <c r="G15" s="1083"/>
      <c r="H15" s="1083"/>
      <c r="I15" s="1082">
        <f t="shared" si="0"/>
        <v>0</v>
      </c>
    </row>
    <row r="16" spans="1:9" s="1076" customFormat="1" ht="12" customHeight="1" x14ac:dyDescent="0.2">
      <c r="A16" s="1014"/>
      <c r="B16" s="1014">
        <v>524</v>
      </c>
      <c r="C16" s="1015" t="s">
        <v>602</v>
      </c>
      <c r="D16" s="1083"/>
      <c r="E16" s="1013">
        <f>[2]P8!D47</f>
        <v>0</v>
      </c>
      <c r="F16" s="1083"/>
      <c r="G16" s="1083"/>
      <c r="H16" s="1083"/>
      <c r="I16" s="1084">
        <f t="shared" si="0"/>
        <v>0</v>
      </c>
    </row>
    <row r="17" spans="1:9" s="1076" customFormat="1" ht="12" customHeight="1" x14ac:dyDescent="0.2">
      <c r="A17" s="1019"/>
      <c r="B17" s="1014">
        <v>525</v>
      </c>
      <c r="C17" s="1015" t="s">
        <v>603</v>
      </c>
      <c r="D17" s="1083"/>
      <c r="E17" s="1013">
        <f>[2]P8!D49</f>
        <v>0</v>
      </c>
      <c r="F17" s="1083"/>
      <c r="G17" s="1083"/>
      <c r="H17" s="1083"/>
      <c r="I17" s="1084">
        <f t="shared" si="0"/>
        <v>0</v>
      </c>
    </row>
    <row r="18" spans="1:9" s="1076" customFormat="1" ht="12" customHeight="1" x14ac:dyDescent="0.2">
      <c r="A18" s="1019"/>
      <c r="B18" s="1014">
        <v>527</v>
      </c>
      <c r="C18" s="1015" t="s">
        <v>317</v>
      </c>
      <c r="D18" s="1083"/>
      <c r="E18" s="1013">
        <f>[2]P8!D51</f>
        <v>44000</v>
      </c>
      <c r="F18" s="1083"/>
      <c r="G18" s="1083"/>
      <c r="H18" s="1083"/>
      <c r="I18" s="1084">
        <f t="shared" si="0"/>
        <v>44000</v>
      </c>
    </row>
    <row r="19" spans="1:9" s="1076" customFormat="1" ht="12" customHeight="1" thickBot="1" x14ac:dyDescent="0.25">
      <c r="A19" s="1020"/>
      <c r="B19" s="1021">
        <v>528</v>
      </c>
      <c r="C19" s="1022" t="s">
        <v>604</v>
      </c>
      <c r="D19" s="1083"/>
      <c r="E19" s="1013">
        <f>[2]P8!D56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605</v>
      </c>
      <c r="C20" s="1257"/>
      <c r="D20" s="1009">
        <f t="shared" ref="D20:H20" si="4">D21</f>
        <v>0</v>
      </c>
      <c r="E20" s="1009">
        <f t="shared" si="4"/>
        <v>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0</v>
      </c>
    </row>
    <row r="21" spans="1:9" s="1076" customFormat="1" ht="12" customHeight="1" thickBot="1" x14ac:dyDescent="0.25">
      <c r="A21" s="1024"/>
      <c r="B21" s="1024">
        <v>538</v>
      </c>
      <c r="C21" s="1025" t="s">
        <v>324</v>
      </c>
      <c r="D21" s="1083"/>
      <c r="E21" s="1026">
        <f>[2]P8!D59</f>
        <v>0</v>
      </c>
      <c r="F21" s="1083"/>
      <c r="G21" s="1083"/>
      <c r="H21" s="1083"/>
      <c r="I21" s="1086">
        <f t="shared" si="0"/>
        <v>0</v>
      </c>
    </row>
    <row r="22" spans="1:9" s="1076" customFormat="1" ht="12" customHeight="1" thickBot="1" x14ac:dyDescent="0.25">
      <c r="A22" s="1008">
        <v>54</v>
      </c>
      <c r="B22" s="1257" t="s">
        <v>606</v>
      </c>
      <c r="C22" s="1257"/>
      <c r="D22" s="1009">
        <f t="shared" ref="D22:H22" si="5">SUM(D23:D26)</f>
        <v>0</v>
      </c>
      <c r="E22" s="1009">
        <f t="shared" si="5"/>
        <v>26000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26000</v>
      </c>
    </row>
    <row r="23" spans="1:9" s="1076" customFormat="1" ht="12" customHeight="1" x14ac:dyDescent="0.2">
      <c r="A23" s="1018"/>
      <c r="B23" s="1010">
        <v>541</v>
      </c>
      <c r="C23" s="1018" t="s">
        <v>326</v>
      </c>
      <c r="D23" s="1083"/>
      <c r="E23" s="1013">
        <f>[2]P8!D62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607</v>
      </c>
      <c r="D24" s="1083"/>
      <c r="E24" s="1013">
        <f>[2]P8!D64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328</v>
      </c>
      <c r="D25" s="1083"/>
      <c r="E25" s="1013">
        <f>[2]P8!D66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329</v>
      </c>
      <c r="D26" s="1083"/>
      <c r="E26" s="1013">
        <f>[2]P8!D68</f>
        <v>26000</v>
      </c>
      <c r="F26" s="1083"/>
      <c r="G26" s="1083"/>
      <c r="H26" s="1083"/>
      <c r="I26" s="1085">
        <f t="shared" si="0"/>
        <v>26000</v>
      </c>
    </row>
    <row r="27" spans="1:9" s="1076" customFormat="1" ht="12" customHeight="1" thickBot="1" x14ac:dyDescent="0.25">
      <c r="A27" s="1008">
        <v>55</v>
      </c>
      <c r="B27" s="1257" t="s">
        <v>608</v>
      </c>
      <c r="C27" s="1257"/>
      <c r="D27" s="1009">
        <f>SUM(D28:D30)</f>
        <v>0</v>
      </c>
      <c r="E27" s="1009">
        <f>SUM(E28:E30)</f>
        <v>200000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200000</v>
      </c>
    </row>
    <row r="28" spans="1:9" s="1076" customFormat="1" ht="12" customHeight="1" x14ac:dyDescent="0.2">
      <c r="A28" s="1028"/>
      <c r="B28" s="1029">
        <v>551</v>
      </c>
      <c r="C28" s="1030" t="s">
        <v>332</v>
      </c>
      <c r="D28" s="1087"/>
      <c r="E28" s="1031">
        <f>[2]P8!D71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333</v>
      </c>
      <c r="D29" s="1083"/>
      <c r="E29" s="1013">
        <f>[2]P8!D73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334</v>
      </c>
      <c r="D30" s="1083"/>
      <c r="E30" s="1023">
        <f>[2]P8!D75</f>
        <v>200000</v>
      </c>
      <c r="F30" s="1081"/>
      <c r="G30" s="1081"/>
      <c r="H30" s="1081"/>
      <c r="I30" s="1085">
        <f t="shared" si="0"/>
        <v>200000</v>
      </c>
    </row>
    <row r="31" spans="1:9" s="1076" customFormat="1" ht="12" customHeight="1" thickBot="1" x14ac:dyDescent="0.25">
      <c r="A31" s="1008">
        <v>56</v>
      </c>
      <c r="B31" s="1265" t="s">
        <v>609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338</v>
      </c>
      <c r="D32" s="1083"/>
      <c r="E32" s="1026">
        <f>[2]P8!D79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340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340</v>
      </c>
      <c r="D34" s="1083"/>
      <c r="E34" s="1013">
        <f>[2]P8!D82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341</v>
      </c>
      <c r="D35" s="1083"/>
      <c r="E35" s="1013">
        <f>[2]P8!D84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610</v>
      </c>
      <c r="B36" s="1272"/>
      <c r="C36" s="1273"/>
      <c r="D36" s="1038">
        <f t="shared" ref="D36:H36" si="9">D37+D41+D46+D48</f>
        <v>0</v>
      </c>
      <c r="E36" s="1038">
        <f t="shared" si="9"/>
        <v>4223000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4223000</v>
      </c>
    </row>
    <row r="37" spans="1:9" s="1076" customFormat="1" ht="12" customHeight="1" thickBot="1" x14ac:dyDescent="0.25">
      <c r="A37" s="1039">
        <v>60</v>
      </c>
      <c r="B37" s="1274" t="s">
        <v>611</v>
      </c>
      <c r="C37" s="1274"/>
      <c r="D37" s="1040">
        <f t="shared" ref="D37:H37" si="10">SUM(D38:D40)</f>
        <v>0</v>
      </c>
      <c r="E37" s="1040">
        <f t="shared" si="10"/>
        <v>82000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82000</v>
      </c>
    </row>
    <row r="38" spans="1:9" s="1076" customFormat="1" ht="12" customHeight="1" x14ac:dyDescent="0.2">
      <c r="A38" s="1041"/>
      <c r="B38" s="1042">
        <v>602</v>
      </c>
      <c r="C38" s="1041" t="s">
        <v>612</v>
      </c>
      <c r="D38" s="1083"/>
      <c r="E38" s="1083">
        <v>70000</v>
      </c>
      <c r="F38" s="1083"/>
      <c r="G38" s="1083"/>
      <c r="H38" s="1083"/>
      <c r="I38" s="1092">
        <f>SUM(E38:H38)</f>
        <v>70000</v>
      </c>
    </row>
    <row r="39" spans="1:9" s="1076" customFormat="1" ht="12" customHeight="1" x14ac:dyDescent="0.2">
      <c r="A39" s="1043"/>
      <c r="B39" s="1044">
        <v>603</v>
      </c>
      <c r="C39" s="1043" t="s">
        <v>613</v>
      </c>
      <c r="D39" s="1083"/>
      <c r="E39" s="1083">
        <v>12000</v>
      </c>
      <c r="F39" s="1083"/>
      <c r="G39" s="1083"/>
      <c r="H39" s="1083"/>
      <c r="I39" s="1093">
        <f>SUM(E39:H39)</f>
        <v>12000</v>
      </c>
    </row>
    <row r="40" spans="1:9" s="1076" customFormat="1" ht="12" customHeight="1" thickBot="1" x14ac:dyDescent="0.25">
      <c r="A40" s="1045"/>
      <c r="B40" s="1046">
        <v>604</v>
      </c>
      <c r="C40" s="1045" t="s">
        <v>614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615</v>
      </c>
      <c r="C41" s="1274"/>
      <c r="D41" s="1040">
        <f>SUM(D42:D45)</f>
        <v>0</v>
      </c>
      <c r="E41" s="1040">
        <f t="shared" ref="E41:H41" si="12">SUM(E42:E45)</f>
        <v>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0</v>
      </c>
    </row>
    <row r="42" spans="1:9" s="1076" customFormat="1" ht="12" customHeight="1" x14ac:dyDescent="0.2">
      <c r="A42" s="1041"/>
      <c r="B42" s="1042">
        <v>641</v>
      </c>
      <c r="C42" s="1041" t="s">
        <v>326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616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617</v>
      </c>
      <c r="D44" s="1083"/>
      <c r="E44" s="1083"/>
      <c r="F44" s="1083"/>
      <c r="G44" s="1083"/>
      <c r="H44" s="1083"/>
      <c r="I44" s="1093">
        <f t="shared" si="11"/>
        <v>0</v>
      </c>
    </row>
    <row r="45" spans="1:9" s="1076" customFormat="1" ht="12" customHeight="1" thickBot="1" x14ac:dyDescent="0.25">
      <c r="A45" s="1045"/>
      <c r="B45" s="1046">
        <v>649</v>
      </c>
      <c r="C45" s="1045" t="s">
        <v>618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619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620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621</v>
      </c>
      <c r="C48" s="1274"/>
      <c r="D48" s="1040">
        <f t="shared" ref="D48:H48" si="14">SUM(D49:D53)</f>
        <v>0</v>
      </c>
      <c r="E48" s="1040">
        <f t="shared" si="14"/>
        <v>4141000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4141000</v>
      </c>
    </row>
    <row r="49" spans="1:9" s="1076" customFormat="1" ht="12" customHeight="1" x14ac:dyDescent="0.2">
      <c r="A49" s="1042" t="s">
        <v>622</v>
      </c>
      <c r="B49" s="1042">
        <v>500</v>
      </c>
      <c r="C49" s="1041" t="s">
        <v>623</v>
      </c>
      <c r="D49" s="1083"/>
      <c r="E49" s="1081">
        <v>4141000</v>
      </c>
      <c r="F49" s="1081"/>
      <c r="G49" s="1081"/>
      <c r="H49" s="1081"/>
      <c r="I49" s="1096">
        <f t="shared" si="11"/>
        <v>4141000</v>
      </c>
    </row>
    <row r="50" spans="1:9" s="1076" customFormat="1" ht="12" customHeight="1" x14ac:dyDescent="0.2">
      <c r="A50" s="1042" t="s">
        <v>622</v>
      </c>
      <c r="B50" s="1042">
        <v>510</v>
      </c>
      <c r="C50" s="1041" t="s">
        <v>624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622</v>
      </c>
      <c r="B51" s="1042">
        <v>600</v>
      </c>
      <c r="C51" s="1041" t="s">
        <v>625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622</v>
      </c>
      <c r="B52" s="1042"/>
      <c r="C52" s="1041" t="s">
        <v>626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622</v>
      </c>
      <c r="B53" s="1097"/>
      <c r="C53" s="1050" t="s">
        <v>627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628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629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630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631</v>
      </c>
      <c r="B57" s="1056" t="s">
        <v>632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633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634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635</v>
      </c>
      <c r="B60" s="1060" t="s">
        <v>636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637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638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342</v>
      </c>
      <c r="B64" s="208"/>
      <c r="C64" s="1105" t="str">
        <f>[2]P8!C89</f>
        <v>Mgr. Radoslava Žáková</v>
      </c>
      <c r="D64" s="209" t="s">
        <v>343</v>
      </c>
      <c r="E64" s="1067"/>
      <c r="F64" s="1106"/>
      <c r="G64" s="1069" t="s">
        <v>639</v>
      </c>
      <c r="H64" s="1107" t="s">
        <v>640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345</v>
      </c>
      <c r="B66" s="208"/>
      <c r="C66" s="1105" t="str">
        <f>[2]P8!C91</f>
        <v>Mgr. Radoslava Žáková</v>
      </c>
      <c r="D66" s="209" t="s">
        <v>343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641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5318-E8BF-49A7-9D87-6007F77A775D}">
  <dimension ref="A1:K94"/>
  <sheetViews>
    <sheetView showGridLines="0" zoomScale="130" zoomScaleNormal="130" zoomScaleSheetLayoutView="110" workbookViewId="0">
      <selection activeCell="E25" sqref="E25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261</v>
      </c>
      <c r="D1" s="1109"/>
      <c r="E1" s="1111" t="s">
        <v>262</v>
      </c>
      <c r="F1" s="1112">
        <v>2024</v>
      </c>
      <c r="G1" s="1109"/>
      <c r="H1" s="121" t="s">
        <v>263</v>
      </c>
    </row>
    <row r="2" spans="1:11" s="1076" customFormat="1" ht="11.45" customHeight="1" x14ac:dyDescent="0.2">
      <c r="A2" s="122"/>
      <c r="B2" s="1275" t="s">
        <v>644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265</v>
      </c>
      <c r="D3" s="122"/>
      <c r="E3" s="122"/>
      <c r="F3" s="122"/>
      <c r="G3" s="122"/>
      <c r="H3" s="125" t="s">
        <v>266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267</v>
      </c>
      <c r="C4" s="1280" t="s">
        <v>268</v>
      </c>
      <c r="D4" s="1282" t="s">
        <v>269</v>
      </c>
      <c r="E4" s="1284" t="s">
        <v>270</v>
      </c>
      <c r="F4" s="1278" t="s">
        <v>271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272</v>
      </c>
      <c r="G5" s="514" t="s">
        <v>273</v>
      </c>
      <c r="H5" s="126" t="s">
        <v>274</v>
      </c>
      <c r="I5" s="124"/>
      <c r="J5" s="1106"/>
      <c r="K5" s="1106"/>
    </row>
    <row r="6" spans="1:11" s="1076" customFormat="1" ht="11.45" customHeight="1" thickBot="1" x14ac:dyDescent="0.25">
      <c r="A6" s="1289" t="s">
        <v>275</v>
      </c>
      <c r="B6" s="1290"/>
      <c r="C6" s="1291"/>
      <c r="D6" s="127">
        <f>D7+D22+D44+D58+D61+D70+D78+D81</f>
        <v>4223000</v>
      </c>
      <c r="E6" s="128">
        <f>E7+E22+E44+E58+E61+E70+E78+E81</f>
        <v>4141000</v>
      </c>
      <c r="F6" s="129">
        <f>F7+F22+F44+F58+F61+F70+F78+F81</f>
        <v>82000</v>
      </c>
      <c r="G6" s="129">
        <f>G7+G22+G44+G58+G61+G70+G78+G81</f>
        <v>0</v>
      </c>
      <c r="H6" s="130">
        <f>H7+H22+H44+H58+H61+H70+H78+H81</f>
        <v>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276</v>
      </c>
      <c r="C7" s="1293"/>
      <c r="D7" s="132">
        <f>SUM(E7:H7)</f>
        <v>2255000</v>
      </c>
      <c r="E7" s="133">
        <f>SUM(E8+E17)</f>
        <v>2185000</v>
      </c>
      <c r="F7" s="134">
        <f>SUM(F8+F17)</f>
        <v>70000</v>
      </c>
      <c r="G7" s="134">
        <f>SUM(G8+G17)</f>
        <v>0</v>
      </c>
      <c r="H7" s="135">
        <f>SUM(H8+H17)</f>
        <v>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277</v>
      </c>
      <c r="C8" s="1295"/>
      <c r="D8" s="137">
        <f>SUM(E8:H8)</f>
        <v>398000</v>
      </c>
      <c r="E8" s="138">
        <f>SUM(E9:E16)</f>
        <v>328000</v>
      </c>
      <c r="F8" s="139">
        <f>SUM(F9:F16)</f>
        <v>70000</v>
      </c>
      <c r="G8" s="139">
        <f>SUM(G9:G16)</f>
        <v>0</v>
      </c>
      <c r="H8" s="140">
        <f>SUM(H9:H16)</f>
        <v>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278</v>
      </c>
      <c r="D9" s="144">
        <f>SUM(E9:H9)</f>
        <v>260000</v>
      </c>
      <c r="E9" s="1113">
        <v>210000</v>
      </c>
      <c r="F9" s="1114">
        <v>50000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279</v>
      </c>
      <c r="D10" s="148">
        <f t="shared" ref="D10:D85" si="0">SUM(E10:H10)</f>
        <v>30000</v>
      </c>
      <c r="E10" s="1116">
        <v>30000</v>
      </c>
      <c r="F10" s="1117"/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280</v>
      </c>
      <c r="D11" s="148">
        <f t="shared" si="0"/>
        <v>35000</v>
      </c>
      <c r="E11" s="1116">
        <v>15000</v>
      </c>
      <c r="F11" s="1117">
        <v>20000</v>
      </c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281</v>
      </c>
      <c r="D12" s="148">
        <f t="shared" si="0"/>
        <v>18000</v>
      </c>
      <c r="E12" s="1116">
        <v>18000</v>
      </c>
      <c r="F12" s="1117"/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282</v>
      </c>
      <c r="D13" s="148">
        <f t="shared" si="0"/>
        <v>0</v>
      </c>
      <c r="E13" s="1116"/>
      <c r="F13" s="1117"/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283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284</v>
      </c>
      <c r="D15" s="148">
        <f t="shared" si="0"/>
        <v>55000</v>
      </c>
      <c r="E15" s="1116">
        <v>55000</v>
      </c>
      <c r="F15" s="1117"/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285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286</v>
      </c>
      <c r="C17" s="1295"/>
      <c r="D17" s="137">
        <f t="shared" si="0"/>
        <v>1857000</v>
      </c>
      <c r="E17" s="153">
        <f>SUM(E18:E21)</f>
        <v>1857000</v>
      </c>
      <c r="F17" s="154">
        <f>SUM(F18:F21)</f>
        <v>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287</v>
      </c>
      <c r="D18" s="144">
        <f t="shared" si="0"/>
        <v>208000</v>
      </c>
      <c r="E18" s="1113">
        <v>208000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288</v>
      </c>
      <c r="D19" s="148">
        <f t="shared" si="0"/>
        <v>939000</v>
      </c>
      <c r="E19" s="1116">
        <v>939000</v>
      </c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289</v>
      </c>
      <c r="D20" s="148">
        <f t="shared" si="0"/>
        <v>600000</v>
      </c>
      <c r="E20" s="1116">
        <v>600000</v>
      </c>
      <c r="F20" s="1117"/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290</v>
      </c>
      <c r="D21" s="152">
        <f t="shared" si="0"/>
        <v>110000</v>
      </c>
      <c r="E21" s="1116">
        <v>110000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291</v>
      </c>
      <c r="C22" s="1297"/>
      <c r="D22" s="157">
        <f t="shared" si="0"/>
        <v>1698000</v>
      </c>
      <c r="E22" s="158">
        <f>SUM(E23+E26+E28+E30)</f>
        <v>1686000</v>
      </c>
      <c r="F22" s="158">
        <f>SUM(F23+F26+F28+F30)</f>
        <v>12000</v>
      </c>
      <c r="G22" s="158">
        <f>SUM(G23+G26+G28+G30)</f>
        <v>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292</v>
      </c>
      <c r="C23" s="1299"/>
      <c r="D23" s="160">
        <f t="shared" ref="D23" si="1">SUM(E23:H23)</f>
        <v>740000</v>
      </c>
      <c r="E23" s="161">
        <f>SUM(E24:E25)</f>
        <v>740000</v>
      </c>
      <c r="F23" s="161">
        <f>SUM(F24:F25)</f>
        <v>0</v>
      </c>
      <c r="G23" s="161">
        <f>SUM(G24:G25)</f>
        <v>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293</v>
      </c>
      <c r="D24" s="165">
        <f t="shared" si="0"/>
        <v>700000</v>
      </c>
      <c r="E24" s="1116">
        <v>700000</v>
      </c>
      <c r="F24" s="1117"/>
      <c r="G24" s="1117"/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294</v>
      </c>
      <c r="D25" s="169">
        <f t="shared" si="0"/>
        <v>40000</v>
      </c>
      <c r="E25" s="1116">
        <v>40000</v>
      </c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295</v>
      </c>
      <c r="C26" s="1299"/>
      <c r="D26" s="160">
        <f t="shared" si="0"/>
        <v>40000</v>
      </c>
      <c r="E26" s="161">
        <f>SUM(E27:E27)</f>
        <v>40000</v>
      </c>
      <c r="F26" s="161">
        <f>SUM(F27:F27)</f>
        <v>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296</v>
      </c>
      <c r="D27" s="169">
        <f t="shared" si="0"/>
        <v>40000</v>
      </c>
      <c r="E27" s="1116">
        <v>40000</v>
      </c>
      <c r="F27" s="1117"/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297</v>
      </c>
      <c r="C28" s="1299"/>
      <c r="D28" s="160">
        <f t="shared" si="0"/>
        <v>4000</v>
      </c>
      <c r="E28" s="161">
        <f>SUM(E29:E29)</f>
        <v>4000</v>
      </c>
      <c r="F28" s="161">
        <f>SUM(F29:F29)</f>
        <v>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298</v>
      </c>
      <c r="D29" s="169">
        <f t="shared" si="0"/>
        <v>4000</v>
      </c>
      <c r="E29" s="1116">
        <v>4000</v>
      </c>
      <c r="F29" s="1117"/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299</v>
      </c>
      <c r="C30" s="1299"/>
      <c r="D30" s="160">
        <f t="shared" si="0"/>
        <v>914000</v>
      </c>
      <c r="E30" s="161">
        <f>SUM(E31:E43)</f>
        <v>902000</v>
      </c>
      <c r="F30" s="161">
        <f>SUM(F31:F43)</f>
        <v>12000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300</v>
      </c>
      <c r="D31" s="169">
        <f t="shared" si="0"/>
        <v>30000</v>
      </c>
      <c r="E31" s="1116">
        <v>30000</v>
      </c>
      <c r="F31" s="1117"/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301</v>
      </c>
      <c r="D32" s="169">
        <f t="shared" si="0"/>
        <v>14000</v>
      </c>
      <c r="E32" s="1116">
        <v>14000</v>
      </c>
      <c r="F32" s="1117"/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302</v>
      </c>
      <c r="D33" s="169">
        <f t="shared" si="0"/>
        <v>4000</v>
      </c>
      <c r="E33" s="1116">
        <v>4000</v>
      </c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303</v>
      </c>
      <c r="D34" s="169">
        <f t="shared" si="0"/>
        <v>34000</v>
      </c>
      <c r="E34" s="1116">
        <v>34000</v>
      </c>
      <c r="F34" s="1117"/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304</v>
      </c>
      <c r="D35" s="169">
        <f t="shared" si="0"/>
        <v>282000</v>
      </c>
      <c r="E35" s="1116">
        <v>270000</v>
      </c>
      <c r="F35" s="1117">
        <v>12000</v>
      </c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305</v>
      </c>
      <c r="D36" s="169">
        <f t="shared" si="0"/>
        <v>35000</v>
      </c>
      <c r="E36" s="1116">
        <v>35000</v>
      </c>
      <c r="F36" s="1117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306</v>
      </c>
      <c r="D37" s="169">
        <f t="shared" si="0"/>
        <v>11000</v>
      </c>
      <c r="E37" s="1116">
        <v>11000</v>
      </c>
      <c r="F37" s="1117"/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307</v>
      </c>
      <c r="D38" s="169">
        <f t="shared" si="0"/>
        <v>400000</v>
      </c>
      <c r="E38" s="1116">
        <v>400000</v>
      </c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308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309</v>
      </c>
      <c r="D40" s="169">
        <f t="shared" si="0"/>
        <v>4000</v>
      </c>
      <c r="E40" s="1116">
        <v>4000</v>
      </c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310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311</v>
      </c>
      <c r="D42" s="169">
        <f t="shared" si="0"/>
        <v>0</v>
      </c>
      <c r="E42" s="1116"/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312</v>
      </c>
      <c r="D43" s="173">
        <f t="shared" si="0"/>
        <v>100000</v>
      </c>
      <c r="E43" s="1116">
        <v>100000</v>
      </c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313</v>
      </c>
      <c r="C44" s="1301"/>
      <c r="D44" s="175">
        <f t="shared" si="0"/>
        <v>44000</v>
      </c>
      <c r="E44" s="176">
        <f>SUM(E45+E47+E49+E51+E56)</f>
        <v>44000</v>
      </c>
      <c r="F44" s="176">
        <f>SUM(F45+F47+F49+F51+F56)</f>
        <v>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314</v>
      </c>
      <c r="C45" s="1288"/>
      <c r="D45" s="178">
        <f t="shared" si="0"/>
        <v>0</v>
      </c>
      <c r="E45" s="179">
        <f>SUM(E46:E46)</f>
        <v>0</v>
      </c>
      <c r="F45" s="179">
        <f>SUM(F46:F46)</f>
        <v>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314</v>
      </c>
      <c r="D46" s="183">
        <f t="shared" si="0"/>
        <v>0</v>
      </c>
      <c r="E46" s="1116"/>
      <c r="F46" s="1117"/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315</v>
      </c>
      <c r="C47" s="1288"/>
      <c r="D47" s="178">
        <f t="shared" si="0"/>
        <v>0</v>
      </c>
      <c r="E47" s="179">
        <f>SUM(E48:E48)</f>
        <v>0</v>
      </c>
      <c r="F47" s="179">
        <f>SUM(F48:F48)</f>
        <v>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315</v>
      </c>
      <c r="D48" s="183">
        <f t="shared" si="0"/>
        <v>0</v>
      </c>
      <c r="E48" s="1116"/>
      <c r="F48" s="1117"/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316</v>
      </c>
      <c r="C49" s="1288"/>
      <c r="D49" s="178">
        <f t="shared" si="0"/>
        <v>0</v>
      </c>
      <c r="E49" s="179">
        <f>SUM(E50:E50)</f>
        <v>0</v>
      </c>
      <c r="F49" s="179">
        <f>SUM(F50:F50)</f>
        <v>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316</v>
      </c>
      <c r="D50" s="183">
        <f t="shared" si="0"/>
        <v>0</v>
      </c>
      <c r="E50" s="1116"/>
      <c r="F50" s="1117"/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317</v>
      </c>
      <c r="C51" s="1303"/>
      <c r="D51" s="185">
        <f t="shared" si="0"/>
        <v>44000</v>
      </c>
      <c r="E51" s="186">
        <f>SUM(E52:E55)</f>
        <v>44000</v>
      </c>
      <c r="F51" s="186">
        <f>SUM(F52:F55)</f>
        <v>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318</v>
      </c>
      <c r="D52" s="183">
        <f t="shared" si="0"/>
        <v>0</v>
      </c>
      <c r="E52" s="1116"/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319</v>
      </c>
      <c r="D53" s="183">
        <f t="shared" si="0"/>
        <v>40000</v>
      </c>
      <c r="E53" s="1116">
        <v>40000</v>
      </c>
      <c r="F53" s="1117"/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320</v>
      </c>
      <c r="D54" s="183">
        <f t="shared" si="0"/>
        <v>2000</v>
      </c>
      <c r="E54" s="1116">
        <v>2000</v>
      </c>
      <c r="F54" s="1117"/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321</v>
      </c>
      <c r="D55" s="183">
        <f t="shared" si="0"/>
        <v>2000</v>
      </c>
      <c r="E55" s="1116">
        <v>2000</v>
      </c>
      <c r="F55" s="1117"/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322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322</v>
      </c>
      <c r="D57" s="183">
        <f t="shared" si="0"/>
        <v>0</v>
      </c>
      <c r="E57" s="1116"/>
      <c r="F57" s="1117"/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323</v>
      </c>
      <c r="C58" s="1293"/>
      <c r="D58" s="132">
        <f t="shared" si="0"/>
        <v>0</v>
      </c>
      <c r="E58" s="133">
        <f t="shared" ref="E58:H59" si="2">SUM(E59:E59)</f>
        <v>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324</v>
      </c>
      <c r="C59" s="1295"/>
      <c r="D59" s="137">
        <f t="shared" si="0"/>
        <v>0</v>
      </c>
      <c r="E59" s="153">
        <f t="shared" si="2"/>
        <v>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324</v>
      </c>
      <c r="D60" s="190">
        <f t="shared" si="0"/>
        <v>0</v>
      </c>
      <c r="E60" s="1116"/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325</v>
      </c>
      <c r="C61" s="1297"/>
      <c r="D61" s="157">
        <f t="shared" si="0"/>
        <v>26000</v>
      </c>
      <c r="E61" s="158">
        <f>SUM(E62+E64+E66+E68)</f>
        <v>26000</v>
      </c>
      <c r="F61" s="158">
        <f>SUM(F62+F64+F66+F68)</f>
        <v>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326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326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327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327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328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328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329</v>
      </c>
      <c r="C68" s="1305"/>
      <c r="D68" s="192">
        <f t="shared" si="0"/>
        <v>26000</v>
      </c>
      <c r="E68" s="193">
        <f>SUM(E69:E69)</f>
        <v>26000</v>
      </c>
      <c r="F68" s="193">
        <f>SUM(F69:F69)</f>
        <v>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330</v>
      </c>
      <c r="D69" s="169">
        <f t="shared" si="0"/>
        <v>26000</v>
      </c>
      <c r="E69" s="1116">
        <v>26000</v>
      </c>
      <c r="F69" s="1117"/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331</v>
      </c>
      <c r="C70" s="1301"/>
      <c r="D70" s="175">
        <f t="shared" si="0"/>
        <v>200000</v>
      </c>
      <c r="E70" s="176">
        <f>SUM(E71+E73+E75)</f>
        <v>200000</v>
      </c>
      <c r="F70" s="176">
        <f>SUM(F71+F73+F75)</f>
        <v>0</v>
      </c>
      <c r="G70" s="176">
        <f>SUM(G71+G73+G75)</f>
        <v>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332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332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333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333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334</v>
      </c>
      <c r="C75" s="1303"/>
      <c r="D75" s="185">
        <f t="shared" si="0"/>
        <v>200000</v>
      </c>
      <c r="E75" s="186">
        <f>SUM(E76:E77)</f>
        <v>200000</v>
      </c>
      <c r="F75" s="186">
        <f>SUM(F76:F77)</f>
        <v>0</v>
      </c>
      <c r="G75" s="186">
        <f>SUM(G76:G77)</f>
        <v>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335</v>
      </c>
      <c r="D76" s="197">
        <f t="shared" si="0"/>
        <v>200000</v>
      </c>
      <c r="E76" s="1116">
        <v>200000</v>
      </c>
      <c r="F76" s="1117"/>
      <c r="G76" s="1117"/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336</v>
      </c>
      <c r="D77" s="201">
        <f t="shared" si="0"/>
        <v>0</v>
      </c>
      <c r="E77" s="1116"/>
      <c r="F77" s="1117"/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337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338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338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339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340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340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341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341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342</v>
      </c>
      <c r="B89" s="209"/>
      <c r="C89" s="1107" t="s">
        <v>585</v>
      </c>
      <c r="D89" s="209" t="s">
        <v>343</v>
      </c>
      <c r="E89" s="1130"/>
      <c r="F89" s="1069" t="s">
        <v>344</v>
      </c>
      <c r="G89" s="1131" t="s">
        <v>505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345</v>
      </c>
      <c r="B91" s="209"/>
      <c r="C91" s="1107" t="s">
        <v>585</v>
      </c>
      <c r="D91" s="209" t="s">
        <v>343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346</v>
      </c>
      <c r="B93" s="1106"/>
      <c r="C93" s="1132" t="s">
        <v>643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F7AF926-2528-43F3-8C2C-B9BD5E3A2AF6}">
      <formula1>Org</formula1>
    </dataValidation>
    <dataValidation type="list" allowBlank="1" showInputMessage="1" showErrorMessage="1" sqref="C91 C89" xr:uid="{4B1AB134-E179-4C67-860D-EF0A50B7AFD1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006C-CCC9-472E-81B3-869E1B86BFAE}">
  <sheetPr>
    <pageSetUpPr fitToPage="1"/>
  </sheetPr>
  <dimension ref="A1:I68"/>
  <sheetViews>
    <sheetView showGridLines="0" zoomScale="130" zoomScaleNormal="130" zoomScalePageLayoutView="120" workbookViewId="0">
      <selection activeCell="E49" sqref="E49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8" width="8.28515625" style="1072" customWidth="1"/>
    <col min="9" max="9" width="9.85546875" style="1072" customWidth="1"/>
    <col min="10" max="16384" width="9.140625" style="1072"/>
  </cols>
  <sheetData>
    <row r="1" spans="1:9" x14ac:dyDescent="0.25">
      <c r="A1" s="1071"/>
      <c r="B1" s="1071"/>
      <c r="C1" s="1258" t="s">
        <v>588</v>
      </c>
      <c r="D1" s="1259"/>
      <c r="E1" s="1259"/>
      <c r="F1" s="1073" t="s">
        <v>262</v>
      </c>
      <c r="G1" s="1074">
        <f>[3]P8!F1</f>
        <v>2024</v>
      </c>
      <c r="H1" s="1071"/>
      <c r="I1" s="1002" t="s">
        <v>589</v>
      </c>
    </row>
    <row r="2" spans="1:9" s="1076" customFormat="1" ht="12" customHeight="1" x14ac:dyDescent="0.25">
      <c r="A2" s="1075"/>
      <c r="B2" s="1260" t="str">
        <f>[3]P8!B2</f>
        <v>Základní umělecká škola, Nové Město pod Smrkem, okres Liberec,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590</v>
      </c>
    </row>
    <row r="4" spans="1:9" s="1076" customFormat="1" ht="12" customHeight="1" thickBot="1" x14ac:dyDescent="0.25">
      <c r="A4" s="1004"/>
      <c r="B4" s="1005" t="s">
        <v>267</v>
      </c>
      <c r="C4" s="1005" t="s">
        <v>268</v>
      </c>
      <c r="D4" s="1006">
        <f>[3]P8!F1-1</f>
        <v>2023</v>
      </c>
      <c r="E4" s="1005" t="s">
        <v>112</v>
      </c>
      <c r="F4" s="1077" t="s">
        <v>591</v>
      </c>
      <c r="G4" s="1077" t="s">
        <v>592</v>
      </c>
      <c r="H4" s="1077" t="s">
        <v>593</v>
      </c>
      <c r="I4" s="1078" t="s">
        <v>594</v>
      </c>
    </row>
    <row r="5" spans="1:9" s="1076" customFormat="1" ht="12" customHeight="1" thickBot="1" x14ac:dyDescent="0.25">
      <c r="A5" s="1262" t="s">
        <v>595</v>
      </c>
      <c r="B5" s="1263"/>
      <c r="C5" s="1264"/>
      <c r="D5" s="1007">
        <f>D6+D9+D14+D20+D22+D27+D31+D33</f>
        <v>0</v>
      </c>
      <c r="E5" s="1007">
        <f>E6+E9+E14+E20+E22+E27+E31+E33</f>
        <v>680000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680000</v>
      </c>
    </row>
    <row r="6" spans="1:9" s="1076" customFormat="1" ht="12" customHeight="1" thickBot="1" x14ac:dyDescent="0.25">
      <c r="A6" s="1008">
        <v>50</v>
      </c>
      <c r="B6" s="1265" t="s">
        <v>596</v>
      </c>
      <c r="C6" s="1266"/>
      <c r="D6" s="1009">
        <f t="shared" ref="D6:H6" si="1">SUM(D7:D8)</f>
        <v>0</v>
      </c>
      <c r="E6" s="1009">
        <f t="shared" si="1"/>
        <v>368000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368000</v>
      </c>
    </row>
    <row r="7" spans="1:9" s="1076" customFormat="1" ht="12" customHeight="1" x14ac:dyDescent="0.2">
      <c r="A7" s="1010"/>
      <c r="B7" s="1010">
        <v>501</v>
      </c>
      <c r="C7" s="1011" t="s">
        <v>597</v>
      </c>
      <c r="D7" s="1012"/>
      <c r="E7" s="1013">
        <f>[3]P8!D8</f>
        <v>90000</v>
      </c>
      <c r="F7" s="1081"/>
      <c r="G7" s="1081"/>
      <c r="H7" s="1081"/>
      <c r="I7" s="1082">
        <f t="shared" si="0"/>
        <v>90000</v>
      </c>
    </row>
    <row r="8" spans="1:9" s="1076" customFormat="1" ht="12" customHeight="1" thickBot="1" x14ac:dyDescent="0.25">
      <c r="A8" s="1014"/>
      <c r="B8" s="1014">
        <v>502</v>
      </c>
      <c r="C8" s="1015" t="s">
        <v>598</v>
      </c>
      <c r="D8" s="1016"/>
      <c r="E8" s="1017">
        <f>[3]P8!D17</f>
        <v>278000</v>
      </c>
      <c r="F8" s="1083"/>
      <c r="G8" s="1083"/>
      <c r="H8" s="1083"/>
      <c r="I8" s="1084">
        <f t="shared" si="0"/>
        <v>278000</v>
      </c>
    </row>
    <row r="9" spans="1:9" s="1076" customFormat="1" ht="12" customHeight="1" thickBot="1" x14ac:dyDescent="0.25">
      <c r="A9" s="1008">
        <v>51</v>
      </c>
      <c r="B9" s="1257" t="s">
        <v>599</v>
      </c>
      <c r="C9" s="1257"/>
      <c r="D9" s="1009">
        <f t="shared" ref="D9:H9" si="2">SUM(D10:D13)</f>
        <v>0</v>
      </c>
      <c r="E9" s="1009">
        <f t="shared" si="2"/>
        <v>182000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182000</v>
      </c>
    </row>
    <row r="10" spans="1:9" s="1076" customFormat="1" ht="12" customHeight="1" x14ac:dyDescent="0.2">
      <c r="A10" s="1010"/>
      <c r="B10" s="1010">
        <v>511</v>
      </c>
      <c r="C10" s="1018" t="s">
        <v>292</v>
      </c>
      <c r="D10" s="1012"/>
      <c r="E10" s="1013">
        <f>[3]P8!D23</f>
        <v>66000</v>
      </c>
      <c r="F10" s="1012"/>
      <c r="G10" s="1012"/>
      <c r="H10" s="1012"/>
      <c r="I10" s="1082">
        <f t="shared" si="0"/>
        <v>66000</v>
      </c>
    </row>
    <row r="11" spans="1:9" s="1076" customFormat="1" ht="12" customHeight="1" x14ac:dyDescent="0.2">
      <c r="A11" s="1014"/>
      <c r="B11" s="1014">
        <v>512</v>
      </c>
      <c r="C11" s="1015" t="s">
        <v>295</v>
      </c>
      <c r="D11" s="1016"/>
      <c r="E11" s="1017">
        <f>[3]P8!D26</f>
        <v>3000</v>
      </c>
      <c r="F11" s="1016"/>
      <c r="G11" s="1016"/>
      <c r="H11" s="1016"/>
      <c r="I11" s="1084">
        <f t="shared" si="0"/>
        <v>3000</v>
      </c>
    </row>
    <row r="12" spans="1:9" s="1076" customFormat="1" ht="12" customHeight="1" x14ac:dyDescent="0.2">
      <c r="A12" s="1019"/>
      <c r="B12" s="1014">
        <v>513</v>
      </c>
      <c r="C12" s="1015" t="s">
        <v>297</v>
      </c>
      <c r="D12" s="1083"/>
      <c r="E12" s="1017">
        <f>[3]P8!D28</f>
        <v>3000</v>
      </c>
      <c r="F12" s="1083"/>
      <c r="G12" s="1083"/>
      <c r="H12" s="1083"/>
      <c r="I12" s="1084">
        <f t="shared" si="0"/>
        <v>3000</v>
      </c>
    </row>
    <row r="13" spans="1:9" s="1076" customFormat="1" ht="12" customHeight="1" thickBot="1" x14ac:dyDescent="0.25">
      <c r="A13" s="1020"/>
      <c r="B13" s="1021">
        <v>518</v>
      </c>
      <c r="C13" s="1022" t="s">
        <v>600</v>
      </c>
      <c r="D13" s="1012"/>
      <c r="E13" s="1023">
        <f>[3]P8!D30</f>
        <v>110000</v>
      </c>
      <c r="F13" s="1012"/>
      <c r="G13" s="1012"/>
      <c r="H13" s="1012"/>
      <c r="I13" s="1085">
        <f t="shared" si="0"/>
        <v>110000</v>
      </c>
    </row>
    <row r="14" spans="1:9" s="1076" customFormat="1" ht="12" customHeight="1" thickBot="1" x14ac:dyDescent="0.25">
      <c r="A14" s="1008">
        <v>52</v>
      </c>
      <c r="B14" s="1257" t="s">
        <v>601</v>
      </c>
      <c r="C14" s="1257"/>
      <c r="D14" s="1009">
        <f t="shared" ref="D14:H14" si="3">SUM(D15:D19)</f>
        <v>0</v>
      </c>
      <c r="E14" s="1009">
        <f t="shared" si="3"/>
        <v>35000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35000</v>
      </c>
    </row>
    <row r="15" spans="1:9" s="1076" customFormat="1" ht="12" customHeight="1" x14ac:dyDescent="0.2">
      <c r="A15" s="1010"/>
      <c r="B15" s="1010">
        <v>521</v>
      </c>
      <c r="C15" s="1018" t="s">
        <v>314</v>
      </c>
      <c r="D15" s="1083"/>
      <c r="E15" s="1013">
        <f>[3]P8!D45</f>
        <v>0</v>
      </c>
      <c r="F15" s="1083"/>
      <c r="G15" s="1083"/>
      <c r="H15" s="1083"/>
      <c r="I15" s="1082">
        <f t="shared" si="0"/>
        <v>0</v>
      </c>
    </row>
    <row r="16" spans="1:9" s="1076" customFormat="1" ht="12" customHeight="1" x14ac:dyDescent="0.2">
      <c r="A16" s="1014"/>
      <c r="B16" s="1014">
        <v>524</v>
      </c>
      <c r="C16" s="1015" t="s">
        <v>602</v>
      </c>
      <c r="D16" s="1083"/>
      <c r="E16" s="1013">
        <f>[3]P8!D47</f>
        <v>0</v>
      </c>
      <c r="F16" s="1083"/>
      <c r="G16" s="1083"/>
      <c r="H16" s="1083"/>
      <c r="I16" s="1084">
        <f t="shared" si="0"/>
        <v>0</v>
      </c>
    </row>
    <row r="17" spans="1:9" s="1076" customFormat="1" ht="12" customHeight="1" x14ac:dyDescent="0.2">
      <c r="A17" s="1019"/>
      <c r="B17" s="1014">
        <v>525</v>
      </c>
      <c r="C17" s="1015" t="s">
        <v>603</v>
      </c>
      <c r="D17" s="1083"/>
      <c r="E17" s="1013">
        <f>[3]P8!D49</f>
        <v>18000</v>
      </c>
      <c r="F17" s="1083"/>
      <c r="G17" s="1083"/>
      <c r="H17" s="1083"/>
      <c r="I17" s="1084">
        <f t="shared" si="0"/>
        <v>18000</v>
      </c>
    </row>
    <row r="18" spans="1:9" s="1076" customFormat="1" ht="12" customHeight="1" x14ac:dyDescent="0.2">
      <c r="A18" s="1019"/>
      <c r="B18" s="1014">
        <v>527</v>
      </c>
      <c r="C18" s="1015" t="s">
        <v>317</v>
      </c>
      <c r="D18" s="1083"/>
      <c r="E18" s="1013">
        <f>[3]P8!D51</f>
        <v>17000</v>
      </c>
      <c r="F18" s="1083"/>
      <c r="G18" s="1083"/>
      <c r="H18" s="1083"/>
      <c r="I18" s="1084">
        <f t="shared" si="0"/>
        <v>17000</v>
      </c>
    </row>
    <row r="19" spans="1:9" s="1076" customFormat="1" ht="12" customHeight="1" thickBot="1" x14ac:dyDescent="0.25">
      <c r="A19" s="1020"/>
      <c r="B19" s="1021">
        <v>528</v>
      </c>
      <c r="C19" s="1022" t="s">
        <v>604</v>
      </c>
      <c r="D19" s="1083"/>
      <c r="E19" s="1013">
        <f>[3]P8!D56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605</v>
      </c>
      <c r="C20" s="1257"/>
      <c r="D20" s="1009">
        <f t="shared" ref="D20:H20" si="4">D21</f>
        <v>0</v>
      </c>
      <c r="E20" s="1009">
        <f t="shared" si="4"/>
        <v>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0</v>
      </c>
    </row>
    <row r="21" spans="1:9" s="1076" customFormat="1" ht="12" customHeight="1" thickBot="1" x14ac:dyDescent="0.25">
      <c r="A21" s="1024"/>
      <c r="B21" s="1024">
        <v>538</v>
      </c>
      <c r="C21" s="1025" t="s">
        <v>324</v>
      </c>
      <c r="D21" s="1083"/>
      <c r="E21" s="1026">
        <f>[3]P8!D59</f>
        <v>0</v>
      </c>
      <c r="F21" s="1083"/>
      <c r="G21" s="1083"/>
      <c r="H21" s="1083"/>
      <c r="I21" s="1086">
        <f t="shared" si="0"/>
        <v>0</v>
      </c>
    </row>
    <row r="22" spans="1:9" s="1076" customFormat="1" ht="12" customHeight="1" thickBot="1" x14ac:dyDescent="0.25">
      <c r="A22" s="1008">
        <v>54</v>
      </c>
      <c r="B22" s="1257" t="s">
        <v>606</v>
      </c>
      <c r="C22" s="1257"/>
      <c r="D22" s="1009">
        <f t="shared" ref="D22:H22" si="5">SUM(D23:D26)</f>
        <v>0</v>
      </c>
      <c r="E22" s="1009">
        <f t="shared" si="5"/>
        <v>15000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15000</v>
      </c>
    </row>
    <row r="23" spans="1:9" s="1076" customFormat="1" ht="12" customHeight="1" x14ac:dyDescent="0.2">
      <c r="A23" s="1018"/>
      <c r="B23" s="1010">
        <v>541</v>
      </c>
      <c r="C23" s="1018" t="s">
        <v>326</v>
      </c>
      <c r="D23" s="1083"/>
      <c r="E23" s="1013">
        <f>[3]P8!D62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607</v>
      </c>
      <c r="D24" s="1083"/>
      <c r="E24" s="1013">
        <f>[3]P8!D64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328</v>
      </c>
      <c r="D25" s="1083"/>
      <c r="E25" s="1013">
        <f>[3]P8!D66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329</v>
      </c>
      <c r="D26" s="1083"/>
      <c r="E26" s="1013">
        <f>[3]P8!D68</f>
        <v>15000</v>
      </c>
      <c r="F26" s="1083"/>
      <c r="G26" s="1083"/>
      <c r="H26" s="1083"/>
      <c r="I26" s="1085">
        <f t="shared" si="0"/>
        <v>15000</v>
      </c>
    </row>
    <row r="27" spans="1:9" s="1076" customFormat="1" ht="12" customHeight="1" thickBot="1" x14ac:dyDescent="0.25">
      <c r="A27" s="1008">
        <v>55</v>
      </c>
      <c r="B27" s="1257" t="s">
        <v>608</v>
      </c>
      <c r="C27" s="1257"/>
      <c r="D27" s="1009">
        <f>SUM(D28:D30)</f>
        <v>0</v>
      </c>
      <c r="E27" s="1009">
        <f>SUM(E28:E30)</f>
        <v>80000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80000</v>
      </c>
    </row>
    <row r="28" spans="1:9" s="1076" customFormat="1" ht="12" customHeight="1" x14ac:dyDescent="0.2">
      <c r="A28" s="1028"/>
      <c r="B28" s="1029">
        <v>551</v>
      </c>
      <c r="C28" s="1030" t="s">
        <v>332</v>
      </c>
      <c r="D28" s="1087"/>
      <c r="E28" s="1031">
        <f>[3]P8!D71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333</v>
      </c>
      <c r="D29" s="1083"/>
      <c r="E29" s="1013">
        <f>[3]P8!D73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334</v>
      </c>
      <c r="D30" s="1083"/>
      <c r="E30" s="1023">
        <f>[3]P8!D75</f>
        <v>80000</v>
      </c>
      <c r="F30" s="1081"/>
      <c r="G30" s="1081"/>
      <c r="H30" s="1081"/>
      <c r="I30" s="1085">
        <f t="shared" si="0"/>
        <v>80000</v>
      </c>
    </row>
    <row r="31" spans="1:9" s="1076" customFormat="1" ht="12" customHeight="1" thickBot="1" x14ac:dyDescent="0.25">
      <c r="A31" s="1008">
        <v>56</v>
      </c>
      <c r="B31" s="1265" t="s">
        <v>609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338</v>
      </c>
      <c r="D32" s="1083"/>
      <c r="E32" s="1026">
        <f>[3]P8!D79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340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340</v>
      </c>
      <c r="D34" s="1083"/>
      <c r="E34" s="1013">
        <f>[3]P8!D82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341</v>
      </c>
      <c r="D35" s="1083"/>
      <c r="E35" s="1013">
        <f>[3]P8!D84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610</v>
      </c>
      <c r="B36" s="1272"/>
      <c r="C36" s="1273"/>
      <c r="D36" s="1038">
        <f t="shared" ref="D36:H36" si="9">D37+D41+D46+D48</f>
        <v>0</v>
      </c>
      <c r="E36" s="1038">
        <f t="shared" si="9"/>
        <v>680000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680000</v>
      </c>
    </row>
    <row r="37" spans="1:9" s="1076" customFormat="1" ht="12" customHeight="1" thickBot="1" x14ac:dyDescent="0.25">
      <c r="A37" s="1039">
        <v>60</v>
      </c>
      <c r="B37" s="1274" t="s">
        <v>611</v>
      </c>
      <c r="C37" s="1274"/>
      <c r="D37" s="1040">
        <f t="shared" ref="D37:H37" si="10">SUM(D38:D40)</f>
        <v>0</v>
      </c>
      <c r="E37" s="1040">
        <f t="shared" si="10"/>
        <v>250000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250000</v>
      </c>
    </row>
    <row r="38" spans="1:9" s="1076" customFormat="1" ht="12" customHeight="1" x14ac:dyDescent="0.2">
      <c r="A38" s="1041"/>
      <c r="B38" s="1042">
        <v>602</v>
      </c>
      <c r="C38" s="1041" t="s">
        <v>612</v>
      </c>
      <c r="D38" s="1083"/>
      <c r="E38" s="1083">
        <v>250000</v>
      </c>
      <c r="F38" s="1083"/>
      <c r="G38" s="1083"/>
      <c r="H38" s="1083"/>
      <c r="I38" s="1092">
        <f>SUM(E38:H38)</f>
        <v>250000</v>
      </c>
    </row>
    <row r="39" spans="1:9" s="1076" customFormat="1" ht="12" customHeight="1" x14ac:dyDescent="0.2">
      <c r="A39" s="1043"/>
      <c r="B39" s="1044">
        <v>603</v>
      </c>
      <c r="C39" s="1043" t="s">
        <v>613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614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615</v>
      </c>
      <c r="C41" s="1274"/>
      <c r="D41" s="1040">
        <f>SUM(D42:D45)</f>
        <v>0</v>
      </c>
      <c r="E41" s="1040">
        <f t="shared" ref="E41:H41" si="12">SUM(E42:E45)</f>
        <v>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0</v>
      </c>
    </row>
    <row r="42" spans="1:9" s="1076" customFormat="1" ht="12" customHeight="1" x14ac:dyDescent="0.2">
      <c r="A42" s="1041"/>
      <c r="B42" s="1042">
        <v>641</v>
      </c>
      <c r="C42" s="1041" t="s">
        <v>326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616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617</v>
      </c>
      <c r="D44" s="1083"/>
      <c r="E44" s="1083"/>
      <c r="F44" s="1083"/>
      <c r="G44" s="1083"/>
      <c r="H44" s="1083"/>
      <c r="I44" s="1093">
        <f t="shared" si="11"/>
        <v>0</v>
      </c>
    </row>
    <row r="45" spans="1:9" s="1076" customFormat="1" ht="12" customHeight="1" thickBot="1" x14ac:dyDescent="0.25">
      <c r="A45" s="1045"/>
      <c r="B45" s="1046">
        <v>649</v>
      </c>
      <c r="C45" s="1045" t="s">
        <v>618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619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620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621</v>
      </c>
      <c r="C48" s="1274"/>
      <c r="D48" s="1040">
        <f t="shared" ref="D48:H48" si="14">SUM(D49:D53)</f>
        <v>0</v>
      </c>
      <c r="E48" s="1040">
        <f t="shared" si="14"/>
        <v>430000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430000</v>
      </c>
    </row>
    <row r="49" spans="1:9" s="1076" customFormat="1" ht="12" customHeight="1" x14ac:dyDescent="0.2">
      <c r="A49" s="1042" t="s">
        <v>622</v>
      </c>
      <c r="B49" s="1042">
        <v>500</v>
      </c>
      <c r="C49" s="1041" t="s">
        <v>623</v>
      </c>
      <c r="D49" s="1083"/>
      <c r="E49" s="1081">
        <v>430000</v>
      </c>
      <c r="F49" s="1081"/>
      <c r="G49" s="1081"/>
      <c r="H49" s="1081"/>
      <c r="I49" s="1096">
        <f t="shared" si="11"/>
        <v>430000</v>
      </c>
    </row>
    <row r="50" spans="1:9" s="1076" customFormat="1" ht="12" customHeight="1" x14ac:dyDescent="0.2">
      <c r="A50" s="1042" t="s">
        <v>622</v>
      </c>
      <c r="B50" s="1042">
        <v>510</v>
      </c>
      <c r="C50" s="1041" t="s">
        <v>624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622</v>
      </c>
      <c r="B51" s="1042">
        <v>600</v>
      </c>
      <c r="C51" s="1041" t="s">
        <v>625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622</v>
      </c>
      <c r="B52" s="1042"/>
      <c r="C52" s="1041" t="s">
        <v>626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622</v>
      </c>
      <c r="B53" s="1097"/>
      <c r="C53" s="1050" t="s">
        <v>627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628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629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630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631</v>
      </c>
      <c r="B57" s="1056" t="s">
        <v>632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633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634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635</v>
      </c>
      <c r="B60" s="1060" t="s">
        <v>636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637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638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342</v>
      </c>
      <c r="B64" s="208"/>
      <c r="C64" s="1105" t="str">
        <f>[3]P8!C89</f>
        <v>Mgr. Martina Funtánová</v>
      </c>
      <c r="D64" s="209" t="s">
        <v>343</v>
      </c>
      <c r="E64" s="1067"/>
      <c r="F64" s="1106"/>
      <c r="G64" s="1069" t="s">
        <v>645</v>
      </c>
      <c r="H64" s="1107" t="s">
        <v>640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345</v>
      </c>
      <c r="B66" s="208"/>
      <c r="C66" s="1105" t="str">
        <f>[3]P8!C91</f>
        <v>Mgr. Martina Funtánová</v>
      </c>
      <c r="D66" s="209" t="s">
        <v>343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641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DD170-001A-49D9-923B-53C725F32521}">
  <dimension ref="A1:K94"/>
  <sheetViews>
    <sheetView showGridLines="0" zoomScale="130" zoomScaleNormal="130" zoomScaleSheetLayoutView="110" workbookViewId="0">
      <selection activeCell="E77" sqref="E77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8.28515625" style="1072" customWidth="1"/>
    <col min="9" max="16384" width="9.140625" style="1072"/>
  </cols>
  <sheetData>
    <row r="1" spans="1:11" x14ac:dyDescent="0.25">
      <c r="A1" s="1109"/>
      <c r="B1" s="1109"/>
      <c r="C1" s="1110" t="s">
        <v>261</v>
      </c>
      <c r="D1" s="1109"/>
      <c r="E1" s="1111" t="s">
        <v>262</v>
      </c>
      <c r="F1" s="1112">
        <v>2024</v>
      </c>
      <c r="G1" s="1109"/>
      <c r="H1" s="121" t="s">
        <v>263</v>
      </c>
    </row>
    <row r="2" spans="1:11" s="1076" customFormat="1" ht="11.45" customHeight="1" x14ac:dyDescent="0.2">
      <c r="A2" s="122"/>
      <c r="B2" s="1275" t="s">
        <v>347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265</v>
      </c>
      <c r="D3" s="122"/>
      <c r="E3" s="122"/>
      <c r="F3" s="122"/>
      <c r="G3" s="122"/>
      <c r="H3" s="125" t="s">
        <v>266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267</v>
      </c>
      <c r="C4" s="1280" t="s">
        <v>268</v>
      </c>
      <c r="D4" s="1282" t="s">
        <v>269</v>
      </c>
      <c r="E4" s="1284" t="s">
        <v>270</v>
      </c>
      <c r="F4" s="1278" t="s">
        <v>271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272</v>
      </c>
      <c r="G5" s="514" t="s">
        <v>273</v>
      </c>
      <c r="H5" s="126" t="s">
        <v>274</v>
      </c>
      <c r="I5" s="124"/>
      <c r="J5" s="1106"/>
      <c r="K5" s="1106"/>
    </row>
    <row r="6" spans="1:11" s="1076" customFormat="1" ht="11.45" customHeight="1" thickBot="1" x14ac:dyDescent="0.25">
      <c r="A6" s="1289" t="s">
        <v>275</v>
      </c>
      <c r="B6" s="1290"/>
      <c r="C6" s="1291"/>
      <c r="D6" s="127">
        <f>D7+D22+D44+D58+D61+D70+D78+D81</f>
        <v>680000</v>
      </c>
      <c r="E6" s="128">
        <f>E7+E22+E44+E58+E61+E70+E78+E81</f>
        <v>430000</v>
      </c>
      <c r="F6" s="129">
        <f>F7+F22+F44+F58+F61+F70+F78+F81</f>
        <v>250000</v>
      </c>
      <c r="G6" s="129">
        <f>G7+G22+G44+G58+G61+G70+G78+G81</f>
        <v>0</v>
      </c>
      <c r="H6" s="130">
        <f>H7+H22+H44+H58+H61+H70+H78+H81</f>
        <v>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276</v>
      </c>
      <c r="C7" s="1293"/>
      <c r="D7" s="132">
        <f>SUM(E7:H7)</f>
        <v>368000</v>
      </c>
      <c r="E7" s="133">
        <f>SUM(E8+E17)</f>
        <v>278000</v>
      </c>
      <c r="F7" s="134">
        <f>SUM(F8+F17)</f>
        <v>90000</v>
      </c>
      <c r="G7" s="134">
        <f>SUM(G8+G17)</f>
        <v>0</v>
      </c>
      <c r="H7" s="135">
        <f>SUM(H8+H17)</f>
        <v>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277</v>
      </c>
      <c r="C8" s="1295"/>
      <c r="D8" s="137">
        <f>SUM(E8:H8)</f>
        <v>90000</v>
      </c>
      <c r="E8" s="138">
        <f>SUM(E9:E16)</f>
        <v>0</v>
      </c>
      <c r="F8" s="139">
        <f>SUM(F9:F16)</f>
        <v>90000</v>
      </c>
      <c r="G8" s="139">
        <f>SUM(G9:G16)</f>
        <v>0</v>
      </c>
      <c r="H8" s="140">
        <f>SUM(H9:H16)</f>
        <v>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278</v>
      </c>
      <c r="D9" s="144">
        <f>SUM(E9:H9)</f>
        <v>65000</v>
      </c>
      <c r="E9" s="1113"/>
      <c r="F9" s="1114">
        <v>65000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279</v>
      </c>
      <c r="D10" s="148">
        <f t="shared" ref="D10:D85" si="0">SUM(E10:H10)</f>
        <v>15000</v>
      </c>
      <c r="E10" s="1116"/>
      <c r="F10" s="1117">
        <v>15000</v>
      </c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280</v>
      </c>
      <c r="D11" s="148">
        <f t="shared" si="0"/>
        <v>7000</v>
      </c>
      <c r="E11" s="1116"/>
      <c r="F11" s="1117">
        <v>7000</v>
      </c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281</v>
      </c>
      <c r="D12" s="148">
        <f t="shared" si="0"/>
        <v>3000</v>
      </c>
      <c r="E12" s="1116"/>
      <c r="F12" s="1117">
        <v>3000</v>
      </c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282</v>
      </c>
      <c r="D13" s="148">
        <f t="shared" si="0"/>
        <v>0</v>
      </c>
      <c r="E13" s="1116"/>
      <c r="F13" s="1117"/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283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284</v>
      </c>
      <c r="D15" s="148">
        <f t="shared" si="0"/>
        <v>0</v>
      </c>
      <c r="E15" s="1116"/>
      <c r="F15" s="1117"/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285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286</v>
      </c>
      <c r="C17" s="1295"/>
      <c r="D17" s="137">
        <f t="shared" si="0"/>
        <v>278000</v>
      </c>
      <c r="E17" s="153">
        <f>SUM(E18:E21)</f>
        <v>278000</v>
      </c>
      <c r="F17" s="154">
        <f>SUM(F18:F21)</f>
        <v>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287</v>
      </c>
      <c r="D18" s="144">
        <f t="shared" si="0"/>
        <v>60000</v>
      </c>
      <c r="E18" s="1113">
        <v>60000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288</v>
      </c>
      <c r="D19" s="148">
        <f t="shared" si="0"/>
        <v>210000</v>
      </c>
      <c r="E19" s="1116">
        <v>210000</v>
      </c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289</v>
      </c>
      <c r="D20" s="148">
        <f t="shared" si="0"/>
        <v>0</v>
      </c>
      <c r="E20" s="1116"/>
      <c r="F20" s="1117"/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290</v>
      </c>
      <c r="D21" s="152">
        <f t="shared" si="0"/>
        <v>8000</v>
      </c>
      <c r="E21" s="1116">
        <v>8000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291</v>
      </c>
      <c r="C22" s="1297"/>
      <c r="D22" s="157">
        <f t="shared" si="0"/>
        <v>182000</v>
      </c>
      <c r="E22" s="158">
        <f>SUM(E23+E26+E28+E30)</f>
        <v>69000</v>
      </c>
      <c r="F22" s="158">
        <f>SUM(F23+F26+F28+F30)</f>
        <v>113000</v>
      </c>
      <c r="G22" s="158">
        <f>SUM(G23+G26+G28+G30)</f>
        <v>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292</v>
      </c>
      <c r="C23" s="1299"/>
      <c r="D23" s="160">
        <f t="shared" ref="D23" si="1">SUM(E23:H23)</f>
        <v>66000</v>
      </c>
      <c r="E23" s="161">
        <f>SUM(E24:E25)</f>
        <v>66000</v>
      </c>
      <c r="F23" s="161">
        <f>SUM(F24:F25)</f>
        <v>0</v>
      </c>
      <c r="G23" s="161">
        <f>SUM(G24:G25)</f>
        <v>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293</v>
      </c>
      <c r="D24" s="165">
        <f t="shared" si="0"/>
        <v>66000</v>
      </c>
      <c r="E24" s="1116">
        <v>66000</v>
      </c>
      <c r="F24" s="1117"/>
      <c r="G24" s="1117"/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294</v>
      </c>
      <c r="D25" s="169">
        <f t="shared" si="0"/>
        <v>0</v>
      </c>
      <c r="E25" s="1116"/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295</v>
      </c>
      <c r="C26" s="1299"/>
      <c r="D26" s="160">
        <f t="shared" si="0"/>
        <v>3000</v>
      </c>
      <c r="E26" s="161">
        <f>SUM(E27:E27)</f>
        <v>0</v>
      </c>
      <c r="F26" s="161">
        <f>SUM(F27:F27)</f>
        <v>3000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296</v>
      </c>
      <c r="D27" s="169">
        <f t="shared" si="0"/>
        <v>3000</v>
      </c>
      <c r="E27" s="1116"/>
      <c r="F27" s="1117">
        <v>3000</v>
      </c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297</v>
      </c>
      <c r="C28" s="1299"/>
      <c r="D28" s="160">
        <f t="shared" si="0"/>
        <v>3000</v>
      </c>
      <c r="E28" s="161">
        <f>SUM(E29:E29)</f>
        <v>3000</v>
      </c>
      <c r="F28" s="161">
        <f>SUM(F29:F29)</f>
        <v>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298</v>
      </c>
      <c r="D29" s="169">
        <f t="shared" si="0"/>
        <v>3000</v>
      </c>
      <c r="E29" s="1116">
        <v>3000</v>
      </c>
      <c r="F29" s="1117"/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299</v>
      </c>
      <c r="C30" s="1299"/>
      <c r="D30" s="160">
        <f t="shared" si="0"/>
        <v>110000</v>
      </c>
      <c r="E30" s="161">
        <f>SUM(E31:E43)</f>
        <v>0</v>
      </c>
      <c r="F30" s="161">
        <f>SUM(F31:F43)</f>
        <v>110000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300</v>
      </c>
      <c r="D31" s="169">
        <f t="shared" si="0"/>
        <v>4000</v>
      </c>
      <c r="E31" s="1116"/>
      <c r="F31" s="1116">
        <v>4000</v>
      </c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301</v>
      </c>
      <c r="D32" s="169">
        <f t="shared" si="0"/>
        <v>20000</v>
      </c>
      <c r="E32" s="1116"/>
      <c r="F32" s="1116">
        <v>20000</v>
      </c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302</v>
      </c>
      <c r="D33" s="169">
        <f t="shared" si="0"/>
        <v>2000</v>
      </c>
      <c r="E33" s="1116"/>
      <c r="F33" s="1116">
        <v>2000</v>
      </c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303</v>
      </c>
      <c r="D34" s="169">
        <f t="shared" si="0"/>
        <v>10000</v>
      </c>
      <c r="E34" s="1116"/>
      <c r="F34" s="1116">
        <v>10000</v>
      </c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304</v>
      </c>
      <c r="D35" s="169">
        <f t="shared" si="0"/>
        <v>70000</v>
      </c>
      <c r="E35" s="1116"/>
      <c r="F35" s="1116">
        <v>70000</v>
      </c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305</v>
      </c>
      <c r="D36" s="169">
        <f t="shared" si="0"/>
        <v>0</v>
      </c>
      <c r="E36" s="1116"/>
      <c r="F36" s="1116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306</v>
      </c>
      <c r="D37" s="169">
        <f t="shared" si="0"/>
        <v>4000</v>
      </c>
      <c r="E37" s="1116"/>
      <c r="F37" s="1116">
        <v>4000</v>
      </c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307</v>
      </c>
      <c r="D38" s="169">
        <f t="shared" si="0"/>
        <v>0</v>
      </c>
      <c r="E38" s="1116"/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308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309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310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311</v>
      </c>
      <c r="D42" s="169">
        <f t="shared" si="0"/>
        <v>0</v>
      </c>
      <c r="E42" s="1116"/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312</v>
      </c>
      <c r="D43" s="173">
        <f t="shared" si="0"/>
        <v>0</v>
      </c>
      <c r="E43" s="1116"/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313</v>
      </c>
      <c r="C44" s="1301"/>
      <c r="D44" s="175">
        <f t="shared" si="0"/>
        <v>35000</v>
      </c>
      <c r="E44" s="176">
        <f>SUM(E45+E47+E49+E51+E56)</f>
        <v>0</v>
      </c>
      <c r="F44" s="176">
        <f>SUM(F45+F47+F49+F51+F56)</f>
        <v>35000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314</v>
      </c>
      <c r="C45" s="1288"/>
      <c r="D45" s="178">
        <f t="shared" si="0"/>
        <v>0</v>
      </c>
      <c r="E45" s="179">
        <f>SUM(E46:E46)</f>
        <v>0</v>
      </c>
      <c r="F45" s="179">
        <f>SUM(F46:F46)</f>
        <v>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314</v>
      </c>
      <c r="D46" s="183">
        <f t="shared" si="0"/>
        <v>0</v>
      </c>
      <c r="E46" s="1116"/>
      <c r="F46" s="1117"/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315</v>
      </c>
      <c r="C47" s="1288"/>
      <c r="D47" s="178">
        <f t="shared" si="0"/>
        <v>0</v>
      </c>
      <c r="E47" s="179">
        <f>SUM(E48:E48)</f>
        <v>0</v>
      </c>
      <c r="F47" s="179">
        <f>SUM(F48:F48)</f>
        <v>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315</v>
      </c>
      <c r="D48" s="183">
        <f t="shared" si="0"/>
        <v>0</v>
      </c>
      <c r="E48" s="1116"/>
      <c r="F48" s="1117"/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316</v>
      </c>
      <c r="C49" s="1288"/>
      <c r="D49" s="178">
        <f t="shared" si="0"/>
        <v>18000</v>
      </c>
      <c r="E49" s="179">
        <f>SUM(E50:E50)</f>
        <v>0</v>
      </c>
      <c r="F49" s="179">
        <f>SUM(F50:F50)</f>
        <v>18000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316</v>
      </c>
      <c r="D50" s="183">
        <f t="shared" si="0"/>
        <v>18000</v>
      </c>
      <c r="E50" s="1116"/>
      <c r="F50" s="1117">
        <v>18000</v>
      </c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317</v>
      </c>
      <c r="C51" s="1303"/>
      <c r="D51" s="185">
        <f t="shared" si="0"/>
        <v>17000</v>
      </c>
      <c r="E51" s="186">
        <f>SUM(E52:E55)</f>
        <v>0</v>
      </c>
      <c r="F51" s="186">
        <f>SUM(F52:F55)</f>
        <v>17000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318</v>
      </c>
      <c r="D52" s="183">
        <f t="shared" si="0"/>
        <v>0</v>
      </c>
      <c r="E52" s="1116"/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319</v>
      </c>
      <c r="D53" s="183">
        <f t="shared" si="0"/>
        <v>15000</v>
      </c>
      <c r="E53" s="1116"/>
      <c r="F53" s="1117">
        <v>15000</v>
      </c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320</v>
      </c>
      <c r="D54" s="183">
        <f t="shared" si="0"/>
        <v>2000</v>
      </c>
      <c r="E54" s="1116"/>
      <c r="F54" s="1117">
        <v>2000</v>
      </c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321</v>
      </c>
      <c r="D55" s="183">
        <f t="shared" si="0"/>
        <v>0</v>
      </c>
      <c r="E55" s="1116"/>
      <c r="F55" s="1117"/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322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322</v>
      </c>
      <c r="D57" s="183">
        <f t="shared" si="0"/>
        <v>0</v>
      </c>
      <c r="E57" s="1116"/>
      <c r="F57" s="1117"/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323</v>
      </c>
      <c r="C58" s="1293"/>
      <c r="D58" s="132">
        <f t="shared" si="0"/>
        <v>0</v>
      </c>
      <c r="E58" s="133">
        <f t="shared" ref="E58:H59" si="2">SUM(E59:E59)</f>
        <v>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324</v>
      </c>
      <c r="C59" s="1295"/>
      <c r="D59" s="137">
        <f t="shared" si="0"/>
        <v>0</v>
      </c>
      <c r="E59" s="153">
        <f t="shared" si="2"/>
        <v>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324</v>
      </c>
      <c r="D60" s="190">
        <f t="shared" si="0"/>
        <v>0</v>
      </c>
      <c r="E60" s="1116"/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325</v>
      </c>
      <c r="C61" s="1297"/>
      <c r="D61" s="157">
        <f t="shared" si="0"/>
        <v>15000</v>
      </c>
      <c r="E61" s="158">
        <f>SUM(E62+E64+E66+E68)</f>
        <v>3000</v>
      </c>
      <c r="F61" s="158">
        <f>SUM(F62+F64+F66+F68)</f>
        <v>12000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326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326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327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327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328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328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329</v>
      </c>
      <c r="C68" s="1305"/>
      <c r="D68" s="192">
        <f t="shared" si="0"/>
        <v>15000</v>
      </c>
      <c r="E68" s="193">
        <f>SUM(E69:E69)</f>
        <v>3000</v>
      </c>
      <c r="F68" s="193">
        <f>SUM(F69:F69)</f>
        <v>12000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330</v>
      </c>
      <c r="D69" s="169">
        <f t="shared" si="0"/>
        <v>15000</v>
      </c>
      <c r="E69" s="1116">
        <v>3000</v>
      </c>
      <c r="F69" s="1117">
        <v>12000</v>
      </c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331</v>
      </c>
      <c r="C70" s="1301"/>
      <c r="D70" s="175">
        <f t="shared" si="0"/>
        <v>80000</v>
      </c>
      <c r="E70" s="176">
        <f>SUM(E71+E73+E75)</f>
        <v>80000</v>
      </c>
      <c r="F70" s="176">
        <f>SUM(F71+F73+F75)</f>
        <v>0</v>
      </c>
      <c r="G70" s="176">
        <f>SUM(G71+G73+G75)</f>
        <v>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332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332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333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333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334</v>
      </c>
      <c r="C75" s="1303"/>
      <c r="D75" s="185">
        <f t="shared" si="0"/>
        <v>80000</v>
      </c>
      <c r="E75" s="186">
        <f>SUM(E76:E77)</f>
        <v>80000</v>
      </c>
      <c r="F75" s="186">
        <f>SUM(F76:F77)</f>
        <v>0</v>
      </c>
      <c r="G75" s="186">
        <f>SUM(G76:G77)</f>
        <v>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335</v>
      </c>
      <c r="D76" s="197">
        <f t="shared" si="0"/>
        <v>80000</v>
      </c>
      <c r="E76" s="1116">
        <v>80000</v>
      </c>
      <c r="F76" s="1117"/>
      <c r="G76" s="1117"/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336</v>
      </c>
      <c r="D77" s="201">
        <f t="shared" si="0"/>
        <v>0</v>
      </c>
      <c r="E77" s="1116"/>
      <c r="F77" s="1117"/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337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338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338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339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340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340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341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341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342</v>
      </c>
      <c r="B89" s="209"/>
      <c r="C89" s="1107" t="s">
        <v>348</v>
      </c>
      <c r="D89" s="209" t="s">
        <v>343</v>
      </c>
      <c r="E89" s="1130"/>
      <c r="F89" s="1069" t="s">
        <v>344</v>
      </c>
      <c r="G89" s="1131" t="s">
        <v>505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345</v>
      </c>
      <c r="B91" s="209"/>
      <c r="C91" s="1107" t="s">
        <v>348</v>
      </c>
      <c r="D91" s="209" t="s">
        <v>343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346</v>
      </c>
      <c r="B93" s="1106"/>
      <c r="C93" s="1132" t="s">
        <v>643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algorithmName="SHA-512" hashValue="TQJ+1iWOTzvGAU7T9GLQtZqC2TxDXcWSuHUEJ2/KUql+gYomJiku85emEeVveJhcuO13hPTOHpYvrprdIR7HwQ==" saltValue="wIf3XA6G5zlutuUKAks74g==" spinCount="100000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487DC543-4A89-44F0-83C0-964DEFD76BDB}">
      <formula1>Org</formula1>
    </dataValidation>
    <dataValidation type="list" allowBlank="1" showInputMessage="1" showErrorMessage="1" sqref="C91 C89" xr:uid="{15B760AF-85E0-4740-9634-0E0932C9FB3C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10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36"/>
  <sheetViews>
    <sheetView zoomScale="130" zoomScaleNormal="130" workbookViewId="0">
      <selection activeCell="K18" sqref="K18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423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392</v>
      </c>
      <c r="B3" s="791" t="s">
        <v>163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164</v>
      </c>
      <c r="C7" s="808">
        <v>15000</v>
      </c>
      <c r="D7" s="808">
        <v>12150</v>
      </c>
      <c r="E7" s="808">
        <v>15000</v>
      </c>
      <c r="F7" s="808">
        <v>15000</v>
      </c>
      <c r="G7" s="809">
        <v>15000</v>
      </c>
    </row>
    <row r="8" spans="1:7" ht="20.100000000000001" customHeight="1" x14ac:dyDescent="0.25">
      <c r="A8" s="810"/>
      <c r="B8" s="811"/>
      <c r="C8" s="812"/>
      <c r="D8" s="812"/>
      <c r="E8" s="812"/>
      <c r="F8" s="812"/>
      <c r="G8" s="813"/>
    </row>
    <row r="9" spans="1:7" ht="20.100000000000001" customHeight="1" thickBot="1" x14ac:dyDescent="0.3">
      <c r="A9" s="814"/>
      <c r="B9" s="815"/>
      <c r="C9" s="816"/>
      <c r="D9" s="816"/>
      <c r="E9" s="816"/>
      <c r="F9" s="816"/>
      <c r="G9" s="817"/>
    </row>
    <row r="10" spans="1:7" ht="20.100000000000001" customHeight="1" thickBot="1" x14ac:dyDescent="0.3">
      <c r="A10" s="974"/>
      <c r="B10" s="975" t="s">
        <v>59</v>
      </c>
      <c r="C10" s="987">
        <f>SUM(C7:C9)</f>
        <v>15000</v>
      </c>
      <c r="D10" s="987">
        <f>SUM(D7:D9)</f>
        <v>12150</v>
      </c>
      <c r="E10" s="987">
        <f>SUM(E7:E9)</f>
        <v>15000</v>
      </c>
      <c r="F10" s="987">
        <f>SUM(F7:F9)</f>
        <v>15000</v>
      </c>
      <c r="G10" s="988">
        <f>SUM(G7:G9)</f>
        <v>15000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392</v>
      </c>
      <c r="B13" s="822" t="s">
        <v>163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2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8" ht="20.100000000000001" customHeight="1" x14ac:dyDescent="0.25">
      <c r="A17" s="839">
        <v>5041</v>
      </c>
      <c r="B17" s="854" t="s">
        <v>165</v>
      </c>
      <c r="C17" s="841">
        <v>1000</v>
      </c>
      <c r="D17" s="842">
        <v>845</v>
      </c>
      <c r="E17" s="841">
        <v>845</v>
      </c>
      <c r="F17" s="841">
        <v>1000</v>
      </c>
      <c r="G17" s="844">
        <v>1000</v>
      </c>
    </row>
    <row r="18" spans="1:8" ht="20.100000000000001" customHeight="1" x14ac:dyDescent="0.25">
      <c r="A18" s="863">
        <v>5136</v>
      </c>
      <c r="B18" s="869" t="s">
        <v>168</v>
      </c>
      <c r="C18" s="865">
        <v>100000</v>
      </c>
      <c r="D18" s="865">
        <v>76890</v>
      </c>
      <c r="E18" s="865">
        <v>100000</v>
      </c>
      <c r="F18" s="865">
        <v>110000</v>
      </c>
      <c r="G18" s="867">
        <v>110000</v>
      </c>
    </row>
    <row r="19" spans="1:8" ht="20.100000000000001" customHeight="1" x14ac:dyDescent="0.25">
      <c r="A19" s="863">
        <v>5137</v>
      </c>
      <c r="B19" s="869" t="s">
        <v>19</v>
      </c>
      <c r="C19" s="865">
        <v>130000</v>
      </c>
      <c r="D19" s="865">
        <v>0</v>
      </c>
      <c r="E19" s="865">
        <v>130000</v>
      </c>
      <c r="F19" s="865">
        <v>60000</v>
      </c>
      <c r="G19" s="867">
        <v>60000</v>
      </c>
    </row>
    <row r="20" spans="1:8" ht="20.100000000000001" customHeight="1" x14ac:dyDescent="0.25">
      <c r="A20" s="863">
        <v>5139</v>
      </c>
      <c r="B20" s="869" t="s">
        <v>158</v>
      </c>
      <c r="C20" s="865">
        <v>20000</v>
      </c>
      <c r="D20" s="865">
        <v>37938</v>
      </c>
      <c r="E20" s="865">
        <v>40000</v>
      </c>
      <c r="F20" s="865">
        <v>40000</v>
      </c>
      <c r="G20" s="867">
        <v>40000</v>
      </c>
    </row>
    <row r="21" spans="1:8" ht="20.100000000000001" customHeight="1" x14ac:dyDescent="0.25">
      <c r="A21" s="863">
        <v>5151</v>
      </c>
      <c r="B21" s="869" t="s">
        <v>169</v>
      </c>
      <c r="C21" s="865">
        <v>8000</v>
      </c>
      <c r="D21" s="865">
        <v>10052</v>
      </c>
      <c r="E21" s="865">
        <v>15000</v>
      </c>
      <c r="F21" s="865">
        <v>15000</v>
      </c>
      <c r="G21" s="867">
        <v>15000</v>
      </c>
      <c r="H21" s="662" t="s">
        <v>53</v>
      </c>
    </row>
    <row r="22" spans="1:8" ht="20.100000000000001" customHeight="1" x14ac:dyDescent="0.25">
      <c r="A22" s="863">
        <v>5152</v>
      </c>
      <c r="B22" s="869" t="s">
        <v>45</v>
      </c>
      <c r="C22" s="865">
        <v>130000</v>
      </c>
      <c r="D22" s="865">
        <v>121387</v>
      </c>
      <c r="E22" s="865">
        <v>180000</v>
      </c>
      <c r="F22" s="865">
        <v>220000</v>
      </c>
      <c r="G22" s="867">
        <v>220000</v>
      </c>
      <c r="H22" s="875" t="s">
        <v>506</v>
      </c>
    </row>
    <row r="23" spans="1:8" ht="20.100000000000001" customHeight="1" x14ac:dyDescent="0.25">
      <c r="A23" s="863">
        <v>5154</v>
      </c>
      <c r="B23" s="869" t="s">
        <v>170</v>
      </c>
      <c r="C23" s="865">
        <v>100000</v>
      </c>
      <c r="D23" s="865">
        <v>801</v>
      </c>
      <c r="E23" s="865">
        <v>40000</v>
      </c>
      <c r="F23" s="865">
        <v>60000</v>
      </c>
      <c r="G23" s="867">
        <v>60000</v>
      </c>
    </row>
    <row r="24" spans="1:8" ht="20.100000000000001" customHeight="1" x14ac:dyDescent="0.25">
      <c r="A24" s="863">
        <v>5162</v>
      </c>
      <c r="B24" s="869" t="s">
        <v>171</v>
      </c>
      <c r="C24" s="865">
        <v>9000</v>
      </c>
      <c r="D24" s="865">
        <v>6543</v>
      </c>
      <c r="E24" s="865">
        <v>9000</v>
      </c>
      <c r="F24" s="865">
        <v>10000</v>
      </c>
      <c r="G24" s="867">
        <v>10000</v>
      </c>
    </row>
    <row r="25" spans="1:8" ht="20.100000000000001" customHeight="1" x14ac:dyDescent="0.25">
      <c r="A25" s="863">
        <v>5164</v>
      </c>
      <c r="B25" s="869" t="s">
        <v>23</v>
      </c>
      <c r="C25" s="865">
        <v>21000</v>
      </c>
      <c r="D25" s="865">
        <v>1879</v>
      </c>
      <c r="E25" s="865">
        <v>21000</v>
      </c>
      <c r="F25" s="865">
        <v>21000</v>
      </c>
      <c r="G25" s="867">
        <v>21000</v>
      </c>
    </row>
    <row r="26" spans="1:8" ht="20.100000000000001" customHeight="1" x14ac:dyDescent="0.25">
      <c r="A26" s="863">
        <v>5168</v>
      </c>
      <c r="B26" s="869" t="s">
        <v>507</v>
      </c>
      <c r="C26" s="865">
        <v>0</v>
      </c>
      <c r="D26" s="865">
        <v>18586</v>
      </c>
      <c r="E26" s="865">
        <v>18586</v>
      </c>
      <c r="F26" s="865">
        <v>10000</v>
      </c>
      <c r="G26" s="867">
        <v>10000</v>
      </c>
    </row>
    <row r="27" spans="1:8" ht="20.100000000000001" customHeight="1" x14ac:dyDescent="0.25">
      <c r="A27" s="863">
        <v>5169</v>
      </c>
      <c r="B27" s="869" t="s">
        <v>172</v>
      </c>
      <c r="C27" s="865">
        <v>22000</v>
      </c>
      <c r="D27" s="865">
        <v>19403</v>
      </c>
      <c r="E27" s="865">
        <v>22000</v>
      </c>
      <c r="F27" s="865">
        <v>22000</v>
      </c>
      <c r="G27" s="867">
        <v>22000</v>
      </c>
    </row>
    <row r="28" spans="1:8" ht="20.100000000000001" customHeight="1" x14ac:dyDescent="0.25">
      <c r="A28" s="870">
        <v>5171</v>
      </c>
      <c r="B28" s="871" t="s">
        <v>173</v>
      </c>
      <c r="C28" s="872">
        <v>60000</v>
      </c>
      <c r="D28" s="872">
        <v>44524</v>
      </c>
      <c r="E28" s="872">
        <v>60000</v>
      </c>
      <c r="F28" s="872">
        <v>70000</v>
      </c>
      <c r="G28" s="873">
        <v>70000</v>
      </c>
    </row>
    <row r="29" spans="1:8" ht="20.100000000000001" customHeight="1" x14ac:dyDescent="0.25">
      <c r="A29" s="870">
        <v>5172</v>
      </c>
      <c r="B29" s="871" t="s">
        <v>508</v>
      </c>
      <c r="C29" s="872">
        <v>0</v>
      </c>
      <c r="D29" s="872">
        <v>0</v>
      </c>
      <c r="E29" s="872">
        <v>0</v>
      </c>
      <c r="F29" s="872">
        <v>35000</v>
      </c>
      <c r="G29" s="873">
        <v>35000</v>
      </c>
    </row>
    <row r="30" spans="1:8" ht="20.100000000000001" customHeight="1" x14ac:dyDescent="0.25">
      <c r="A30" s="870">
        <v>5179</v>
      </c>
      <c r="B30" s="871" t="s">
        <v>509</v>
      </c>
      <c r="C30" s="872">
        <v>0</v>
      </c>
      <c r="D30" s="872">
        <v>550</v>
      </c>
      <c r="E30" s="872">
        <v>550</v>
      </c>
      <c r="F30" s="872">
        <v>1000</v>
      </c>
      <c r="G30" s="873">
        <v>1000</v>
      </c>
    </row>
    <row r="31" spans="1:8" ht="20.100000000000001" customHeight="1" thickBot="1" x14ac:dyDescent="0.3">
      <c r="A31" s="845">
        <v>5194</v>
      </c>
      <c r="B31" s="874" t="s">
        <v>223</v>
      </c>
      <c r="C31" s="847">
        <v>0</v>
      </c>
      <c r="D31" s="847">
        <v>1040</v>
      </c>
      <c r="E31" s="847">
        <v>1040</v>
      </c>
      <c r="F31" s="847">
        <v>6000</v>
      </c>
      <c r="G31" s="849">
        <v>6000</v>
      </c>
    </row>
    <row r="32" spans="1:8" ht="20.100000000000001" customHeight="1" thickBot="1" x14ac:dyDescent="0.3">
      <c r="A32" s="992"/>
      <c r="B32" s="979" t="s">
        <v>59</v>
      </c>
      <c r="C32" s="990">
        <f>SUM(C17:C31)</f>
        <v>601000</v>
      </c>
      <c r="D32" s="990">
        <f>SUM(D17:D31)</f>
        <v>340438</v>
      </c>
      <c r="E32" s="990">
        <f>SUM(E17:E31)</f>
        <v>638021</v>
      </c>
      <c r="F32" s="990">
        <f>SUM(F17:F31)</f>
        <v>681000</v>
      </c>
      <c r="G32" s="995">
        <f>SUM(G17:G31)</f>
        <v>681000</v>
      </c>
    </row>
    <row r="33" spans="1:7" ht="15" x14ac:dyDescent="0.25">
      <c r="A33" s="111"/>
      <c r="B33" s="111"/>
      <c r="C33" s="114"/>
      <c r="D33" s="114"/>
      <c r="E33" s="114"/>
      <c r="F33" s="114"/>
      <c r="G33" s="111"/>
    </row>
    <row r="34" spans="1:7" ht="15" x14ac:dyDescent="0.25">
      <c r="A34" s="111"/>
      <c r="B34" s="111"/>
      <c r="C34" s="114"/>
      <c r="D34" s="114"/>
      <c r="E34" s="114"/>
      <c r="F34" s="114"/>
      <c r="G34" s="111"/>
    </row>
    <row r="35" spans="1:7" ht="15" x14ac:dyDescent="0.25">
      <c r="A35" s="111"/>
      <c r="B35" s="115" t="s">
        <v>154</v>
      </c>
      <c r="C35" s="116">
        <v>45222</v>
      </c>
      <c r="E35" s="115" t="s">
        <v>155</v>
      </c>
      <c r="F35" s="562" t="s">
        <v>473</v>
      </c>
      <c r="G35" s="111"/>
    </row>
    <row r="36" spans="1:7" ht="15" x14ac:dyDescent="0.25">
      <c r="A36" s="111"/>
      <c r="B36" s="111"/>
      <c r="C36" s="111"/>
      <c r="D36" s="111"/>
      <c r="E36" s="111"/>
      <c r="F36" s="111"/>
      <c r="G36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"/>
  <sheetViews>
    <sheetView zoomScale="130" zoomScaleNormal="130" workbookViewId="0">
      <selection activeCell="A20" sqref="A20:G20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424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397</v>
      </c>
      <c r="B3" s="791" t="s">
        <v>174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175</v>
      </c>
      <c r="C7" s="857">
        <v>1196</v>
      </c>
      <c r="D7" s="857">
        <v>55</v>
      </c>
      <c r="E7" s="857">
        <v>350</v>
      </c>
      <c r="F7" s="857">
        <v>0</v>
      </c>
      <c r="G7" s="858">
        <v>0</v>
      </c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1196</v>
      </c>
      <c r="D10" s="976">
        <f>SUM(D7:D9)</f>
        <v>55</v>
      </c>
      <c r="E10" s="976">
        <f>SUM(E7:E9)</f>
        <v>350</v>
      </c>
      <c r="F10" s="976">
        <f>SUM(F7:F9)</f>
        <v>0</v>
      </c>
      <c r="G10" s="977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397</v>
      </c>
      <c r="B13" s="822" t="s">
        <v>174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2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5139</v>
      </c>
      <c r="B17" s="854" t="s">
        <v>176</v>
      </c>
      <c r="C17" s="841">
        <v>3000</v>
      </c>
      <c r="D17" s="842">
        <v>0</v>
      </c>
      <c r="E17" s="841">
        <v>3000</v>
      </c>
      <c r="F17" s="841">
        <v>0</v>
      </c>
      <c r="G17" s="844">
        <v>0</v>
      </c>
    </row>
    <row r="18" spans="1:7" ht="20.100000000000001" customHeight="1" x14ac:dyDescent="0.25">
      <c r="A18" s="870">
        <v>5152</v>
      </c>
      <c r="B18" s="876" t="s">
        <v>45</v>
      </c>
      <c r="C18" s="872">
        <v>20000</v>
      </c>
      <c r="D18" s="872">
        <v>18663</v>
      </c>
      <c r="E18" s="872">
        <v>20000</v>
      </c>
      <c r="F18" s="872">
        <v>0</v>
      </c>
      <c r="G18" s="873">
        <v>0</v>
      </c>
    </row>
    <row r="19" spans="1:7" ht="20.100000000000001" customHeight="1" thickBot="1" x14ac:dyDescent="0.3">
      <c r="A19" s="845">
        <v>5171</v>
      </c>
      <c r="B19" s="877" t="s">
        <v>173</v>
      </c>
      <c r="C19" s="847">
        <v>10000</v>
      </c>
      <c r="D19" s="847">
        <v>0</v>
      </c>
      <c r="E19" s="847">
        <v>0</v>
      </c>
      <c r="F19" s="847">
        <v>0</v>
      </c>
      <c r="G19" s="849">
        <v>0</v>
      </c>
    </row>
    <row r="20" spans="1:7" ht="20.100000000000001" customHeight="1" thickBot="1" x14ac:dyDescent="0.3">
      <c r="A20" s="992"/>
      <c r="B20" s="979" t="s">
        <v>59</v>
      </c>
      <c r="C20" s="990">
        <f>SUM(C17:C19)</f>
        <v>33000</v>
      </c>
      <c r="D20" s="990">
        <f>SUM(D17:D19)</f>
        <v>18663</v>
      </c>
      <c r="E20" s="990">
        <f>SUM(E17:E19)</f>
        <v>23000</v>
      </c>
      <c r="F20" s="990">
        <f>SUM(F17:F19)</f>
        <v>0</v>
      </c>
      <c r="G20" s="995">
        <f>SUM(G17:G19)</f>
        <v>0</v>
      </c>
    </row>
    <row r="21" spans="1:7" ht="15" x14ac:dyDescent="0.25">
      <c r="A21" s="111"/>
      <c r="B21" s="111"/>
      <c r="C21" s="114"/>
      <c r="D21" s="114"/>
      <c r="E21" s="114"/>
      <c r="F21" s="114"/>
      <c r="G21" s="111"/>
    </row>
    <row r="22" spans="1:7" ht="15" x14ac:dyDescent="0.25">
      <c r="A22" s="111"/>
      <c r="B22" s="111"/>
      <c r="C22" s="114"/>
      <c r="D22" s="114"/>
      <c r="E22" s="114"/>
      <c r="F22" s="114"/>
      <c r="G22" s="111"/>
    </row>
    <row r="23" spans="1:7" ht="15" x14ac:dyDescent="0.25">
      <c r="A23" s="111"/>
      <c r="B23" s="115" t="s">
        <v>154</v>
      </c>
      <c r="C23" s="116">
        <v>45222</v>
      </c>
      <c r="E23" s="115" t="s">
        <v>155</v>
      </c>
      <c r="F23" s="562" t="s">
        <v>473</v>
      </c>
      <c r="G23" s="111"/>
    </row>
    <row r="24" spans="1:7" ht="15" x14ac:dyDescent="0.25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zoomScale="130" zoomScaleNormal="130" workbookViewId="0">
      <selection activeCell="A20" sqref="A20:G20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425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396</v>
      </c>
      <c r="B3" s="791" t="s">
        <v>177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 t="s">
        <v>53</v>
      </c>
      <c r="B7" s="807" t="s">
        <v>53</v>
      </c>
      <c r="C7" s="857" t="s">
        <v>53</v>
      </c>
      <c r="D7" s="857" t="s">
        <v>53</v>
      </c>
      <c r="E7" s="857"/>
      <c r="F7" s="857"/>
      <c r="G7" s="858"/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0</v>
      </c>
      <c r="D10" s="976">
        <f>SUM(D7:D9)</f>
        <v>0</v>
      </c>
      <c r="E10" s="976">
        <f>SUM(E7:E9)</f>
        <v>0</v>
      </c>
      <c r="F10" s="976">
        <f>SUM(F7:F9)</f>
        <v>0</v>
      </c>
      <c r="G10" s="977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396</v>
      </c>
      <c r="B13" s="822" t="s">
        <v>177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2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10" ht="20.100000000000001" customHeight="1" x14ac:dyDescent="0.25">
      <c r="A17" s="839">
        <v>5139</v>
      </c>
      <c r="B17" s="854" t="s">
        <v>176</v>
      </c>
      <c r="C17" s="841">
        <v>10000</v>
      </c>
      <c r="D17" s="842">
        <v>0</v>
      </c>
      <c r="E17" s="841">
        <v>0</v>
      </c>
      <c r="F17" s="841">
        <v>0</v>
      </c>
      <c r="G17" s="844">
        <v>0</v>
      </c>
    </row>
    <row r="18" spans="1:10" ht="20.100000000000001" customHeight="1" x14ac:dyDescent="0.25">
      <c r="A18" s="870">
        <v>5162</v>
      </c>
      <c r="B18" s="876" t="s">
        <v>178</v>
      </c>
      <c r="C18" s="872">
        <v>0</v>
      </c>
      <c r="D18" s="872">
        <v>0</v>
      </c>
      <c r="E18" s="872">
        <v>0</v>
      </c>
      <c r="F18" s="872">
        <v>0</v>
      </c>
      <c r="G18" s="873">
        <v>0</v>
      </c>
      <c r="H18" s="517" t="s">
        <v>53</v>
      </c>
      <c r="J18" s="517" t="s">
        <v>53</v>
      </c>
    </row>
    <row r="19" spans="1:10" ht="20.100000000000001" customHeight="1" thickBot="1" x14ac:dyDescent="0.3">
      <c r="A19" s="845">
        <v>5171</v>
      </c>
      <c r="B19" s="877" t="s">
        <v>173</v>
      </c>
      <c r="C19" s="847">
        <v>90000</v>
      </c>
      <c r="D19" s="847">
        <v>0</v>
      </c>
      <c r="E19" s="847">
        <v>0</v>
      </c>
      <c r="F19" s="847">
        <v>51000</v>
      </c>
      <c r="G19" s="849">
        <v>51000</v>
      </c>
    </row>
    <row r="20" spans="1:10" ht="20.100000000000001" customHeight="1" thickBot="1" x14ac:dyDescent="0.3">
      <c r="A20" s="992"/>
      <c r="B20" s="979" t="s">
        <v>59</v>
      </c>
      <c r="C20" s="990">
        <f>SUM(C17:C19)</f>
        <v>100000</v>
      </c>
      <c r="D20" s="990">
        <f>SUM(D17:D19)</f>
        <v>0</v>
      </c>
      <c r="E20" s="990">
        <v>0</v>
      </c>
      <c r="F20" s="990">
        <f>SUM(F17:F19)</f>
        <v>51000</v>
      </c>
      <c r="G20" s="995">
        <f>SUM(G17:G19)</f>
        <v>51000</v>
      </c>
    </row>
    <row r="21" spans="1:10" ht="15" x14ac:dyDescent="0.25">
      <c r="A21" s="111"/>
      <c r="B21" s="111"/>
      <c r="C21" s="114"/>
      <c r="D21" s="114"/>
      <c r="E21" s="114"/>
      <c r="F21" s="114"/>
      <c r="G21" s="111"/>
    </row>
    <row r="22" spans="1:10" ht="15" x14ac:dyDescent="0.25">
      <c r="A22" s="111"/>
      <c r="B22" s="111"/>
      <c r="C22" s="114"/>
      <c r="D22" s="114"/>
      <c r="E22" s="114"/>
      <c r="F22" s="114"/>
      <c r="G22" s="111"/>
    </row>
    <row r="23" spans="1:10" ht="15" x14ac:dyDescent="0.25">
      <c r="A23" s="111"/>
      <c r="B23" s="115" t="s">
        <v>154</v>
      </c>
      <c r="C23" s="116">
        <v>45226</v>
      </c>
      <c r="E23" s="115" t="s">
        <v>155</v>
      </c>
      <c r="F23" s="111" t="s">
        <v>156</v>
      </c>
      <c r="G23" s="111"/>
    </row>
    <row r="24" spans="1:10" ht="15" x14ac:dyDescent="0.25">
      <c r="A24" s="111"/>
      <c r="B24" s="111"/>
      <c r="C24" s="111"/>
      <c r="D24" s="111"/>
      <c r="E24" s="111"/>
      <c r="F24" s="111"/>
      <c r="G24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70"/>
  <sheetViews>
    <sheetView zoomScale="70" zoomScaleNormal="70" workbookViewId="0">
      <selection activeCell="K52" sqref="K52"/>
    </sheetView>
  </sheetViews>
  <sheetFormatPr defaultRowHeight="12.75" x14ac:dyDescent="0.2"/>
  <cols>
    <col min="1" max="1" width="8.5703125" customWidth="1"/>
    <col min="2" max="2" width="41.42578125" customWidth="1"/>
    <col min="3" max="3" width="24.28515625" customWidth="1"/>
    <col min="4" max="4" width="15.7109375" customWidth="1"/>
    <col min="5" max="5" width="14" customWidth="1"/>
    <col min="6" max="6" width="4.42578125" customWidth="1"/>
    <col min="7" max="7" width="8.5703125" customWidth="1"/>
    <col min="8" max="8" width="40" customWidth="1"/>
    <col min="9" max="9" width="24.28515625" customWidth="1"/>
    <col min="10" max="10" width="14.28515625" customWidth="1"/>
    <col min="11" max="11" width="14.140625" customWidth="1"/>
  </cols>
  <sheetData>
    <row r="1" spans="1:12" ht="17.25" thickTop="1" thickBot="1" x14ac:dyDescent="0.25">
      <c r="A1" s="1171" t="str">
        <f>IF('příjmy-paragraf'!A1=0," ",'příjmy-paragraf'!A1)</f>
        <v>Rozpočet města Nové Město pod Smrkem na rok 2024</v>
      </c>
      <c r="B1" s="1172"/>
      <c r="C1" s="1172"/>
      <c r="D1" s="1172"/>
      <c r="E1" s="1173"/>
      <c r="G1" s="1198" t="str">
        <f>IF('výdaje-paragraf'!A1=0," ",'výdaje-paragraf'!A1)</f>
        <v>Rozpočet města Nové Město pod Smrkem na rok 2024</v>
      </c>
      <c r="H1" s="1199"/>
      <c r="I1" s="1199"/>
      <c r="J1" s="1199"/>
      <c r="K1" s="1200"/>
    </row>
    <row r="2" spans="1:12" ht="15.75" thickTop="1" x14ac:dyDescent="0.25">
      <c r="A2" s="83" t="s">
        <v>36</v>
      </c>
      <c r="B2" s="77" t="s">
        <v>132</v>
      </c>
      <c r="C2" s="78"/>
      <c r="D2" s="81" t="str">
        <f>IF('příjmy-paragraf'!F2=0," ",'příjmy-paragraf'!F2)</f>
        <v>rok 2024</v>
      </c>
      <c r="E2" s="81" t="str">
        <f>IF('příjmy-paragraf'!F2=0," ",'příjmy-paragraf'!F2)</f>
        <v>rok 2024</v>
      </c>
      <c r="G2" s="83" t="s">
        <v>113</v>
      </c>
      <c r="H2" s="77" t="s">
        <v>132</v>
      </c>
      <c r="I2" s="78"/>
      <c r="J2" s="81" t="str">
        <f>IF('výdaje-paragraf'!F2=0," ",'výdaje-paragraf'!F2)</f>
        <v>rok 2024</v>
      </c>
      <c r="K2" s="81" t="str">
        <f>IF('výdaje-paragraf'!F2=0," ",'výdaje-paragraf'!F2)</f>
        <v>rok 2024</v>
      </c>
    </row>
    <row r="3" spans="1:12" ht="13.5" thickBot="1" x14ac:dyDescent="0.25">
      <c r="A3" s="79" t="s">
        <v>68</v>
      </c>
      <c r="B3" s="80" t="s">
        <v>69</v>
      </c>
      <c r="C3" s="80" t="s">
        <v>100</v>
      </c>
      <c r="D3" s="82" t="s">
        <v>112</v>
      </c>
      <c r="E3" s="92" t="s">
        <v>114</v>
      </c>
      <c r="G3" s="79" t="s">
        <v>68</v>
      </c>
      <c r="H3" s="80" t="s">
        <v>69</v>
      </c>
      <c r="I3" s="80" t="s">
        <v>100</v>
      </c>
      <c r="J3" s="82" t="s">
        <v>112</v>
      </c>
      <c r="K3" s="92" t="s">
        <v>114</v>
      </c>
    </row>
    <row r="4" spans="1:12" ht="13.5" thickTop="1" x14ac:dyDescent="0.2">
      <c r="A4" s="320" t="str">
        <f>IF('příjmy-paragraf'!A4=0," ",'příjmy-paragraf'!A4)</f>
        <v>111x</v>
      </c>
      <c r="B4" s="321" t="str">
        <f>IF('příjmy-paragraf'!B4=0," ",'příjmy-paragraf'!B4)</f>
        <v>daň z příjmů fyzických osob</v>
      </c>
      <c r="C4" s="322" t="str">
        <f>IF('příjmy-paragraf'!C4=0," ",'příjmy-paragraf'!C4)</f>
        <v xml:space="preserve"> </v>
      </c>
      <c r="D4" s="325">
        <f>IF('příjmy-paragraf'!F4=0," ",'příjmy-paragraf'!F4)</f>
        <v>15200000</v>
      </c>
      <c r="E4" s="326"/>
      <c r="F4" s="73"/>
      <c r="G4" s="361">
        <f>IF('výdaje-paragraf'!A4=0," ",'výdaje-paragraf'!A4)</f>
        <v>1014</v>
      </c>
      <c r="H4" s="362" t="str">
        <f>IF('výdaje-paragraf'!B4=0," ",'výdaje-paragraf'!B4)</f>
        <v>ozdrav. hosp. zvířat</v>
      </c>
      <c r="I4" s="362" t="str">
        <f>IF('výdaje-paragraf'!C4=0," ",'výdaje-paragraf'!C4)</f>
        <v>útulek</v>
      </c>
      <c r="J4" s="366">
        <f>IF('výdaje-paragraf'!F4=0," ",'výdaje-paragraf'!F4)</f>
        <v>120000</v>
      </c>
      <c r="K4" s="367"/>
      <c r="L4" s="73"/>
    </row>
    <row r="5" spans="1:12" x14ac:dyDescent="0.2">
      <c r="A5" s="327" t="str">
        <f>IF('příjmy-paragraf'!A5=0," ",'příjmy-paragraf'!A5)</f>
        <v>112x</v>
      </c>
      <c r="B5" s="328" t="str">
        <f>IF('příjmy-paragraf'!B5=0," ",'příjmy-paragraf'!B5)</f>
        <v>daň z příjmů právnických osob</v>
      </c>
      <c r="C5" s="329" t="str">
        <f>IF('příjmy-paragraf'!C5=0," ",'příjmy-paragraf'!C5)</f>
        <v xml:space="preserve"> </v>
      </c>
      <c r="D5" s="332">
        <f>IF('příjmy-paragraf'!F5=0," ",'příjmy-paragraf'!F5)</f>
        <v>20000000</v>
      </c>
      <c r="E5" s="333"/>
      <c r="F5" s="73"/>
      <c r="G5" s="401">
        <f>IF('výdaje-paragraf'!A5=0," ",'výdaje-paragraf'!A5)</f>
        <v>1031</v>
      </c>
      <c r="H5" s="387" t="str">
        <f>IF('výdaje-paragraf'!B5=0," ",'výdaje-paragraf'!B5)</f>
        <v>pěstební činnost</v>
      </c>
      <c r="I5" s="387" t="str">
        <f>IF('výdaje-paragraf'!C5=0," ",'výdaje-paragraf'!C5)</f>
        <v>les</v>
      </c>
      <c r="J5" s="389">
        <f>IF('výdaje-paragraf'!F5=0," ",'výdaje-paragraf'!F5)</f>
        <v>300000</v>
      </c>
      <c r="K5" s="389" t="str">
        <f>IF('výdaje-paragraf'!G5=0," ",'výdaje-paragraf'!G5)</f>
        <v xml:space="preserve"> </v>
      </c>
      <c r="L5" s="73"/>
    </row>
    <row r="6" spans="1:12" x14ac:dyDescent="0.2">
      <c r="A6" s="334" t="str">
        <f>IF('příjmy-paragraf'!A6=0," ",'příjmy-paragraf'!A6)</f>
        <v>121x</v>
      </c>
      <c r="B6" s="335" t="str">
        <f>IF('příjmy-paragraf'!B6=0," ",'příjmy-paragraf'!B6)</f>
        <v>daň z přidané hodnoty</v>
      </c>
      <c r="C6" s="336" t="str">
        <f>IF('příjmy-paragraf'!C6=0," ",'příjmy-paragraf'!C6)</f>
        <v xml:space="preserve"> </v>
      </c>
      <c r="D6" s="339">
        <f>IF('příjmy-paragraf'!F6=0," ",'příjmy-paragraf'!F6)</f>
        <v>41200000</v>
      </c>
      <c r="E6" s="340"/>
      <c r="F6" s="73"/>
      <c r="G6" s="361">
        <f>IF('výdaje-paragraf'!A6=0," ",'výdaje-paragraf'!A6)</f>
        <v>2212</v>
      </c>
      <c r="H6" s="370" t="str">
        <f>IF('výdaje-paragraf'!B6=0," ",'výdaje-paragraf'!B6)</f>
        <v>silnice</v>
      </c>
      <c r="I6" s="370" t="str">
        <f>IF('výdaje-paragraf'!C6=0," ",'výdaje-paragraf'!C6)</f>
        <v>komunikace</v>
      </c>
      <c r="J6" s="373">
        <f>IF('výdaje-paragraf'!F6=0," ",'výdaje-paragraf'!F6)</f>
        <v>700000</v>
      </c>
      <c r="K6" s="373" t="str">
        <f>IF('výdaje-paragraf'!G6=0," ",'výdaje-paragraf'!G6)</f>
        <v xml:space="preserve"> </v>
      </c>
      <c r="L6" s="73"/>
    </row>
    <row r="7" spans="1:12" x14ac:dyDescent="0.2">
      <c r="A7" s="327">
        <f>IF('příjmy-paragraf'!A7=0," ",'příjmy-paragraf'!A7)</f>
        <v>1511</v>
      </c>
      <c r="B7" s="328" t="str">
        <f>IF('příjmy-paragraf'!B7=0," ",'příjmy-paragraf'!B7)</f>
        <v>daň z nemovitých věcí</v>
      </c>
      <c r="C7" s="329" t="str">
        <f>IF('příjmy-paragraf'!C7=0," ",'příjmy-paragraf'!C7)</f>
        <v xml:space="preserve"> </v>
      </c>
      <c r="D7" s="332">
        <f>IF('příjmy-paragraf'!F7=0," ",'příjmy-paragraf'!F7)</f>
        <v>1200000</v>
      </c>
      <c r="E7" s="333"/>
      <c r="F7" s="73"/>
      <c r="G7" s="401">
        <f>IF('výdaje-paragraf'!A7=0," ",'výdaje-paragraf'!A7)</f>
        <v>2292</v>
      </c>
      <c r="H7" s="387" t="str">
        <f>IF('výdaje-paragraf'!B7=0," ",'výdaje-paragraf'!B7)</f>
        <v xml:space="preserve">dopravní obslužnost </v>
      </c>
      <c r="I7" s="387" t="str">
        <f>IF('výdaje-paragraf'!C7=0," ",'výdaje-paragraf'!C7)</f>
        <v>dopravní obslužnost</v>
      </c>
      <c r="J7" s="389">
        <f>IF('výdaje-paragraf'!F7=0," ",'výdaje-paragraf'!F7)</f>
        <v>751000</v>
      </c>
      <c r="K7" s="389" t="str">
        <f>IF('výdaje-paragraf'!G7=0," ",'výdaje-paragraf'!G7)</f>
        <v xml:space="preserve"> </v>
      </c>
      <c r="L7" s="73"/>
    </row>
    <row r="8" spans="1:12" ht="15" x14ac:dyDescent="0.25">
      <c r="A8" s="617" t="str">
        <f>IF('příjmy-paragraf'!A8=0," ",'příjmy-paragraf'!A8)</f>
        <v xml:space="preserve"> </v>
      </c>
      <c r="B8" s="618" t="str">
        <f>IF('příjmy-paragraf'!B8=0," ",'příjmy-paragraf'!B8)</f>
        <v>Daně sdílené ze SR</v>
      </c>
      <c r="C8" s="619" t="str">
        <f>IF('příjmy-paragraf'!C8=0," ",'příjmy-paragraf'!C8)</f>
        <v xml:space="preserve"> </v>
      </c>
      <c r="D8" s="620" t="str">
        <f>IF('příjmy-paragraf'!F8=0," ",'příjmy-paragraf'!F8)</f>
        <v xml:space="preserve"> </v>
      </c>
      <c r="E8" s="621">
        <f>SUM(D4:D7)</f>
        <v>77600000</v>
      </c>
      <c r="F8" s="73"/>
      <c r="G8" s="361">
        <f>IF('výdaje-paragraf'!A8=0," ",'výdaje-paragraf'!A8)</f>
        <v>3111</v>
      </c>
      <c r="H8" s="370" t="str">
        <f>IF('výdaje-paragraf'!B8=0," ",'výdaje-paragraf'!B8)</f>
        <v>mateřské školy</v>
      </c>
      <c r="I8" s="370" t="str">
        <f>IF('výdaje-paragraf'!C8=0," ",'výdaje-paragraf'!C8)</f>
        <v>Mateřská škola</v>
      </c>
      <c r="J8" s="373">
        <f>IF('výdaje-paragraf'!F8=0," ",'výdaje-paragraf'!F8)</f>
        <v>1373000</v>
      </c>
      <c r="K8" s="373" t="str">
        <f>IF('výdaje-paragraf'!G8=0," ",'výdaje-paragraf'!G8)</f>
        <v xml:space="preserve"> </v>
      </c>
      <c r="L8" s="73"/>
    </row>
    <row r="9" spans="1:12" ht="12.75" customHeight="1" x14ac:dyDescent="0.2">
      <c r="A9" s="1174" t="str">
        <f>IF('příjmy-paragraf'!A9=0," ",'příjmy-paragraf'!A9)</f>
        <v>134x</v>
      </c>
      <c r="B9" s="1177" t="str">
        <f>IF('příjmy-paragraf'!B9=0," ",'příjmy-paragraf'!B9)</f>
        <v>místní poplatky z vybraných činností a služeb</v>
      </c>
      <c r="C9" s="462" t="str">
        <f>IF('příjmy-paragraf'!C9=0," ",'příjmy-paragraf'!C9)</f>
        <v>poplatek za psy</v>
      </c>
      <c r="D9" s="1180">
        <f>SUM(E9:E13)</f>
        <v>2137000</v>
      </c>
      <c r="E9" s="346">
        <f>IF('příjmy-paragraf'!G9=0," ",'příjmy-paragraf'!G9)</f>
        <v>71000</v>
      </c>
      <c r="F9" s="73"/>
      <c r="G9" s="401">
        <f>IF('výdaje-paragraf'!A9=0," ",'výdaje-paragraf'!A9)</f>
        <v>3113</v>
      </c>
      <c r="H9" s="387" t="str">
        <f>IF('výdaje-paragraf'!B9=0," ",'výdaje-paragraf'!B9)</f>
        <v>základní školy</v>
      </c>
      <c r="I9" s="387" t="str">
        <f>IF('výdaje-paragraf'!C9=0," ",'výdaje-paragraf'!C9)</f>
        <v>Základní škola</v>
      </c>
      <c r="J9" s="389">
        <f>IF('výdaje-paragraf'!F9=0," ",'výdaje-paragraf'!F9)</f>
        <v>4141000</v>
      </c>
      <c r="K9" s="389" t="str">
        <f>IF('výdaje-paragraf'!G9=0," ",'výdaje-paragraf'!G9)</f>
        <v xml:space="preserve"> </v>
      </c>
      <c r="L9" s="73"/>
    </row>
    <row r="10" spans="1:12" x14ac:dyDescent="0.2">
      <c r="A10" s="1175"/>
      <c r="B10" s="1178"/>
      <c r="C10" s="464" t="str">
        <f>IF('příjmy-paragraf'!C10=0," ",'příjmy-paragraf'!C10)</f>
        <v>poplatek z veřejného pros.</v>
      </c>
      <c r="D10" s="1180"/>
      <c r="E10" s="431">
        <f>IF('příjmy-paragraf'!G10=0," ",'příjmy-paragraf'!G10)</f>
        <v>15000</v>
      </c>
      <c r="F10" s="73"/>
      <c r="G10" s="361">
        <f>IF('výdaje-paragraf'!A10=0," ",'výdaje-paragraf'!A10)</f>
        <v>3231</v>
      </c>
      <c r="H10" s="370" t="str">
        <f>IF('výdaje-paragraf'!B10=0," ",'výdaje-paragraf'!B10)</f>
        <v>základní umělecké školy</v>
      </c>
      <c r="I10" s="370" t="str">
        <f>IF('výdaje-paragraf'!C10=0," ",'výdaje-paragraf'!C10)</f>
        <v>Základní umělecká škola</v>
      </c>
      <c r="J10" s="373">
        <f>IF('výdaje-paragraf'!F10=0," ",'výdaje-paragraf'!F10)</f>
        <v>430000</v>
      </c>
      <c r="K10" s="373" t="str">
        <f>IF('výdaje-paragraf'!G10=0," ",'výdaje-paragraf'!G10)</f>
        <v xml:space="preserve"> </v>
      </c>
      <c r="L10" s="73"/>
    </row>
    <row r="11" spans="1:12" x14ac:dyDescent="0.2">
      <c r="A11" s="1175"/>
      <c r="B11" s="1178"/>
      <c r="C11" s="464" t="str">
        <f>IF('příjmy-paragraf'!C11=0," ",'příjmy-paragraf'!C11)</f>
        <v>poplatek z pobytu</v>
      </c>
      <c r="D11" s="1180"/>
      <c r="E11" s="431">
        <f>IF('příjmy-paragraf'!G11=0," ",'příjmy-paragraf'!G11)</f>
        <v>150000</v>
      </c>
      <c r="F11" s="73"/>
      <c r="G11" s="401">
        <f>IF('výdaje-paragraf'!A11=0," ",'výdaje-paragraf'!A11)</f>
        <v>3314</v>
      </c>
      <c r="H11" s="387" t="str">
        <f>IF('výdaje-paragraf'!B11=0," ",'výdaje-paragraf'!B11)</f>
        <v>činnosti knihovnické</v>
      </c>
      <c r="I11" s="387" t="str">
        <f>IF('výdaje-paragraf'!C11=0," ",'výdaje-paragraf'!C11)</f>
        <v>knihovna</v>
      </c>
      <c r="J11" s="389">
        <f>IF('výdaje-paragraf'!F11=0," ",'výdaje-paragraf'!F11)</f>
        <v>681000</v>
      </c>
      <c r="K11" s="389" t="str">
        <f>IF('výdaje-paragraf'!G11=0," ",'výdaje-paragraf'!G11)</f>
        <v xml:space="preserve"> </v>
      </c>
      <c r="L11" s="73"/>
    </row>
    <row r="12" spans="1:12" x14ac:dyDescent="0.2">
      <c r="A12" s="1175"/>
      <c r="B12" s="1178"/>
      <c r="C12" s="464" t="str">
        <f>IF('příjmy-paragraf'!C12=0," ",'příjmy-paragraf'!C12)</f>
        <v>poplatek ze vstupného</v>
      </c>
      <c r="D12" s="1180"/>
      <c r="E12" s="431">
        <f>IF('příjmy-paragraf'!G12=0," ",'příjmy-paragraf'!G12)</f>
        <v>1000</v>
      </c>
      <c r="F12" s="73"/>
      <c r="G12" s="361">
        <f>IF('výdaje-paragraf'!A12=0," ",'výdaje-paragraf'!A12)</f>
        <v>3341</v>
      </c>
      <c r="H12" s="370" t="str">
        <f>IF('výdaje-paragraf'!B12=0," ",'výdaje-paragraf'!B12)</f>
        <v>rozhlas a televize</v>
      </c>
      <c r="I12" s="370" t="str">
        <f>IF('výdaje-paragraf'!C12=0," ",'výdaje-paragraf'!C12)</f>
        <v>rozhlas</v>
      </c>
      <c r="J12" s="373">
        <f>IF('výdaje-paragraf'!F12=0," ",'výdaje-paragraf'!F12)</f>
        <v>51000</v>
      </c>
      <c r="K12" s="373" t="str">
        <f>IF('výdaje-paragraf'!G12=0," ",'výdaje-paragraf'!G12)</f>
        <v xml:space="preserve"> </v>
      </c>
      <c r="L12" s="73"/>
    </row>
    <row r="13" spans="1:12" x14ac:dyDescent="0.2">
      <c r="A13" s="1176"/>
      <c r="B13" s="1179"/>
      <c r="C13" s="463" t="str">
        <f>IF('příjmy-paragraf'!C13=0," ",'příjmy-paragraf'!C13)</f>
        <v>poplatek za odpad</v>
      </c>
      <c r="D13" s="1180"/>
      <c r="E13" s="355">
        <f>IF('příjmy-paragraf'!G13=0," ",'příjmy-paragraf'!G13)</f>
        <v>1900000</v>
      </c>
      <c r="F13" s="73"/>
      <c r="G13" s="401">
        <f>IF('výdaje-paragraf'!A13=0," ",'výdaje-paragraf'!A13)</f>
        <v>3349</v>
      </c>
      <c r="H13" s="387" t="str">
        <f>IF('výdaje-paragraf'!B13=0," ",'výdaje-paragraf'!B13)</f>
        <v>ostatní záležitosti sdělovacích prostředků</v>
      </c>
      <c r="I13" s="387" t="str">
        <f>IF('výdaje-paragraf'!C13=0," ",'výdaje-paragraf'!C13)</f>
        <v>Novoměstské noviny</v>
      </c>
      <c r="J13" s="389">
        <f>IF('výdaje-paragraf'!F13=0," ",'výdaje-paragraf'!F13)</f>
        <v>100000</v>
      </c>
      <c r="K13" s="389" t="str">
        <f>IF('výdaje-paragraf'!G13=0," ",'výdaje-paragraf'!G13)</f>
        <v xml:space="preserve"> </v>
      </c>
      <c r="L13" s="73"/>
    </row>
    <row r="14" spans="1:12" x14ac:dyDescent="0.2">
      <c r="A14" s="327">
        <f>IF('příjmy-paragraf'!A14=0," ",'příjmy-paragraf'!A14)</f>
        <v>1361</v>
      </c>
      <c r="B14" s="328" t="str">
        <f>IF('příjmy-paragraf'!B14=0," ",'příjmy-paragraf'!B14)</f>
        <v>správní poplatky</v>
      </c>
      <c r="C14" s="329" t="str">
        <f>IF('příjmy-paragraf'!C14=0," ",'příjmy-paragraf'!C14)</f>
        <v xml:space="preserve"> </v>
      </c>
      <c r="D14" s="332">
        <f>IF('příjmy-paragraf'!F14=0," ",'příjmy-paragraf'!F14)</f>
        <v>100000</v>
      </c>
      <c r="E14" s="333"/>
      <c r="F14" s="73"/>
      <c r="G14" s="361">
        <f>IF('výdaje-paragraf'!A14=0," ",'výdaje-paragraf'!A14)</f>
        <v>3399</v>
      </c>
      <c r="H14" s="370" t="str">
        <f>IF('výdaje-paragraf'!B14=0," ",'výdaje-paragraf'!B14)</f>
        <v>ostatní záležitosti kultury</v>
      </c>
      <c r="I14" s="370" t="str">
        <f>IF('výdaje-paragraf'!C14=0," ",'výdaje-paragraf'!C14)</f>
        <v>SPOZ, kultura, ples</v>
      </c>
      <c r="J14" s="373">
        <f>IF('výdaje-paragraf'!F14=0," ",'výdaje-paragraf'!F14)</f>
        <v>2050000</v>
      </c>
      <c r="K14" s="373" t="str">
        <f>IF('výdaje-paragraf'!G14=0," ",'výdaje-paragraf'!G14)</f>
        <v xml:space="preserve"> </v>
      </c>
      <c r="L14" s="73"/>
    </row>
    <row r="15" spans="1:12" x14ac:dyDescent="0.2">
      <c r="A15" s="334">
        <f>IF('příjmy-paragraf'!A15=0," ",'příjmy-paragraf'!A15)</f>
        <v>1381</v>
      </c>
      <c r="B15" s="335" t="str">
        <f>IF('příjmy-paragraf'!B15=0," ",'příjmy-paragraf'!B15)</f>
        <v>daně, poplatky z hazardních her</v>
      </c>
      <c r="C15" s="336" t="str">
        <f>IF('příjmy-paragraf'!C15=0," ",'příjmy-paragraf'!C15)</f>
        <v xml:space="preserve"> </v>
      </c>
      <c r="D15" s="339">
        <f>IF('příjmy-paragraf'!F15=0," ",'příjmy-paragraf'!F15)</f>
        <v>100000</v>
      </c>
      <c r="E15" s="340"/>
      <c r="F15" s="73"/>
      <c r="G15" s="401">
        <f>IF('výdaje-paragraf'!A15=0," ",'výdaje-paragraf'!A15)</f>
        <v>3419</v>
      </c>
      <c r="H15" s="387" t="str">
        <f>IF('výdaje-paragraf'!B15=0," ",'výdaje-paragraf'!B15)</f>
        <v>ostatní sportovní činnost</v>
      </c>
      <c r="I15" s="387" t="str">
        <f>IF('výdaje-paragraf'!C15=0," ",'výdaje-paragraf'!C15)</f>
        <v>AFK</v>
      </c>
      <c r="J15" s="389">
        <f>IF('výdaje-paragraf'!F15=0," ",'výdaje-paragraf'!F15)</f>
        <v>480000</v>
      </c>
      <c r="K15" s="389" t="str">
        <f>IF('výdaje-paragraf'!G15=0," ",'výdaje-paragraf'!G15)</f>
        <v xml:space="preserve"> </v>
      </c>
      <c r="L15" s="73"/>
    </row>
    <row r="16" spans="1:12" x14ac:dyDescent="0.2">
      <c r="A16" s="327">
        <f>IF('příjmy-paragraf'!A16=0," ",'příjmy-paragraf'!A16)</f>
        <v>1385</v>
      </c>
      <c r="B16" s="328" t="str">
        <f>IF('příjmy-paragraf'!B16=0," ",'příjmy-paragraf'!B16)</f>
        <v>příjem z daně z technických her</v>
      </c>
      <c r="C16" s="329" t="str">
        <f>IF('příjmy-paragraf'!C16=0," ",'příjmy-paragraf'!C16)</f>
        <v xml:space="preserve"> </v>
      </c>
      <c r="D16" s="332">
        <f>IF('příjmy-paragraf'!F16=0," ",'příjmy-paragraf'!F16)</f>
        <v>1500000</v>
      </c>
      <c r="E16" s="333"/>
      <c r="F16" s="73"/>
      <c r="G16" s="361">
        <f>IF('výdaje-paragraf'!A16=0," ",'výdaje-paragraf'!A16)</f>
        <v>3421</v>
      </c>
      <c r="H16" s="370" t="str">
        <f>IF('výdaje-paragraf'!B16=0," ",'výdaje-paragraf'!B16)</f>
        <v xml:space="preserve">využití volného času dětí a mládeže </v>
      </c>
      <c r="I16" s="370" t="str">
        <f>IF('výdaje-paragraf'!C16=0," ",'výdaje-paragraf'!C16)</f>
        <v>ROROŠ</v>
      </c>
      <c r="J16" s="373">
        <f>IF('výdaje-paragraf'!F16=0," ",'výdaje-paragraf'!F16)</f>
        <v>892000</v>
      </c>
      <c r="K16" s="373" t="str">
        <f>IF('výdaje-paragraf'!G16=0," ",'výdaje-paragraf'!G16)</f>
        <v xml:space="preserve"> </v>
      </c>
      <c r="L16" s="73"/>
    </row>
    <row r="17" spans="1:12" ht="15" x14ac:dyDescent="0.25">
      <c r="A17" s="622"/>
      <c r="B17" s="618" t="str">
        <f>IF('příjmy-paragraf'!B17=0," ",'příjmy-paragraf'!B17)</f>
        <v>Místní daně</v>
      </c>
      <c r="C17" s="619" t="str">
        <f>IF('příjmy-paragraf'!C17=0," ",'příjmy-paragraf'!C17)</f>
        <v xml:space="preserve"> </v>
      </c>
      <c r="D17" s="620" t="str">
        <f>IF('příjmy-paragraf'!F17=0," ",'příjmy-paragraf'!F17)</f>
        <v xml:space="preserve"> </v>
      </c>
      <c r="E17" s="623">
        <f>SUM(D9:D16)</f>
        <v>3837000</v>
      </c>
      <c r="F17" s="73"/>
      <c r="G17" s="1153">
        <f>IF('výdaje-paragraf'!A17=0," ",'výdaje-paragraf'!A17)</f>
        <v>3429</v>
      </c>
      <c r="H17" s="1156" t="str">
        <f>IF('výdaje-paragraf'!B17=0," ",'výdaje-paragraf'!B17)</f>
        <v>ostatní zájmová činnost a rekreace</v>
      </c>
      <c r="I17" s="393" t="str">
        <f>IF('výdaje-paragraf'!C17=0," ",'výdaje-paragraf'!C17)</f>
        <v>SRC</v>
      </c>
      <c r="J17" s="1206">
        <f>SUM(K17:K20)</f>
        <v>7587000</v>
      </c>
      <c r="K17" s="477">
        <f>IF('výdaje-paragraf'!G17=0," ",'výdaje-paragraf'!G17)</f>
        <v>7188000</v>
      </c>
      <c r="L17" s="73"/>
    </row>
    <row r="18" spans="1:12" ht="15" x14ac:dyDescent="0.25">
      <c r="A18" s="334">
        <f>IF('příjmy-paragraf'!A18=0," ",'příjmy-paragraf'!A18)</f>
        <v>2412</v>
      </c>
      <c r="B18" s="335" t="str">
        <f>IF('příjmy-paragraf'!B18=0," ",'příjmy-paragraf'!B18)</f>
        <v>splátky půjček (UNITAS)</v>
      </c>
      <c r="C18" s="460" t="str">
        <f>IF('příjmy-paragraf'!C18=0," ",'příjmy-paragraf'!C18)</f>
        <v xml:space="preserve"> </v>
      </c>
      <c r="D18" s="339">
        <f>IF('příjmy-paragraf'!F18=0," ",'příjmy-paragraf'!F18)</f>
        <v>220000</v>
      </c>
      <c r="E18" s="545"/>
      <c r="F18" s="73"/>
      <c r="G18" s="1144"/>
      <c r="H18" s="1147"/>
      <c r="I18" s="476" t="str">
        <f>IF('výdaje-paragraf'!C18=0," ",'výdaje-paragraf'!C18)</f>
        <v>dotace Město</v>
      </c>
      <c r="J18" s="1141"/>
      <c r="K18" s="479">
        <f>IF('výdaje-paragraf'!G18=0," ",'výdaje-paragraf'!G18)</f>
        <v>250000</v>
      </c>
      <c r="L18" s="73"/>
    </row>
    <row r="19" spans="1:12" ht="15" x14ac:dyDescent="0.25">
      <c r="A19" s="624"/>
      <c r="B19" s="618" t="str">
        <f>IF('příjmy-paragraf'!B19=0," ",'příjmy-paragraf'!B19)</f>
        <v>Splátky půjček</v>
      </c>
      <c r="C19" s="625" t="str">
        <f>IF('příjmy-paragraf'!C19=0," ",'příjmy-paragraf'!C19)</f>
        <v xml:space="preserve"> </v>
      </c>
      <c r="D19" s="620" t="str">
        <f>IF('příjmy-paragraf'!F19=0," ",'příjmy-paragraf'!F19)</f>
        <v xml:space="preserve"> </v>
      </c>
      <c r="E19" s="620">
        <f>SUM(D18)</f>
        <v>220000</v>
      </c>
      <c r="F19" s="73"/>
      <c r="G19" s="1144"/>
      <c r="H19" s="1147"/>
      <c r="I19" s="476" t="str">
        <f>IF('výdaje-paragraf'!C19=0," ",'výdaje-paragraf'!C19)</f>
        <v>3d-3z-3p</v>
      </c>
      <c r="J19" s="1141"/>
      <c r="K19" s="479">
        <f>IF('výdaje-paragraf'!G19=0," ",'výdaje-paragraf'!G19)</f>
        <v>50000</v>
      </c>
      <c r="L19" s="73"/>
    </row>
    <row r="20" spans="1:12" x14ac:dyDescent="0.2">
      <c r="A20" s="689">
        <f>IF('příjmy-paragraf'!A20=0," ",'příjmy-paragraf'!A20)</f>
        <v>4112</v>
      </c>
      <c r="B20" s="603" t="str">
        <f>IF('příjmy-paragraf'!B20=0," ",'příjmy-paragraf'!B20)</f>
        <v>neinvestiční přijaté transfery ze SR</v>
      </c>
      <c r="C20" s="336" t="str">
        <f>IF('příjmy-paragraf'!C20=0," ",'příjmy-paragraf'!C20)</f>
        <v>výkon státní správy</v>
      </c>
      <c r="D20" s="707">
        <f>IF('příjmy-paragraf'!F20=0," ",'příjmy-paragraf'!F20)</f>
        <v>2598900</v>
      </c>
      <c r="E20" s="426"/>
      <c r="F20" s="73"/>
      <c r="G20" s="1145"/>
      <c r="H20" s="1148"/>
      <c r="I20" s="402" t="str">
        <f>IF('výdaje-paragraf'!C20=0," ",'výdaje-paragraf'!C20)</f>
        <v>členské příspěvky</v>
      </c>
      <c r="J20" s="1142"/>
      <c r="K20" s="478">
        <f>IF('výdaje-paragraf'!G20=0," ",'výdaje-paragraf'!G20)</f>
        <v>99000</v>
      </c>
      <c r="L20" s="73"/>
    </row>
    <row r="21" spans="1:12" x14ac:dyDescent="0.2">
      <c r="A21" s="1181">
        <f>IF('příjmy-paragraf'!A21=0," ",'příjmy-paragraf'!A21)</f>
        <v>4116</v>
      </c>
      <c r="B21" s="1182" t="str">
        <f>IF('příjmy-paragraf'!B21=0," ",'příjmy-paragraf'!B21)</f>
        <v>ostatní neinvestiční přijaté dotace ze SR</v>
      </c>
      <c r="C21" s="466" t="str">
        <f>IF('příjmy-paragraf'!C21=0," ",'příjmy-paragraf'!C21)</f>
        <v>soc. terénní pracovník</v>
      </c>
      <c r="D21" s="1184">
        <f>SUM(E21:E25)</f>
        <v>1584000</v>
      </c>
      <c r="E21" s="343">
        <f>IF('příjmy-paragraf'!G21=0," ",'příjmy-paragraf'!G21)</f>
        <v>300000</v>
      </c>
      <c r="F21" s="73"/>
      <c r="G21" s="361">
        <f>IF('výdaje-paragraf'!A21=0," ",'výdaje-paragraf'!A21)</f>
        <v>3612</v>
      </c>
      <c r="H21" s="370" t="str">
        <f>IF('výdaje-paragraf'!B21=0," ",'výdaje-paragraf'!B21)</f>
        <v>bytové hospodářství</v>
      </c>
      <c r="I21" s="370" t="str">
        <f>IF('výdaje-paragraf'!C21=0," ",'výdaje-paragraf'!C21)</f>
        <v>bytová správa</v>
      </c>
      <c r="J21" s="373">
        <f>IF('výdaje-paragraf'!F21=0," ",'výdaje-paragraf'!F21)</f>
        <v>28190000</v>
      </c>
      <c r="K21" s="373" t="str">
        <f>IF('výdaje-paragraf'!G21=0," ",'výdaje-paragraf'!G21)</f>
        <v xml:space="preserve"> </v>
      </c>
      <c r="L21" s="73"/>
    </row>
    <row r="22" spans="1:12" x14ac:dyDescent="0.2">
      <c r="A22" s="1181"/>
      <c r="B22" s="1182"/>
      <c r="C22" s="468" t="str">
        <f>IF('příjmy-paragraf'!C22=0," ",'příjmy-paragraf'!C22)</f>
        <v>APK</v>
      </c>
      <c r="D22" s="1184"/>
      <c r="E22" s="352">
        <f>IF('příjmy-paragraf'!G22=0," ",'příjmy-paragraf'!G22)</f>
        <v>500000</v>
      </c>
      <c r="F22" s="73"/>
      <c r="G22" s="401">
        <f>IF('výdaje-paragraf'!A22=0," ",'výdaje-paragraf'!A22)</f>
        <v>3613</v>
      </c>
      <c r="H22" s="387" t="str">
        <f>IF('výdaje-paragraf'!B22=0," ",'výdaje-paragraf'!B22)</f>
        <v>nebytové hospodářství</v>
      </c>
      <c r="I22" s="387" t="str">
        <f>IF('výdaje-paragraf'!C22=0," ",'výdaje-paragraf'!C22)</f>
        <v>budovy</v>
      </c>
      <c r="J22" s="389">
        <f>IF('výdaje-paragraf'!F22=0," ",'výdaje-paragraf'!F22)</f>
        <v>2580000</v>
      </c>
      <c r="K22" s="389" t="str">
        <f>IF('výdaje-paragraf'!G22=0," ",'výdaje-paragraf'!G22)</f>
        <v xml:space="preserve"> </v>
      </c>
      <c r="L22" s="73"/>
    </row>
    <row r="23" spans="1:12" x14ac:dyDescent="0.2">
      <c r="A23" s="1144"/>
      <c r="B23" s="1183"/>
      <c r="C23" s="468" t="str">
        <f>IF('příjmy-paragraf'!C23=0," ",'příjmy-paragraf'!C23)</f>
        <v>sociální práce</v>
      </c>
      <c r="D23" s="1185"/>
      <c r="E23" s="352">
        <f>IF('příjmy-paragraf'!G23=0," ",'příjmy-paragraf'!G23)</f>
        <v>400000</v>
      </c>
      <c r="F23" s="73"/>
      <c r="G23" s="361">
        <f>IF('výdaje-paragraf'!A23=0," ",'výdaje-paragraf'!A23)</f>
        <v>3631</v>
      </c>
      <c r="H23" s="370" t="str">
        <f>IF('výdaje-paragraf'!B23=0," ",'výdaje-paragraf'!B23)</f>
        <v>veřejné osvětlení</v>
      </c>
      <c r="I23" s="370" t="str">
        <f>IF('výdaje-paragraf'!C23=0," ",'výdaje-paragraf'!C23)</f>
        <v>veřejné osvětlení</v>
      </c>
      <c r="J23" s="373">
        <f>IF('výdaje-paragraf'!F23=0," ",'výdaje-paragraf'!F23)</f>
        <v>1294000</v>
      </c>
      <c r="K23" s="373" t="str">
        <f>IF('výdaje-paragraf'!G23=0," ",'výdaje-paragraf'!G23)</f>
        <v xml:space="preserve"> </v>
      </c>
      <c r="L23" s="73"/>
    </row>
    <row r="24" spans="1:12" x14ac:dyDescent="0.2">
      <c r="A24" s="1144"/>
      <c r="B24" s="1183"/>
      <c r="C24" s="468" t="str">
        <f>IF('příjmy-paragraf'!C24=0," ",'příjmy-paragraf'!C24)</f>
        <v xml:space="preserve"> </v>
      </c>
      <c r="D24" s="1185"/>
      <c r="E24" s="352" t="str">
        <f>IF('příjmy-paragraf'!G24=0," ",'příjmy-paragraf'!G24)</f>
        <v xml:space="preserve"> </v>
      </c>
      <c r="F24" s="73"/>
      <c r="G24" s="401">
        <f>IF('výdaje-paragraf'!A24=0," ",'výdaje-paragraf'!A24)</f>
        <v>3632</v>
      </c>
      <c r="H24" s="387" t="str">
        <f>IF('výdaje-paragraf'!B24=0," ",'výdaje-paragraf'!B24)</f>
        <v>pohřebnictví</v>
      </c>
      <c r="I24" s="387" t="str">
        <f>IF('výdaje-paragraf'!C24=0," ",'výdaje-paragraf'!C24)</f>
        <v>pohřebnictví</v>
      </c>
      <c r="J24" s="389">
        <f>IF('výdaje-paragraf'!F24=0," ",'výdaje-paragraf'!F24)</f>
        <v>130000</v>
      </c>
      <c r="K24" s="389" t="str">
        <f>IF('výdaje-paragraf'!G24=0," ",'výdaje-paragraf'!G24)</f>
        <v xml:space="preserve"> </v>
      </c>
      <c r="L24" s="73"/>
    </row>
    <row r="25" spans="1:12" x14ac:dyDescent="0.2">
      <c r="A25" s="1144"/>
      <c r="B25" s="1183"/>
      <c r="C25" s="708" t="str">
        <f>IF('příjmy-paragraf'!C25=0," ",'příjmy-paragraf'!C25)</f>
        <v>UP VPP</v>
      </c>
      <c r="D25" s="1185"/>
      <c r="E25" s="706">
        <f>IF('příjmy-paragraf'!G25=0," ",'příjmy-paragraf'!G25)</f>
        <v>384000</v>
      </c>
      <c r="F25" s="73"/>
      <c r="G25" s="498">
        <f>IF('výdaje-paragraf'!A25=0," ",'výdaje-paragraf'!A25)</f>
        <v>3639</v>
      </c>
      <c r="H25" s="582" t="str">
        <f>IF('výdaje-paragraf'!B25=0," ",'výdaje-paragraf'!B25)</f>
        <v>komunální služby a územní rozvoj</v>
      </c>
      <c r="I25" s="376" t="str">
        <f>IF('výdaje-paragraf'!C25=0," ",'výdaje-paragraf'!C25)</f>
        <v>opravy a investice</v>
      </c>
      <c r="J25" s="1195">
        <f>SUM(K25:K27)</f>
        <v>32100000</v>
      </c>
      <c r="K25" s="480">
        <f>IF('výdaje-paragraf'!G25=0," ",'výdaje-paragraf'!G25)</f>
        <v>31000000</v>
      </c>
      <c r="L25" s="73"/>
    </row>
    <row r="26" spans="1:12" x14ac:dyDescent="0.2">
      <c r="A26" s="690"/>
      <c r="B26" s="704"/>
      <c r="C26" s="702"/>
      <c r="D26" s="705"/>
      <c r="E26" s="465"/>
      <c r="F26" s="73"/>
      <c r="G26" s="691"/>
      <c r="H26" s="703"/>
      <c r="I26" s="716" t="str">
        <f>IF('výdaje-paragraf'!C26=0," ",'výdaje-paragraf'!C26)</f>
        <v>platby dani a poplatků</v>
      </c>
      <c r="J26" s="1196"/>
      <c r="K26" s="715">
        <f>IF('výdaje-paragraf'!G26=0," ",'výdaje-paragraf'!G26)</f>
        <v>100000</v>
      </c>
      <c r="L26" s="73"/>
    </row>
    <row r="27" spans="1:12" x14ac:dyDescent="0.2">
      <c r="A27" s="334">
        <f>IF('příjmy-paragraf'!A26=0," ",'příjmy-paragraf'!A26)</f>
        <v>4122</v>
      </c>
      <c r="B27" s="461" t="str">
        <f>IF('příjmy-paragraf'!B26=0," ",'příjmy-paragraf'!B26)</f>
        <v>neinvestiční přijaté dotace od krajů</v>
      </c>
      <c r="C27" s="462" t="str">
        <f>IF('příjmy-paragraf'!C26=0," ",'příjmy-paragraf'!C26)</f>
        <v>DPS služby klientům</v>
      </c>
      <c r="D27" s="339">
        <f>IF('příjmy-paragraf'!F26=0," ",'příjmy-paragraf'!F26)</f>
        <v>1000000</v>
      </c>
      <c r="E27" s="340"/>
      <c r="F27" s="73"/>
      <c r="G27" s="361"/>
      <c r="H27" s="583"/>
      <c r="I27" s="717" t="str">
        <f>IF('výdaje-paragraf'!C27=0," ",'výdaje-paragraf'!C27)</f>
        <v>pořízení nemovitého majetku</v>
      </c>
      <c r="J27" s="1197"/>
      <c r="K27" s="366">
        <f>IF('výdaje-paragraf'!G27=0," ",'výdaje-paragraf'!G27)</f>
        <v>1000000</v>
      </c>
      <c r="L27" s="73"/>
    </row>
    <row r="28" spans="1:12" x14ac:dyDescent="0.2">
      <c r="A28" s="327">
        <f>IF('příjmy-paragraf'!A27=0," ",'příjmy-paragraf'!A27)</f>
        <v>4213</v>
      </c>
      <c r="B28" s="546" t="str">
        <f>IF('příjmy-paragraf'!B27=0," ",'příjmy-paragraf'!B27)</f>
        <v>investiční přijaté dotace ze SF</v>
      </c>
      <c r="C28" s="466" t="str">
        <f>IF('příjmy-paragraf'!C27=0," ",'příjmy-paragraf'!C27)</f>
        <v xml:space="preserve"> </v>
      </c>
      <c r="D28" s="332" t="str">
        <f>IF('příjmy-paragraf'!F27=0," ",'příjmy-paragraf'!F27)</f>
        <v xml:space="preserve"> </v>
      </c>
      <c r="E28" s="333" t="str">
        <f>IF('příjmy-paragraf'!G27=0," ",'příjmy-paragraf'!G27)</f>
        <v xml:space="preserve"> </v>
      </c>
      <c r="F28" s="73"/>
      <c r="G28" s="401">
        <f>IF('výdaje-paragraf'!A28=0," ",'výdaje-paragraf'!A28)</f>
        <v>3713</v>
      </c>
      <c r="H28" s="387" t="str">
        <f>IF('výdaje-paragraf'!B28=0," ",'výdaje-paragraf'!B28)</f>
        <v>změny technologíí vytápění</v>
      </c>
      <c r="I28" s="481" t="str">
        <f>IF('výdaje-paragraf'!C28=0," ",'výdaje-paragraf'!C28)</f>
        <v>Teplárenská novoměstská</v>
      </c>
      <c r="J28" s="389">
        <f>IF('výdaje-paragraf'!F28=0," ",'výdaje-paragraf'!F28)</f>
        <v>3000000</v>
      </c>
      <c r="K28" s="389" t="str">
        <f>IF('výdaje-paragraf'!G28=0," ",'výdaje-paragraf'!G28)</f>
        <v xml:space="preserve"> </v>
      </c>
      <c r="L28" s="73"/>
    </row>
    <row r="29" spans="1:12" x14ac:dyDescent="0.2">
      <c r="A29" s="1143">
        <f>IF('příjmy-paragraf'!A28=0," ",'příjmy-paragraf'!A28)</f>
        <v>4216</v>
      </c>
      <c r="B29" s="1146" t="str">
        <f>IF('příjmy-paragraf'!B28=0," ",'příjmy-paragraf'!B28)</f>
        <v>investiční dotace ze SR</v>
      </c>
      <c r="C29" s="462" t="str">
        <f>IF('příjmy-paragraf'!C28=0," ",'příjmy-paragraf'!C28)</f>
        <v xml:space="preserve"> </v>
      </c>
      <c r="D29" s="1140">
        <f>SUM(E29:E30)</f>
        <v>10015000</v>
      </c>
      <c r="E29" s="346" t="str">
        <f>IF('příjmy-paragraf'!G28=0," ",'příjmy-paragraf'!G28)</f>
        <v xml:space="preserve"> </v>
      </c>
      <c r="F29" s="73"/>
      <c r="G29" s="361">
        <f>IF('výdaje-paragraf'!A29=0," ",'výdaje-paragraf'!A29)</f>
        <v>3722</v>
      </c>
      <c r="H29" s="370" t="str">
        <f>IF('výdaje-paragraf'!B29=0," ",'výdaje-paragraf'!B29)</f>
        <v>sběr a svoz komunálních odpadů</v>
      </c>
      <c r="I29" s="482" t="str">
        <f>IF('výdaje-paragraf'!C29=0," ",'výdaje-paragraf'!C29)</f>
        <v>odpadové hospodářství</v>
      </c>
      <c r="J29" s="373">
        <f>IF('výdaje-paragraf'!F29=0," ",'výdaje-paragraf'!F29)</f>
        <v>8236000</v>
      </c>
      <c r="K29" s="373" t="str">
        <f>IF('výdaje-paragraf'!G29=0," ",'výdaje-paragraf'!G29)</f>
        <v xml:space="preserve"> </v>
      </c>
      <c r="L29" s="73"/>
    </row>
    <row r="30" spans="1:12" x14ac:dyDescent="0.2">
      <c r="A30" s="1186"/>
      <c r="B30" s="1187"/>
      <c r="C30" s="547" t="str">
        <f>IF('příjmy-paragraf'!C29=0," ",'příjmy-paragraf'!C29)</f>
        <v>MMR zvýšení bezpečnosti náměstí</v>
      </c>
      <c r="D30" s="1188"/>
      <c r="E30" s="488">
        <f>IF('příjmy-paragraf'!G29=0," ",'příjmy-paragraf'!G29)</f>
        <v>10015000</v>
      </c>
      <c r="F30" s="73"/>
      <c r="G30" s="1202">
        <f>IF('výdaje-paragraf'!A30=0," ",'výdaje-paragraf'!A30)</f>
        <v>3745</v>
      </c>
      <c r="H30" s="1156" t="str">
        <f>IF('výdaje-paragraf'!B30=0," ",'výdaje-paragraf'!B30)</f>
        <v>péče o vzhled obci a veřejnou zeleň</v>
      </c>
      <c r="I30" s="414" t="str">
        <f>IF('výdaje-paragraf'!C30=0," ",'výdaje-paragraf'!C30)</f>
        <v>zeleň a čištění města</v>
      </c>
      <c r="J30" s="1201">
        <f>SUM(K30:K33)</f>
        <v>3506000</v>
      </c>
      <c r="K30" s="477">
        <f>IF('výdaje-paragraf'!G30=0," ",'výdaje-paragraf'!G30)</f>
        <v>2873000</v>
      </c>
      <c r="L30" s="73"/>
    </row>
    <row r="31" spans="1:12" x14ac:dyDescent="0.2">
      <c r="A31" s="1193">
        <f>IF('příjmy-paragraf'!A30=0," ",'příjmy-paragraf'!A30)</f>
        <v>4222</v>
      </c>
      <c r="B31" s="1191" t="str">
        <f>IF('příjmy-paragraf'!B30=0," ",'příjmy-paragraf'!B30)</f>
        <v>investiční dotace kraj</v>
      </c>
      <c r="C31" s="466" t="str">
        <f>IF('příjmy-paragraf'!C30=0," ",'příjmy-paragraf'!C30)</f>
        <v xml:space="preserve"> </v>
      </c>
      <c r="D31" s="1138">
        <f>SUM(E31:E33)</f>
        <v>1700000</v>
      </c>
      <c r="E31" s="343" t="str">
        <f>IF('příjmy-paragraf'!G30=0," ",'příjmy-paragraf'!G30)</f>
        <v xml:space="preserve"> </v>
      </c>
      <c r="F31" s="73"/>
      <c r="G31" s="1203"/>
      <c r="H31" s="1157"/>
      <c r="I31" s="476" t="str">
        <f>IF('výdaje-paragraf'!C31=0," ",'výdaje-paragraf'!C31)</f>
        <v>VPP</v>
      </c>
      <c r="J31" s="1201"/>
      <c r="K31" s="479">
        <f>IF('výdaje-paragraf'!G31=0," ",'výdaje-paragraf'!G31)</f>
        <v>633000</v>
      </c>
      <c r="L31" s="73"/>
    </row>
    <row r="32" spans="1:12" x14ac:dyDescent="0.2">
      <c r="A32" s="1194"/>
      <c r="B32" s="1192"/>
      <c r="C32" s="709" t="str">
        <f>IF('příjmy-paragraf'!C31=0," ",'příjmy-paragraf'!C31)</f>
        <v>sportoviště ZŠ (sokolovna)</v>
      </c>
      <c r="D32" s="1189"/>
      <c r="E32" s="710">
        <f>IF('příjmy-paragraf'!G31=0," ",'příjmy-paragraf'!G31)</f>
        <v>1700000</v>
      </c>
      <c r="F32" s="73"/>
      <c r="G32" s="1203"/>
      <c r="H32" s="1157"/>
      <c r="I32" s="602"/>
      <c r="J32" s="1201"/>
      <c r="K32" s="548"/>
      <c r="L32" s="73"/>
    </row>
    <row r="33" spans="1:12" x14ac:dyDescent="0.2">
      <c r="A33" s="1150"/>
      <c r="B33" s="1152"/>
      <c r="C33" s="467" t="str">
        <f>IF('příjmy-paragraf'!C32=0," ",'příjmy-paragraf'!C32)</f>
        <v xml:space="preserve"> </v>
      </c>
      <c r="D33" s="1190"/>
      <c r="E33" s="353" t="str">
        <f>IF('příjmy-paragraf'!G32=0," ",'příjmy-paragraf'!G32)</f>
        <v xml:space="preserve"> </v>
      </c>
      <c r="F33" s="73"/>
      <c r="G33" s="1204"/>
      <c r="H33" s="1205"/>
      <c r="I33" s="713"/>
      <c r="J33" s="1201"/>
      <c r="K33" s="714"/>
      <c r="L33" s="73"/>
    </row>
    <row r="34" spans="1:12" x14ac:dyDescent="0.2">
      <c r="A34" s="617" t="str">
        <f>IF('příjmy-paragraf'!A33=0," ",'příjmy-paragraf'!A33)</f>
        <v xml:space="preserve"> </v>
      </c>
      <c r="B34" s="626" t="str">
        <f>IF('příjmy-paragraf'!B33=0," ",'příjmy-paragraf'!B33)</f>
        <v>Dotace</v>
      </c>
      <c r="C34" s="627" t="str">
        <f>IF('příjmy-paragraf'!C33=0," ",'příjmy-paragraf'!C33)</f>
        <v xml:space="preserve"> </v>
      </c>
      <c r="D34" s="620" t="str">
        <f>IF('příjmy-paragraf'!F33=0," ",'příjmy-paragraf'!F33)</f>
        <v xml:space="preserve"> </v>
      </c>
      <c r="E34" s="623">
        <f>SUM(D20:D33)</f>
        <v>16897900</v>
      </c>
      <c r="F34" s="73"/>
      <c r="G34" s="361">
        <f>IF('výdaje-paragraf'!A32=0," ",'výdaje-paragraf'!A32)</f>
        <v>4351</v>
      </c>
      <c r="H34" s="370" t="str">
        <f>IF('výdaje-paragraf'!B32=0," ",'výdaje-paragraf'!B32)</f>
        <v>osobní asist., peč. služba  …</v>
      </c>
      <c r="I34" s="482" t="str">
        <f>IF('výdaje-paragraf'!C32=0," ",'výdaje-paragraf'!C32)</f>
        <v>DPS</v>
      </c>
      <c r="J34" s="373">
        <f>IF('výdaje-paragraf'!F32=0," ",'výdaje-paragraf'!F32)</f>
        <v>2564000</v>
      </c>
      <c r="K34" s="373" t="str">
        <f>IF('výdaje-paragraf'!G32=0," ",'výdaje-paragraf'!G32)</f>
        <v xml:space="preserve"> </v>
      </c>
      <c r="L34" s="73"/>
    </row>
    <row r="35" spans="1:12" x14ac:dyDescent="0.2">
      <c r="A35" s="334">
        <f>IF('příjmy-paragraf'!A34=0," ",'příjmy-paragraf'!A34)</f>
        <v>1031</v>
      </c>
      <c r="B35" s="461" t="str">
        <f>IF('příjmy-paragraf'!B34=0," ",'příjmy-paragraf'!B34)</f>
        <v>pěstební činnost</v>
      </c>
      <c r="C35" s="461" t="str">
        <f>IF('příjmy-paragraf'!C34=0," ",'příjmy-paragraf'!C34)</f>
        <v>les</v>
      </c>
      <c r="D35" s="339">
        <f>IF('příjmy-paragraf'!F34=0," ",'příjmy-paragraf'!F34)</f>
        <v>400000</v>
      </c>
      <c r="E35" s="346" t="str">
        <f>IF('příjmy-paragraf'!G34=0," ",'příjmy-paragraf'!G34)</f>
        <v xml:space="preserve"> </v>
      </c>
      <c r="F35" s="76"/>
      <c r="G35" s="401">
        <f>IF('výdaje-paragraf'!A33=0," ",'výdaje-paragraf'!A33)</f>
        <v>5213</v>
      </c>
      <c r="H35" s="387" t="str">
        <f>IF('výdaje-paragraf'!B33=0," ",'výdaje-paragraf'!B33)</f>
        <v>krizová opatření</v>
      </c>
      <c r="I35" s="481" t="str">
        <f>IF('výdaje-paragraf'!C33=0," ",'výdaje-paragraf'!C33)</f>
        <v>krizová rezerva</v>
      </c>
      <c r="J35" s="389">
        <f>IF('výdaje-paragraf'!F33=0," ",'výdaje-paragraf'!F33)</f>
        <v>500000</v>
      </c>
      <c r="K35" s="389" t="str">
        <f>IF('výdaje-paragraf'!G33=0," ",'výdaje-paragraf'!G33)</f>
        <v xml:space="preserve"> </v>
      </c>
      <c r="L35" s="73"/>
    </row>
    <row r="36" spans="1:12" x14ac:dyDescent="0.2">
      <c r="A36" s="327">
        <f>IF('příjmy-paragraf'!A35=0," ",'příjmy-paragraf'!A35)</f>
        <v>2321</v>
      </c>
      <c r="B36" s="546" t="str">
        <f>IF('příjmy-paragraf'!B35=0," ",'příjmy-paragraf'!B35)</f>
        <v>odvádění a čištění odpadních vod</v>
      </c>
      <c r="C36" s="546" t="str">
        <f>IF('příjmy-paragraf'!C35=0," ",'příjmy-paragraf'!C35)</f>
        <v>nájemné FVS</v>
      </c>
      <c r="D36" s="332">
        <f>IF('příjmy-paragraf'!F35=0," ",'příjmy-paragraf'!F35)</f>
        <v>363000</v>
      </c>
      <c r="E36" s="343" t="str">
        <f>IF('příjmy-paragraf'!G35=0," ",'příjmy-paragraf'!G35)</f>
        <v xml:space="preserve"> </v>
      </c>
      <c r="F36" s="73"/>
      <c r="G36" s="361">
        <f>IF('výdaje-paragraf'!A34=0," ",'výdaje-paragraf'!A34)</f>
        <v>5512</v>
      </c>
      <c r="H36" s="370" t="str">
        <f>IF('výdaje-paragraf'!B34=0," ",'výdaje-paragraf'!B34)</f>
        <v>požární ochrana - dobrovolná část</v>
      </c>
      <c r="I36" s="482" t="str">
        <f>IF('výdaje-paragraf'!C34=0," ",'výdaje-paragraf'!C34)</f>
        <v>JSDH</v>
      </c>
      <c r="J36" s="373">
        <f>IF('výdaje-paragraf'!F34=0," ",'výdaje-paragraf'!F34)</f>
        <v>1266000</v>
      </c>
      <c r="K36" s="373" t="str">
        <f>IF('výdaje-paragraf'!G34=0," ",'výdaje-paragraf'!G34)</f>
        <v xml:space="preserve"> </v>
      </c>
      <c r="L36" s="73"/>
    </row>
    <row r="37" spans="1:12" x14ac:dyDescent="0.2">
      <c r="A37" s="334">
        <f>IF('příjmy-paragraf'!A36=0," ",'příjmy-paragraf'!A36)</f>
        <v>3314</v>
      </c>
      <c r="B37" s="461" t="str">
        <f>IF('příjmy-paragraf'!B36=0," ",'příjmy-paragraf'!B36)</f>
        <v>činnosti knihovnické</v>
      </c>
      <c r="C37" s="461" t="str">
        <f>IF('příjmy-paragraf'!C36=0," ",'příjmy-paragraf'!C36)</f>
        <v>knihovna</v>
      </c>
      <c r="D37" s="339">
        <f>IF('příjmy-paragraf'!F36=0," ",'příjmy-paragraf'!F36)</f>
        <v>15000</v>
      </c>
      <c r="E37" s="346" t="str">
        <f>IF('příjmy-paragraf'!G36=0," ",'příjmy-paragraf'!G36)</f>
        <v xml:space="preserve"> </v>
      </c>
      <c r="F37" s="73"/>
      <c r="G37" s="401">
        <f>IF('výdaje-paragraf'!A35=0," ",'výdaje-paragraf'!A35)</f>
        <v>6112</v>
      </c>
      <c r="H37" s="387" t="str">
        <f>IF('výdaje-paragraf'!B35=0," ",'výdaje-paragraf'!B35)</f>
        <v>zastupitelstva obcí</v>
      </c>
      <c r="I37" s="481" t="str">
        <f>IF('výdaje-paragraf'!C35=0," ",'výdaje-paragraf'!C35)</f>
        <v>Město</v>
      </c>
      <c r="J37" s="389">
        <f>IF('výdaje-paragraf'!F35=0," ",'výdaje-paragraf'!F35)</f>
        <v>3248000</v>
      </c>
      <c r="K37" s="389" t="str">
        <f>IF('výdaje-paragraf'!G35=0," ",'výdaje-paragraf'!G35)</f>
        <v xml:space="preserve"> </v>
      </c>
      <c r="L37" s="73"/>
    </row>
    <row r="38" spans="1:12" x14ac:dyDescent="0.2">
      <c r="A38" s="327">
        <f>IF('příjmy-paragraf'!A37=0," ",'příjmy-paragraf'!A37)</f>
        <v>3315</v>
      </c>
      <c r="B38" s="546" t="str">
        <f>IF('příjmy-paragraf'!B37=0," ",'příjmy-paragraf'!B37)</f>
        <v>činosti muzeí a galerií</v>
      </c>
      <c r="C38" s="546" t="str">
        <f>IF('příjmy-paragraf'!C37=0," ",'příjmy-paragraf'!C37)</f>
        <v>muzeum</v>
      </c>
      <c r="D38" s="332" t="str">
        <f>IF('příjmy-paragraf'!F37=0," ",'příjmy-paragraf'!F37)</f>
        <v xml:space="preserve"> </v>
      </c>
      <c r="E38" s="343" t="str">
        <f>IF('příjmy-paragraf'!G37=0," ",'příjmy-paragraf'!G37)</f>
        <v xml:space="preserve"> </v>
      </c>
      <c r="F38" s="73"/>
      <c r="G38" s="361">
        <f>IF('výdaje-paragraf'!A36=0," ",'výdaje-paragraf'!A36)</f>
        <v>6114</v>
      </c>
      <c r="H38" s="370" t="str">
        <f>IF('výdaje-paragraf'!B36=0," ",'výdaje-paragraf'!B36)</f>
        <v>volby</v>
      </c>
      <c r="I38" s="482" t="str">
        <f>IF('výdaje-paragraf'!C36=0," ",'výdaje-paragraf'!C36)</f>
        <v xml:space="preserve"> </v>
      </c>
      <c r="J38" s="373" t="str">
        <f>IF('výdaje-paragraf'!F36=0," ",'výdaje-paragraf'!F36)</f>
        <v xml:space="preserve"> </v>
      </c>
      <c r="K38" s="373" t="str">
        <f>IF('výdaje-paragraf'!G36=0," ",'výdaje-paragraf'!G36)</f>
        <v xml:space="preserve"> </v>
      </c>
      <c r="L38" s="73"/>
    </row>
    <row r="39" spans="1:12" x14ac:dyDescent="0.2">
      <c r="A39" s="334">
        <f>IF('příjmy-paragraf'!A38=0," ",'příjmy-paragraf'!A38)</f>
        <v>3349</v>
      </c>
      <c r="B39" s="461" t="str">
        <f>IF('příjmy-paragraf'!B38=0," ",'příjmy-paragraf'!B38)</f>
        <v>záležitosti sdělovacích prostředků (noviny)</v>
      </c>
      <c r="C39" s="461" t="str">
        <f>IF('příjmy-paragraf'!C38=0," ",'příjmy-paragraf'!C38)</f>
        <v>noviny</v>
      </c>
      <c r="D39" s="339">
        <f>IF('příjmy-paragraf'!F38=0," ",'příjmy-paragraf'!F38)</f>
        <v>10000</v>
      </c>
      <c r="E39" s="346" t="str">
        <f>IF('příjmy-paragraf'!G38=0," ",'příjmy-paragraf'!G38)</f>
        <v xml:space="preserve"> </v>
      </c>
      <c r="F39" s="73"/>
      <c r="G39" s="1153">
        <f>IF('výdaje-paragraf'!A37=0," ",'výdaje-paragraf'!A37)</f>
        <v>6171</v>
      </c>
      <c r="H39" s="1156" t="str">
        <f>IF('výdaje-paragraf'!B37=0," ",'výdaje-paragraf'!B37)</f>
        <v>činnost místní správy</v>
      </c>
      <c r="I39" s="414" t="str">
        <f>IF('výdaje-paragraf'!C37=0," ",'výdaje-paragraf'!C37)</f>
        <v>Město</v>
      </c>
      <c r="J39" s="1159">
        <f>SUM(K39:K41)</f>
        <v>26876000</v>
      </c>
      <c r="K39" s="484">
        <f>IF('výdaje-paragraf'!G37=0," ",'výdaje-paragraf'!G37)</f>
        <v>265000</v>
      </c>
      <c r="L39" s="73"/>
    </row>
    <row r="40" spans="1:12" x14ac:dyDescent="0.2">
      <c r="A40" s="327">
        <f>IF('příjmy-paragraf'!A39=0," ",'příjmy-paragraf'!A39)</f>
        <v>3399</v>
      </c>
      <c r="B40" s="546" t="str">
        <f>IF('příjmy-paragraf'!B39=0," ",'příjmy-paragraf'!B39)</f>
        <v>vstupné na kulturní akce</v>
      </c>
      <c r="C40" s="546" t="str">
        <f>IF('příjmy-paragraf'!C39=0," ",'příjmy-paragraf'!C39)</f>
        <v xml:space="preserve"> </v>
      </c>
      <c r="D40" s="332">
        <f>IF('příjmy-paragraf'!F39=0," ",'příjmy-paragraf'!F39)</f>
        <v>30000</v>
      </c>
      <c r="E40" s="343" t="str">
        <f>IF('příjmy-paragraf'!G39=0," ",'příjmy-paragraf'!G39)</f>
        <v xml:space="preserve"> </v>
      </c>
      <c r="F40" s="73"/>
      <c r="G40" s="1154"/>
      <c r="H40" s="1157"/>
      <c r="I40" s="476"/>
      <c r="J40" s="1160"/>
      <c r="K40" s="479"/>
      <c r="L40" s="73"/>
    </row>
    <row r="41" spans="1:12" x14ac:dyDescent="0.2">
      <c r="A41" s="334">
        <f>IF('příjmy-paragraf'!A40=0," ",'příjmy-paragraf'!A40)</f>
        <v>3612</v>
      </c>
      <c r="B41" s="461" t="str">
        <f>IF('příjmy-paragraf'!B40=0," ",'příjmy-paragraf'!B40)</f>
        <v>bytové hospodářství</v>
      </c>
      <c r="C41" s="461" t="str">
        <f>IF('příjmy-paragraf'!C40=0," ",'příjmy-paragraf'!C40)</f>
        <v>nájem byty</v>
      </c>
      <c r="D41" s="339">
        <f>IF('příjmy-paragraf'!F40=0," ",'příjmy-paragraf'!F40)</f>
        <v>28190000</v>
      </c>
      <c r="E41" s="346" t="str">
        <f>IF('příjmy-paragraf'!G40=0," ",'příjmy-paragraf'!G40)</f>
        <v xml:space="preserve"> </v>
      </c>
      <c r="F41" s="73"/>
      <c r="G41" s="1155"/>
      <c r="H41" s="1158"/>
      <c r="I41" s="483" t="str">
        <f>IF('výdaje-paragraf'!C38=0," ",'výdaje-paragraf'!C38)</f>
        <v>MěÚ</v>
      </c>
      <c r="J41" s="1161"/>
      <c r="K41" s="478">
        <f>IF('výdaje-paragraf'!G38=0," ",'výdaje-paragraf'!G38)</f>
        <v>26611000</v>
      </c>
      <c r="L41" s="73"/>
    </row>
    <row r="42" spans="1:12" x14ac:dyDescent="0.2">
      <c r="A42" s="327">
        <f>IF('příjmy-paragraf'!A41=0," ",'příjmy-paragraf'!A41)</f>
        <v>3613</v>
      </c>
      <c r="B42" s="546" t="str">
        <f>IF('příjmy-paragraf'!B41=0," ",'příjmy-paragraf'!B41)</f>
        <v>nebytové hospodářství</v>
      </c>
      <c r="C42" s="546" t="str">
        <f>IF('příjmy-paragraf'!C41=0," ",'příjmy-paragraf'!C41)</f>
        <v>nájem nebytový</v>
      </c>
      <c r="D42" s="332">
        <f>IF('příjmy-paragraf'!F41=0," ",'příjmy-paragraf'!F41)</f>
        <v>1700000</v>
      </c>
      <c r="E42" s="343" t="str">
        <f>IF('příjmy-paragraf'!G41=0," ",'příjmy-paragraf'!G41)</f>
        <v xml:space="preserve"> </v>
      </c>
      <c r="F42" s="73"/>
      <c r="G42" s="361">
        <f>IF('výdaje-paragraf'!A39=0," ",'výdaje-paragraf'!A39)</f>
        <v>6223</v>
      </c>
      <c r="H42" s="370" t="str">
        <f>IF('výdaje-paragraf'!B39=0," ",'výdaje-paragraf'!B39)</f>
        <v>mezinárodní spolupráce</v>
      </c>
      <c r="I42" s="482" t="str">
        <f>IF('výdaje-paragraf'!C39=0," ",'výdaje-paragraf'!C39)</f>
        <v>Evropská Nová Města</v>
      </c>
      <c r="J42" s="373">
        <f>IF('výdaje-paragraf'!F39=0," ",'výdaje-paragraf'!F39)</f>
        <v>10000</v>
      </c>
      <c r="K42" s="373" t="str">
        <f>IF('výdaje-paragraf'!G39=0," ",'výdaje-paragraf'!G39)</f>
        <v xml:space="preserve"> </v>
      </c>
      <c r="L42" s="73"/>
    </row>
    <row r="43" spans="1:12" x14ac:dyDescent="0.2">
      <c r="A43" s="334">
        <f>IF('příjmy-paragraf'!A42=0," ",'příjmy-paragraf'!A42)</f>
        <v>3631</v>
      </c>
      <c r="B43" s="461" t="str">
        <f>IF('příjmy-paragraf'!B42=0," ",'příjmy-paragraf'!B42)</f>
        <v>veřejné osvětlení (pronájem plošiny)</v>
      </c>
      <c r="C43" s="461" t="str">
        <f>IF('příjmy-paragraf'!C42=0," ",'příjmy-paragraf'!C42)</f>
        <v>veřejné osvětlení</v>
      </c>
      <c r="D43" s="339">
        <f>IF('příjmy-paragraf'!F42=0," ",'příjmy-paragraf'!F42)</f>
        <v>10000</v>
      </c>
      <c r="E43" s="346" t="str">
        <f>IF('příjmy-paragraf'!G42=0," ",'příjmy-paragraf'!G42)</f>
        <v xml:space="preserve"> </v>
      </c>
      <c r="F43" s="73"/>
      <c r="G43" s="401">
        <f>IF('výdaje-paragraf'!A40=0," ",'výdaje-paragraf'!A40)</f>
        <v>6320</v>
      </c>
      <c r="H43" s="387" t="str">
        <f>IF('výdaje-paragraf'!B40=0," ",'výdaje-paragraf'!B40)</f>
        <v>pojištění funkčně nespecifikované</v>
      </c>
      <c r="I43" s="481" t="str">
        <f>IF('výdaje-paragraf'!C40=0," ",'výdaje-paragraf'!C40)</f>
        <v>pojištění majetku a odpovědnosti</v>
      </c>
      <c r="J43" s="389">
        <f>IF('výdaje-paragraf'!F40=0," ",'výdaje-paragraf'!F40)</f>
        <v>360000</v>
      </c>
      <c r="K43" s="389"/>
      <c r="L43" s="73"/>
    </row>
    <row r="44" spans="1:12" x14ac:dyDescent="0.2">
      <c r="A44" s="327">
        <f>IF('příjmy-paragraf'!A43=0," ",'příjmy-paragraf'!A43)</f>
        <v>3632</v>
      </c>
      <c r="B44" s="546" t="str">
        <f>IF('příjmy-paragraf'!B43=0," ",'příjmy-paragraf'!B43)</f>
        <v>pohřebnictví</v>
      </c>
      <c r="C44" s="546" t="str">
        <f>IF('příjmy-paragraf'!C43=0," ",'příjmy-paragraf'!C43)</f>
        <v>pohřebnictví</v>
      </c>
      <c r="D44" s="332">
        <f>IF('příjmy-paragraf'!F43=0," ",'příjmy-paragraf'!F43)</f>
        <v>50000</v>
      </c>
      <c r="E44" s="343" t="str">
        <f>IF('příjmy-paragraf'!G43=0," ",'příjmy-paragraf'!G43)</f>
        <v xml:space="preserve"> </v>
      </c>
      <c r="F44" s="73"/>
      <c r="G44" s="361">
        <f>IF('výdaje-paragraf'!A41=0," ",'výdaje-paragraf'!A41)</f>
        <v>6330</v>
      </c>
      <c r="H44" s="370" t="str">
        <f>IF('výdaje-paragraf'!B41=0," ",'výdaje-paragraf'!B41)</f>
        <v>převody vlastním fondům</v>
      </c>
      <c r="I44" s="482" t="str">
        <f>IF('výdaje-paragraf'!C41=0," ",'výdaje-paragraf'!C41)</f>
        <v>sociální fond</v>
      </c>
      <c r="J44" s="373">
        <f>IF('výdaje-paragraf'!F41=0," ",'výdaje-paragraf'!F41)</f>
        <v>630000</v>
      </c>
      <c r="K44" s="373" t="str">
        <f>IF('výdaje-paragraf'!G41=0," ",'výdaje-paragraf'!G41)</f>
        <v xml:space="preserve"> </v>
      </c>
      <c r="L44" s="73"/>
    </row>
    <row r="45" spans="1:12" x14ac:dyDescent="0.2">
      <c r="A45" s="1143">
        <f>IF('příjmy-paragraf'!A44=0," ",'příjmy-paragraf'!A44)</f>
        <v>3639</v>
      </c>
      <c r="B45" s="1146" t="str">
        <f>IF('příjmy-paragraf'!B44=0," ",'příjmy-paragraf'!B44)</f>
        <v>územní rozvoj</v>
      </c>
      <c r="C45" s="603" t="str">
        <f>IF('příjmy-paragraf'!C44=0," ",'příjmy-paragraf'!C44)</f>
        <v>pronájem pozemků</v>
      </c>
      <c r="D45" s="1140">
        <f>SUM(E45:E48)</f>
        <v>1770000</v>
      </c>
      <c r="E45" s="346">
        <f>IF('příjmy-paragraf'!G44=0," ",'příjmy-paragraf'!G44)</f>
        <v>220000</v>
      </c>
      <c r="F45" s="73"/>
      <c r="G45" s="401">
        <f>IF('výdaje-paragraf'!A42=0," ",'výdaje-paragraf'!A42)</f>
        <v>6399</v>
      </c>
      <c r="H45" s="387" t="str">
        <f>IF('výdaje-paragraf'!B42=0," ",'výdaje-paragraf'!B42)</f>
        <v>ostatní finanční operace</v>
      </c>
      <c r="I45" s="481" t="str">
        <f>IF('výdaje-paragraf'!C42=0," ",'výdaje-paragraf'!C42)</f>
        <v>Daně placené městem, DPH</v>
      </c>
      <c r="J45" s="389">
        <f>IF('výdaje-paragraf'!F42=0," ",'výdaje-paragraf'!F42)</f>
        <v>4000000</v>
      </c>
      <c r="K45" s="389" t="str">
        <f>IF('výdaje-paragraf'!G42=0," ",'výdaje-paragraf'!G42)</f>
        <v xml:space="preserve"> </v>
      </c>
      <c r="L45" s="73"/>
    </row>
    <row r="46" spans="1:12" x14ac:dyDescent="0.2">
      <c r="A46" s="1144"/>
      <c r="B46" s="1147"/>
      <c r="C46" s="611" t="str">
        <f>IF('příjmy-paragraf'!C45=0," ",'příjmy-paragraf'!C45)</f>
        <v>prodej pozemků</v>
      </c>
      <c r="D46" s="1141"/>
      <c r="E46" s="431">
        <f>IF('příjmy-paragraf'!G45=0," ",'příjmy-paragraf'!G45)</f>
        <v>1500000</v>
      </c>
      <c r="F46" s="73"/>
      <c r="G46" s="1162">
        <f>IF('výdaje-paragraf'!A43=0," ",'výdaje-paragraf'!A43)</f>
        <v>6409</v>
      </c>
      <c r="H46" s="1165" t="str">
        <f>IF('výdaje-paragraf'!B43=0," ",'výdaje-paragraf'!B43)</f>
        <v>ostatní činnosti</v>
      </c>
      <c r="I46" s="606" t="str">
        <f>IF('výdaje-paragraf'!C43=0," ",'výdaje-paragraf'!C43)</f>
        <v>Mikroregion Frýdlantsko</v>
      </c>
      <c r="J46" s="1168">
        <f>SUM(K46:K49)</f>
        <v>3874000</v>
      </c>
      <c r="K46" s="480">
        <f>IF('výdaje-paragraf'!G43=0," ",'výdaje-paragraf'!G43)</f>
        <v>3800000</v>
      </c>
      <c r="L46" s="73"/>
    </row>
    <row r="47" spans="1:12" x14ac:dyDescent="0.2">
      <c r="A47" s="1144"/>
      <c r="B47" s="1147"/>
      <c r="C47" s="611" t="str">
        <f>IF('příjmy-paragraf'!C46=0," ",'příjmy-paragraf'!C46)</f>
        <v>prodej budov a staveb</v>
      </c>
      <c r="D47" s="1141"/>
      <c r="E47" s="431">
        <f>IF('příjmy-paragraf'!G46=0," ",'příjmy-paragraf'!G46)</f>
        <v>50000</v>
      </c>
      <c r="F47" s="73"/>
      <c r="G47" s="1163"/>
      <c r="H47" s="1166"/>
      <c r="I47" s="608" t="str">
        <f>IF('výdaje-paragraf'!C44=0," ",'výdaje-paragraf'!C44)</f>
        <v>SO Smrk</v>
      </c>
      <c r="J47" s="1169"/>
      <c r="K47" s="609">
        <f>IF('výdaje-paragraf'!G44=0," ",'výdaje-paragraf'!G44)</f>
        <v>57000</v>
      </c>
      <c r="L47" s="73"/>
    </row>
    <row r="48" spans="1:12" x14ac:dyDescent="0.2">
      <c r="A48" s="1145"/>
      <c r="B48" s="1148"/>
      <c r="C48" s="610" t="str">
        <f>IF('příjmy-paragraf'!C47=0," ",'příjmy-paragraf'!C47)</f>
        <v>kraj-komunikace náměstí</v>
      </c>
      <c r="D48" s="1142"/>
      <c r="E48" s="612" t="str">
        <f>IF('příjmy-paragraf'!G47=0," ",'příjmy-paragraf'!G47)</f>
        <v xml:space="preserve"> </v>
      </c>
      <c r="F48" s="73"/>
      <c r="G48" s="1163"/>
      <c r="H48" s="1166"/>
      <c r="I48" s="608" t="str">
        <f>IF('výdaje-paragraf'!C45=0," ",'výdaje-paragraf'!C45)</f>
        <v>Svaz měst a obcí ČR</v>
      </c>
      <c r="J48" s="1169"/>
      <c r="K48" s="609">
        <f>IF('výdaje-paragraf'!G45=0," ",'výdaje-paragraf'!G45)</f>
        <v>17000</v>
      </c>
      <c r="L48" s="73"/>
    </row>
    <row r="49" spans="1:12" ht="13.5" thickBot="1" x14ac:dyDescent="0.25">
      <c r="A49" s="327">
        <f>IF('příjmy-paragraf'!A48=0," ",'příjmy-paragraf'!A48)</f>
        <v>3713</v>
      </c>
      <c r="B49" s="546" t="str">
        <f>IF('příjmy-paragraf'!B48=0," ",'příjmy-paragraf'!B48)</f>
        <v>technologie vytápění (Teplárenská)</v>
      </c>
      <c r="C49" s="546" t="str">
        <f>IF('příjmy-paragraf'!C48=0," ",'příjmy-paragraf'!C48)</f>
        <v>nájem Teplárenská</v>
      </c>
      <c r="D49" s="332" t="str">
        <f>IF('příjmy-paragraf'!F48=0," ",'příjmy-paragraf'!F48)</f>
        <v xml:space="preserve"> </v>
      </c>
      <c r="E49" s="343" t="str">
        <f>IF('příjmy-paragraf'!G48=0," ",'příjmy-paragraf'!G48)</f>
        <v xml:space="preserve"> </v>
      </c>
      <c r="F49" s="73"/>
      <c r="G49" s="1164"/>
      <c r="H49" s="1167"/>
      <c r="I49" s="607"/>
      <c r="J49" s="1170"/>
      <c r="K49" s="366"/>
      <c r="L49" s="73"/>
    </row>
    <row r="50" spans="1:12" ht="16.5" thickTop="1" thickBot="1" x14ac:dyDescent="0.3">
      <c r="A50" s="334">
        <f>IF('příjmy-paragraf'!A49=0," ",'příjmy-paragraf'!A49)</f>
        <v>3722</v>
      </c>
      <c r="B50" s="461" t="str">
        <f>IF('příjmy-paragraf'!B49=0," ",'příjmy-paragraf'!B49)</f>
        <v>sběr a svoz komunálního odpadu</v>
      </c>
      <c r="C50" s="461" t="str">
        <f>IF('příjmy-paragraf'!C49=0," ",'příjmy-paragraf'!C49)</f>
        <v>kompenzace FCC</v>
      </c>
      <c r="D50" s="339" t="str">
        <f>IF('příjmy-paragraf'!F49=0," ",'příjmy-paragraf'!F49)</f>
        <v xml:space="preserve"> </v>
      </c>
      <c r="E50" s="346" t="str">
        <f>IF('příjmy-paragraf'!G49=0," ",'příjmy-paragraf'!G49)</f>
        <v xml:space="preserve"> </v>
      </c>
      <c r="F50" s="73"/>
      <c r="G50" s="474" t="s">
        <v>24</v>
      </c>
      <c r="H50" s="470"/>
      <c r="I50" s="470"/>
      <c r="J50" s="472">
        <f>SUM(J4:J49)</f>
        <v>142020000</v>
      </c>
      <c r="K50" s="475"/>
      <c r="L50" s="73"/>
    </row>
    <row r="51" spans="1:12" ht="13.5" thickTop="1" x14ac:dyDescent="0.2">
      <c r="A51" s="327">
        <f>IF('příjmy-paragraf'!A50=0," ",'příjmy-paragraf'!A50)</f>
        <v>3723</v>
      </c>
      <c r="B51" s="546" t="str">
        <f>IF('příjmy-paragraf'!B50=0," ",'příjmy-paragraf'!B50)</f>
        <v>sběr a svoz odpadu</v>
      </c>
      <c r="C51" s="546" t="str">
        <f>IF('příjmy-paragraf'!C50=0," ",'příjmy-paragraf'!C50)</f>
        <v>využití odpadu EKOKOM</v>
      </c>
      <c r="D51" s="332">
        <f>IF('příjmy-paragraf'!F50=0," ",'příjmy-paragraf'!F50)</f>
        <v>52000</v>
      </c>
      <c r="E51" s="343" t="str">
        <f>IF('příjmy-paragraf'!G50=0," ",'příjmy-paragraf'!G50)</f>
        <v xml:space="preserve"> </v>
      </c>
      <c r="F51" s="73"/>
      <c r="L51" s="73"/>
    </row>
    <row r="52" spans="1:12" x14ac:dyDescent="0.2">
      <c r="A52" s="334">
        <f>IF('příjmy-paragraf'!A51=0," ",'příjmy-paragraf'!A51)</f>
        <v>3725</v>
      </c>
      <c r="B52" s="461" t="str">
        <f>IF('příjmy-paragraf'!B51=0," ",'příjmy-paragraf'!B51)</f>
        <v>využívání komun. odpadů (Eko-com,Asocol)</v>
      </c>
      <c r="C52" s="461" t="str">
        <f>IF('příjmy-paragraf'!C51=0," ",'příjmy-paragraf'!C51)</f>
        <v>odpady EKOKOM</v>
      </c>
      <c r="D52" s="339">
        <f>IF('příjmy-paragraf'!F51=0," ",'příjmy-paragraf'!F51)</f>
        <v>800000</v>
      </c>
      <c r="E52" s="346" t="str">
        <f>IF('příjmy-paragraf'!G51=0," ",'příjmy-paragraf'!G51)</f>
        <v xml:space="preserve"> </v>
      </c>
      <c r="F52" s="73"/>
      <c r="L52" s="73"/>
    </row>
    <row r="53" spans="1:12" x14ac:dyDescent="0.2">
      <c r="A53" s="327">
        <f>IF('příjmy-paragraf'!A52=0," ",'příjmy-paragraf'!A52)</f>
        <v>3745</v>
      </c>
      <c r="B53" s="546" t="str">
        <f>IF('příjmy-paragraf'!B52=0," ",'příjmy-paragraf'!B52)</f>
        <v>péče o vzhled obce</v>
      </c>
      <c r="C53" s="546" t="str">
        <f>IF('příjmy-paragraf'!C52=0," ",'příjmy-paragraf'!C52)</f>
        <v>čištění města</v>
      </c>
      <c r="D53" s="332">
        <f>IF('příjmy-paragraf'!F52=0," ",'příjmy-paragraf'!F52)</f>
        <v>50000</v>
      </c>
      <c r="E53" s="343" t="str">
        <f>IF('příjmy-paragraf'!G52=0," ",'příjmy-paragraf'!G52)</f>
        <v xml:space="preserve"> </v>
      </c>
      <c r="F53" s="73"/>
      <c r="L53" s="73"/>
    </row>
    <row r="54" spans="1:12" x14ac:dyDescent="0.2">
      <c r="A54" s="334">
        <f>IF('příjmy-paragraf'!A53=0," ",'příjmy-paragraf'!A53)</f>
        <v>4351</v>
      </c>
      <c r="B54" s="461" t="str">
        <f>IF('příjmy-paragraf'!B53=0," ",'příjmy-paragraf'!B53)</f>
        <v>pečovatelská služba</v>
      </c>
      <c r="C54" s="461" t="str">
        <f>IF('příjmy-paragraf'!C53=0," ",'příjmy-paragraf'!C53)</f>
        <v>DPS služby klientům</v>
      </c>
      <c r="D54" s="339">
        <f>IF('příjmy-paragraf'!F53=0," ",'příjmy-paragraf'!F53)</f>
        <v>330000</v>
      </c>
      <c r="E54" s="346" t="str">
        <f>IF('příjmy-paragraf'!G53=0," ",'příjmy-paragraf'!G53)</f>
        <v xml:space="preserve"> </v>
      </c>
      <c r="F54" s="73"/>
      <c r="L54" s="73"/>
    </row>
    <row r="55" spans="1:12" x14ac:dyDescent="0.2">
      <c r="A55" s="1149">
        <f>IF('příjmy-paragraf'!A54=0," ",'příjmy-paragraf'!A54)</f>
        <v>6171</v>
      </c>
      <c r="B55" s="1151" t="str">
        <f>IF('příjmy-paragraf'!B54=0," ",'příjmy-paragraf'!B54)</f>
        <v>činnost místní správy (nedaňové příjmy)</v>
      </c>
      <c r="C55" s="613" t="str">
        <f>IF('příjmy-paragraf'!C54=0," ",'příjmy-paragraf'!C54)</f>
        <v>ostatní nahodilé přijmy</v>
      </c>
      <c r="D55" s="1138">
        <f>SUM(E55:E56)</f>
        <v>450000</v>
      </c>
      <c r="E55" s="614">
        <f>IF('příjmy-paragraf'!G54=0," ",'příjmy-paragraf'!G54)</f>
        <v>50000</v>
      </c>
      <c r="F55" s="73"/>
      <c r="L55" s="73"/>
    </row>
    <row r="56" spans="1:12" x14ac:dyDescent="0.2">
      <c r="A56" s="1150"/>
      <c r="B56" s="1152"/>
      <c r="C56" s="615" t="str">
        <f>IF('příjmy-paragraf'!C55=0," ",'příjmy-paragraf'!C55)</f>
        <v>obědy</v>
      </c>
      <c r="D56" s="1139"/>
      <c r="E56" s="616">
        <f>IF('příjmy-paragraf'!G55=0," ",'příjmy-paragraf'!G55)</f>
        <v>400000</v>
      </c>
      <c r="F56" s="73"/>
      <c r="L56" s="73"/>
    </row>
    <row r="57" spans="1:12" ht="13.5" thickBot="1" x14ac:dyDescent="0.25">
      <c r="A57" s="334">
        <f>IF('příjmy-paragraf'!A56=0," ",'příjmy-paragraf'!A56)</f>
        <v>6330</v>
      </c>
      <c r="B57" s="461" t="str">
        <f>IF('příjmy-paragraf'!B56=0," ",'příjmy-paragraf'!B56)</f>
        <v>převody fondům (sociální fond)</v>
      </c>
      <c r="C57" s="461" t="str">
        <f>IF('příjmy-paragraf'!C56=0," ",'příjmy-paragraf'!C56)</f>
        <v>sociální fond</v>
      </c>
      <c r="D57" s="339">
        <f>IF('příjmy-paragraf'!F56=0," ",'příjmy-paragraf'!F56)</f>
        <v>630000</v>
      </c>
      <c r="E57" s="346" t="str">
        <f>IF('příjmy-paragraf'!G56=0," ",'příjmy-paragraf'!G56)</f>
        <v xml:space="preserve"> </v>
      </c>
      <c r="F57" s="73"/>
      <c r="L57" s="73"/>
    </row>
    <row r="58" spans="1:12" ht="16.5" thickTop="1" thickBot="1" x14ac:dyDescent="0.3">
      <c r="A58" s="469" t="s">
        <v>24</v>
      </c>
      <c r="B58" s="470"/>
      <c r="C58" s="471"/>
      <c r="D58" s="472">
        <f>SUM(D4:D57)</f>
        <v>133404900</v>
      </c>
      <c r="E58" s="473"/>
      <c r="F58" s="73"/>
      <c r="L58" s="73"/>
    </row>
    <row r="59" spans="1:12" ht="15.75" thickTop="1" x14ac:dyDescent="0.25">
      <c r="D59" s="73"/>
      <c r="E59" s="75"/>
      <c r="F59" s="73"/>
      <c r="L59" s="73"/>
    </row>
    <row r="60" spans="1:12" ht="13.5" thickBot="1" x14ac:dyDescent="0.25">
      <c r="B60" s="485" t="s">
        <v>533</v>
      </c>
      <c r="D60" s="73"/>
      <c r="E60" s="73"/>
      <c r="F60" s="73"/>
      <c r="G60" s="73"/>
      <c r="H60" s="73"/>
      <c r="I60" s="73"/>
      <c r="J60" s="73"/>
      <c r="K60" s="73"/>
      <c r="L60" s="73"/>
    </row>
    <row r="61" spans="1:12" x14ac:dyDescent="0.2">
      <c r="B61" s="486" t="s">
        <v>532</v>
      </c>
      <c r="C61" s="86"/>
      <c r="D61" s="87"/>
      <c r="E61" s="87"/>
      <c r="F61" s="73"/>
      <c r="G61" s="73"/>
      <c r="H61" s="73"/>
      <c r="I61" s="73"/>
      <c r="J61" s="73"/>
      <c r="K61" s="73"/>
      <c r="L61" s="73"/>
    </row>
    <row r="62" spans="1:12" x14ac:dyDescent="0.2">
      <c r="B62" s="487" t="s">
        <v>419</v>
      </c>
      <c r="C62" s="89"/>
      <c r="D62" s="90">
        <f>D58</f>
        <v>133404900</v>
      </c>
      <c r="E62" s="100"/>
      <c r="F62" s="73"/>
      <c r="G62" s="73"/>
      <c r="H62" s="73"/>
      <c r="I62" s="73"/>
      <c r="J62" s="73"/>
      <c r="K62" s="73"/>
      <c r="L62" s="73"/>
    </row>
    <row r="63" spans="1:12" x14ac:dyDescent="0.2">
      <c r="B63" s="88"/>
      <c r="C63" s="659" t="s">
        <v>498</v>
      </c>
      <c r="D63" s="90">
        <f>J50</f>
        <v>142020000</v>
      </c>
      <c r="E63" s="100"/>
      <c r="F63" s="73"/>
      <c r="G63" s="73"/>
      <c r="H63" s="73"/>
      <c r="I63" s="73"/>
      <c r="J63" s="73"/>
      <c r="K63" s="73"/>
      <c r="L63" s="73"/>
    </row>
    <row r="64" spans="1:12" x14ac:dyDescent="0.2">
      <c r="B64" s="487" t="s">
        <v>455</v>
      </c>
      <c r="C64" s="91"/>
      <c r="D64" s="90">
        <v>1500000</v>
      </c>
      <c r="E64" s="100"/>
      <c r="F64" s="73"/>
      <c r="G64" s="73"/>
      <c r="H64" s="73"/>
      <c r="I64" s="73"/>
      <c r="J64" s="73"/>
      <c r="K64" s="73"/>
      <c r="L64" s="73"/>
    </row>
    <row r="65" spans="1:12" x14ac:dyDescent="0.2">
      <c r="B65" s="487" t="s">
        <v>386</v>
      </c>
      <c r="C65" s="89"/>
      <c r="D65" s="90"/>
      <c r="E65" s="100"/>
      <c r="F65" s="73"/>
      <c r="G65" s="73"/>
      <c r="H65" s="73"/>
      <c r="I65" s="73"/>
      <c r="J65" s="73"/>
      <c r="K65" s="73"/>
      <c r="L65" s="73"/>
    </row>
    <row r="66" spans="1:12" x14ac:dyDescent="0.2">
      <c r="B66" s="596" t="s">
        <v>501</v>
      </c>
      <c r="C66" s="597"/>
      <c r="D66" s="598">
        <f>D63+D64-D62</f>
        <v>10115100</v>
      </c>
      <c r="E66" s="599"/>
      <c r="F66" s="73"/>
      <c r="G66" s="73"/>
      <c r="H66" s="73"/>
      <c r="I66" s="73"/>
      <c r="J66" s="73"/>
      <c r="K66" s="73"/>
      <c r="L66" s="73"/>
    </row>
    <row r="67" spans="1:12" x14ac:dyDescent="0.2">
      <c r="B67" s="84"/>
      <c r="C67" s="73"/>
      <c r="D67" s="85"/>
      <c r="E67" s="85"/>
      <c r="F67" s="73"/>
      <c r="G67" s="73"/>
      <c r="H67" s="73"/>
      <c r="I67" s="73"/>
      <c r="J67" s="73"/>
      <c r="K67" s="73"/>
      <c r="L67" s="73"/>
    </row>
    <row r="69" spans="1:12" x14ac:dyDescent="0.2">
      <c r="A69" s="99"/>
      <c r="B69" s="98"/>
      <c r="C69" s="98"/>
      <c r="D69" s="85"/>
    </row>
    <row r="70" spans="1:12" x14ac:dyDescent="0.2">
      <c r="A70" s="99" t="s">
        <v>143</v>
      </c>
      <c r="B70" s="98" t="s">
        <v>141</v>
      </c>
      <c r="C70" s="98" t="s">
        <v>142</v>
      </c>
    </row>
  </sheetData>
  <mergeCells count="33">
    <mergeCell ref="J25:J27"/>
    <mergeCell ref="G1:K1"/>
    <mergeCell ref="J30:J33"/>
    <mergeCell ref="G30:G33"/>
    <mergeCell ref="H30:H33"/>
    <mergeCell ref="G17:G20"/>
    <mergeCell ref="H17:H20"/>
    <mergeCell ref="J17:J20"/>
    <mergeCell ref="A29:A30"/>
    <mergeCell ref="B29:B30"/>
    <mergeCell ref="D29:D30"/>
    <mergeCell ref="D31:D33"/>
    <mergeCell ref="B31:B33"/>
    <mergeCell ref="A31:A33"/>
    <mergeCell ref="A1:E1"/>
    <mergeCell ref="A9:A13"/>
    <mergeCell ref="B9:B13"/>
    <mergeCell ref="D9:D13"/>
    <mergeCell ref="A21:A25"/>
    <mergeCell ref="B21:B25"/>
    <mergeCell ref="D21:D25"/>
    <mergeCell ref="G39:G41"/>
    <mergeCell ref="H39:H41"/>
    <mergeCell ref="J39:J41"/>
    <mergeCell ref="G46:G49"/>
    <mergeCell ref="H46:H49"/>
    <mergeCell ref="J46:J49"/>
    <mergeCell ref="D55:D56"/>
    <mergeCell ref="D45:D48"/>
    <mergeCell ref="A45:A48"/>
    <mergeCell ref="B45:B48"/>
    <mergeCell ref="A55:A56"/>
    <mergeCell ref="B55:B56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0"/>
  <sheetViews>
    <sheetView zoomScale="130" zoomScaleNormal="130" workbookViewId="0">
      <selection activeCell="A10" sqref="A10:G10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426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395</v>
      </c>
      <c r="B3" s="791" t="s">
        <v>236</v>
      </c>
      <c r="C3" s="792"/>
      <c r="D3" s="878"/>
      <c r="E3" s="878"/>
      <c r="F3" s="878"/>
      <c r="G3" s="794"/>
    </row>
    <row r="4" spans="1:7" ht="15.75" x14ac:dyDescent="0.25">
      <c r="A4" s="795"/>
      <c r="B4" s="796" t="s">
        <v>144</v>
      </c>
      <c r="C4" s="879"/>
      <c r="D4" s="880"/>
      <c r="E4" s="799" t="s">
        <v>145</v>
      </c>
      <c r="F4" s="880"/>
      <c r="G4" s="800"/>
    </row>
    <row r="5" spans="1:7" ht="15" x14ac:dyDescent="0.25">
      <c r="A5" s="1306" t="s">
        <v>146</v>
      </c>
      <c r="B5" s="1307" t="s">
        <v>147</v>
      </c>
      <c r="C5" s="881" t="s">
        <v>148</v>
      </c>
      <c r="D5" s="881" t="s">
        <v>111</v>
      </c>
      <c r="E5" s="881" t="s">
        <v>149</v>
      </c>
      <c r="F5" s="881" t="s">
        <v>112</v>
      </c>
      <c r="G5" s="88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83">
        <v>2111</v>
      </c>
      <c r="B7" s="884" t="s">
        <v>237</v>
      </c>
      <c r="C7" s="885">
        <v>30000</v>
      </c>
      <c r="D7" s="885">
        <v>26700</v>
      </c>
      <c r="E7" s="885">
        <v>35000</v>
      </c>
      <c r="F7" s="885">
        <v>30000</v>
      </c>
      <c r="G7" s="858">
        <v>30000</v>
      </c>
    </row>
    <row r="8" spans="1:7" ht="20.100000000000001" customHeight="1" x14ac:dyDescent="0.25">
      <c r="A8" s="886"/>
      <c r="B8" s="887"/>
      <c r="C8" s="888"/>
      <c r="D8" s="888"/>
      <c r="E8" s="888"/>
      <c r="F8" s="888"/>
      <c r="G8" s="860"/>
    </row>
    <row r="9" spans="1:7" ht="20.100000000000001" customHeight="1" thickBot="1" x14ac:dyDescent="0.3">
      <c r="A9" s="889"/>
      <c r="B9" s="890"/>
      <c r="C9" s="891"/>
      <c r="D9" s="891"/>
      <c r="E9" s="891"/>
      <c r="F9" s="891"/>
      <c r="G9" s="862"/>
    </row>
    <row r="10" spans="1:7" ht="20.100000000000001" customHeight="1" thickBot="1" x14ac:dyDescent="0.3">
      <c r="A10" s="986"/>
      <c r="B10" s="975" t="s">
        <v>59</v>
      </c>
      <c r="C10" s="1000">
        <f>SUM(C7:C9)</f>
        <v>30000</v>
      </c>
      <c r="D10" s="1000">
        <f>SUM(D7:D9)</f>
        <v>26700</v>
      </c>
      <c r="E10" s="1000">
        <f>SUM(E7:E9)</f>
        <v>35000</v>
      </c>
      <c r="F10" s="1000">
        <f>SUM(F7:F9)</f>
        <v>30000</v>
      </c>
      <c r="G10" s="1001">
        <f>SUM(G7:G9)</f>
        <v>30000</v>
      </c>
    </row>
    <row r="11" spans="1:7" ht="15" x14ac:dyDescent="0.25">
      <c r="A11" s="216"/>
      <c r="B11" s="216"/>
      <c r="C11" s="217"/>
      <c r="D11" s="217"/>
      <c r="E11" s="217"/>
      <c r="F11" s="217"/>
      <c r="G11" s="217"/>
    </row>
    <row r="12" spans="1:7" ht="15.75" thickBot="1" x14ac:dyDescent="0.3">
      <c r="A12" s="216"/>
      <c r="B12" s="216"/>
      <c r="C12" s="216"/>
      <c r="D12" s="216"/>
      <c r="E12" s="216"/>
      <c r="F12" s="216"/>
    </row>
    <row r="13" spans="1:7" ht="15.75" x14ac:dyDescent="0.25">
      <c r="A13" s="821" t="s">
        <v>395</v>
      </c>
      <c r="B13" s="822" t="s">
        <v>236</v>
      </c>
      <c r="C13" s="823"/>
      <c r="D13" s="893"/>
      <c r="E13" s="893"/>
      <c r="F13" s="893"/>
      <c r="G13" s="825"/>
    </row>
    <row r="14" spans="1:7" ht="15.75" x14ac:dyDescent="0.25">
      <c r="A14" s="826"/>
      <c r="B14" s="827" t="s">
        <v>151</v>
      </c>
      <c r="C14" s="894"/>
      <c r="D14" s="895"/>
      <c r="E14" s="830" t="s">
        <v>145</v>
      </c>
      <c r="F14" s="895"/>
      <c r="G14" s="831"/>
    </row>
    <row r="15" spans="1:7" ht="15" x14ac:dyDescent="0.25">
      <c r="A15" s="1308" t="s">
        <v>146</v>
      </c>
      <c r="B15" s="1309" t="s">
        <v>147</v>
      </c>
      <c r="C15" s="896" t="s">
        <v>148</v>
      </c>
      <c r="D15" s="896" t="s">
        <v>111</v>
      </c>
      <c r="E15" s="896" t="s">
        <v>149</v>
      </c>
      <c r="F15" s="896" t="s">
        <v>112</v>
      </c>
      <c r="G15" s="897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98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9" ht="20.100000000000001" customHeight="1" x14ac:dyDescent="0.25">
      <c r="A17" s="899">
        <v>5041</v>
      </c>
      <c r="B17" s="900" t="s">
        <v>511</v>
      </c>
      <c r="C17" s="901">
        <v>0</v>
      </c>
      <c r="D17" s="902">
        <v>3204</v>
      </c>
      <c r="E17" s="901">
        <v>3204</v>
      </c>
      <c r="F17" s="901">
        <v>0</v>
      </c>
      <c r="G17" s="903">
        <v>0</v>
      </c>
    </row>
    <row r="18" spans="1:9" ht="20.100000000000001" customHeight="1" x14ac:dyDescent="0.25">
      <c r="A18" s="899">
        <v>5139</v>
      </c>
      <c r="B18" s="900" t="s">
        <v>158</v>
      </c>
      <c r="C18" s="901">
        <v>50000</v>
      </c>
      <c r="D18" s="902">
        <v>74691</v>
      </c>
      <c r="E18" s="901">
        <v>80000</v>
      </c>
      <c r="F18" s="901">
        <v>80000</v>
      </c>
      <c r="G18" s="903">
        <v>80000</v>
      </c>
    </row>
    <row r="19" spans="1:9" ht="20.100000000000001" customHeight="1" x14ac:dyDescent="0.25">
      <c r="A19" s="899">
        <v>5169</v>
      </c>
      <c r="B19" s="900" t="s">
        <v>172</v>
      </c>
      <c r="C19" s="901">
        <v>400000</v>
      </c>
      <c r="D19" s="902">
        <v>210768</v>
      </c>
      <c r="E19" s="901">
        <v>350000</v>
      </c>
      <c r="F19" s="901">
        <v>400000</v>
      </c>
      <c r="G19" s="903">
        <v>400000</v>
      </c>
    </row>
    <row r="20" spans="1:9" ht="20.100000000000001" customHeight="1" x14ac:dyDescent="0.25">
      <c r="A20" s="899">
        <v>5169</v>
      </c>
      <c r="B20" s="900" t="s">
        <v>172</v>
      </c>
      <c r="C20" s="901">
        <v>0</v>
      </c>
      <c r="D20" s="902">
        <v>0</v>
      </c>
      <c r="E20" s="901">
        <v>0</v>
      </c>
      <c r="F20" s="901">
        <v>1500000</v>
      </c>
      <c r="G20" s="903">
        <v>1500000</v>
      </c>
    </row>
    <row r="21" spans="1:9" ht="20.100000000000001" customHeight="1" x14ac:dyDescent="0.25">
      <c r="A21" s="904">
        <v>5175</v>
      </c>
      <c r="B21" s="905" t="s">
        <v>26</v>
      </c>
      <c r="C21" s="906">
        <v>0</v>
      </c>
      <c r="D21" s="906">
        <v>3418</v>
      </c>
      <c r="E21" s="906">
        <v>5000</v>
      </c>
      <c r="F21" s="906">
        <v>20000</v>
      </c>
      <c r="G21" s="907">
        <v>20000</v>
      </c>
      <c r="I21" s="218"/>
    </row>
    <row r="22" spans="1:9" ht="20.100000000000001" customHeight="1" thickBot="1" x14ac:dyDescent="0.3">
      <c r="A22" s="908">
        <v>5194</v>
      </c>
      <c r="B22" s="909" t="s">
        <v>223</v>
      </c>
      <c r="C22" s="910">
        <v>50000</v>
      </c>
      <c r="D22" s="910">
        <v>49703</v>
      </c>
      <c r="E22" s="910">
        <v>60000</v>
      </c>
      <c r="F22" s="910">
        <v>50000</v>
      </c>
      <c r="G22" s="911">
        <v>50000</v>
      </c>
      <c r="I22" s="218"/>
    </row>
    <row r="23" spans="1:9" ht="20.100000000000001" customHeight="1" thickBot="1" x14ac:dyDescent="0.3">
      <c r="A23" s="989"/>
      <c r="B23" s="979" t="s">
        <v>59</v>
      </c>
      <c r="C23" s="990">
        <f>SUM(C17:C22)</f>
        <v>500000</v>
      </c>
      <c r="D23" s="990">
        <f>SUM(D17:D22)</f>
        <v>341784</v>
      </c>
      <c r="E23" s="990">
        <f>SUM(E17:E22)</f>
        <v>498204</v>
      </c>
      <c r="F23" s="990">
        <f>SUM(F17:F22)</f>
        <v>2050000</v>
      </c>
      <c r="G23" s="999">
        <f>SUM(G17:G22)</f>
        <v>2050000</v>
      </c>
    </row>
    <row r="24" spans="1:9" ht="15" x14ac:dyDescent="0.25">
      <c r="A24" s="216"/>
      <c r="B24" s="216"/>
      <c r="C24" s="219"/>
      <c r="D24" s="219"/>
      <c r="E24" s="219"/>
      <c r="F24" s="219"/>
      <c r="G24" s="216"/>
    </row>
    <row r="25" spans="1:9" ht="15" x14ac:dyDescent="0.25">
      <c r="A25" s="216"/>
      <c r="B25" s="216"/>
      <c r="C25" s="219"/>
      <c r="D25" s="219"/>
      <c r="E25" s="219"/>
      <c r="F25" s="219"/>
      <c r="G25" s="216"/>
    </row>
    <row r="26" spans="1:9" ht="15" x14ac:dyDescent="0.25">
      <c r="A26" s="216"/>
      <c r="B26" s="220" t="s">
        <v>154</v>
      </c>
      <c r="C26" s="508">
        <v>45229</v>
      </c>
      <c r="E26" s="220" t="s">
        <v>155</v>
      </c>
      <c r="F26" s="664" t="s">
        <v>53</v>
      </c>
      <c r="G26" s="216"/>
    </row>
    <row r="27" spans="1:9" ht="15" x14ac:dyDescent="0.25">
      <c r="A27" s="216"/>
      <c r="B27" s="216"/>
      <c r="C27" s="216"/>
      <c r="D27" s="216"/>
      <c r="E27" s="216"/>
      <c r="F27" s="216"/>
      <c r="G27" s="216"/>
    </row>
    <row r="28" spans="1:9" ht="15" x14ac:dyDescent="0.25">
      <c r="B28" s="118" t="s">
        <v>17</v>
      </c>
      <c r="C28" s="119">
        <v>150000</v>
      </c>
      <c r="D28" s="119" t="s">
        <v>53</v>
      </c>
      <c r="E28" s="119" t="s">
        <v>53</v>
      </c>
      <c r="F28" s="507" t="s">
        <v>53</v>
      </c>
    </row>
    <row r="29" spans="1:9" ht="15" x14ac:dyDescent="0.25">
      <c r="B29" s="118" t="s">
        <v>238</v>
      </c>
      <c r="C29" s="119">
        <v>400000</v>
      </c>
      <c r="D29" s="119" t="s">
        <v>53</v>
      </c>
      <c r="E29" s="119" t="s">
        <v>53</v>
      </c>
      <c r="F29" s="507" t="s">
        <v>53</v>
      </c>
      <c r="H29" s="216"/>
    </row>
    <row r="30" spans="1:9" ht="15" x14ac:dyDescent="0.25">
      <c r="B30" s="118" t="s">
        <v>512</v>
      </c>
      <c r="C30" s="119">
        <v>1500000</v>
      </c>
      <c r="D30" s="118" t="s">
        <v>53</v>
      </c>
      <c r="E30" s="120" t="s">
        <v>53</v>
      </c>
      <c r="F30" s="507" t="s">
        <v>53</v>
      </c>
      <c r="H30" s="216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4EED-AD0C-4A44-A700-8310CE58FADF}">
  <sheetPr>
    <pageSetUpPr fitToPage="1"/>
  </sheetPr>
  <dimension ref="A1:I68"/>
  <sheetViews>
    <sheetView showGridLines="0" zoomScale="130" zoomScaleNormal="130" zoomScalePageLayoutView="120" workbookViewId="0">
      <selection activeCell="I61" sqref="I61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588</v>
      </c>
      <c r="D1" s="1259"/>
      <c r="E1" s="1259"/>
      <c r="F1" s="1073" t="s">
        <v>262</v>
      </c>
      <c r="G1" s="1074">
        <f>[4]P8!F1</f>
        <v>2024</v>
      </c>
      <c r="H1" s="1071"/>
      <c r="I1" s="1002" t="s">
        <v>589</v>
      </c>
    </row>
    <row r="2" spans="1:9" s="1076" customFormat="1" ht="12" customHeight="1" x14ac:dyDescent="0.25">
      <c r="A2" s="1075"/>
      <c r="B2" s="1260" t="str">
        <f>[4]P8!B2</f>
        <v>Středisko volného času "ROROŠ", Nové Město pod Smrkem,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590</v>
      </c>
    </row>
    <row r="4" spans="1:9" s="1076" customFormat="1" ht="12" customHeight="1" thickBot="1" x14ac:dyDescent="0.25">
      <c r="A4" s="1004"/>
      <c r="B4" s="1005" t="s">
        <v>267</v>
      </c>
      <c r="C4" s="1005" t="s">
        <v>268</v>
      </c>
      <c r="D4" s="1006">
        <f>[4]P8!F1-1</f>
        <v>2023</v>
      </c>
      <c r="E4" s="1005" t="s">
        <v>112</v>
      </c>
      <c r="F4" s="1077" t="s">
        <v>591</v>
      </c>
      <c r="G4" s="1077" t="s">
        <v>592</v>
      </c>
      <c r="H4" s="1077" t="s">
        <v>593</v>
      </c>
      <c r="I4" s="1078" t="s">
        <v>594</v>
      </c>
    </row>
    <row r="5" spans="1:9" s="1076" customFormat="1" ht="12" customHeight="1" thickBot="1" x14ac:dyDescent="0.25">
      <c r="A5" s="1262" t="s">
        <v>595</v>
      </c>
      <c r="B5" s="1263"/>
      <c r="C5" s="1264"/>
      <c r="D5" s="1007">
        <f>D6+D9+D14+D20+D22+D27+D31+D33</f>
        <v>0</v>
      </c>
      <c r="E5" s="1007">
        <f>E6+E9+E14+E20+E22+E27+E31+E33</f>
        <v>1869000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1869000</v>
      </c>
    </row>
    <row r="6" spans="1:9" s="1076" customFormat="1" ht="12" customHeight="1" thickBot="1" x14ac:dyDescent="0.25">
      <c r="A6" s="1008">
        <v>50</v>
      </c>
      <c r="B6" s="1265" t="s">
        <v>596</v>
      </c>
      <c r="C6" s="1266"/>
      <c r="D6" s="1009">
        <f t="shared" ref="D6:H6" si="1">SUM(D7:D8)</f>
        <v>0</v>
      </c>
      <c r="E6" s="1009">
        <f t="shared" si="1"/>
        <v>509000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509000</v>
      </c>
    </row>
    <row r="7" spans="1:9" s="1076" customFormat="1" ht="12" customHeight="1" x14ac:dyDescent="0.2">
      <c r="A7" s="1010"/>
      <c r="B7" s="1010">
        <v>501</v>
      </c>
      <c r="C7" s="1011" t="s">
        <v>597</v>
      </c>
      <c r="D7" s="1012"/>
      <c r="E7" s="1013">
        <f>[4]P8!D8</f>
        <v>318000</v>
      </c>
      <c r="F7" s="1081"/>
      <c r="G7" s="1081"/>
      <c r="H7" s="1081"/>
      <c r="I7" s="1082">
        <f t="shared" si="0"/>
        <v>318000</v>
      </c>
    </row>
    <row r="8" spans="1:9" s="1076" customFormat="1" ht="12" customHeight="1" thickBot="1" x14ac:dyDescent="0.25">
      <c r="A8" s="1014"/>
      <c r="B8" s="1014">
        <v>502</v>
      </c>
      <c r="C8" s="1015" t="s">
        <v>598</v>
      </c>
      <c r="D8" s="1016"/>
      <c r="E8" s="1017">
        <f>[4]P8!D17</f>
        <v>191000</v>
      </c>
      <c r="F8" s="1083"/>
      <c r="G8" s="1083"/>
      <c r="H8" s="1083"/>
      <c r="I8" s="1084">
        <f t="shared" si="0"/>
        <v>191000</v>
      </c>
    </row>
    <row r="9" spans="1:9" s="1076" customFormat="1" ht="12" customHeight="1" thickBot="1" x14ac:dyDescent="0.25">
      <c r="A9" s="1008">
        <v>51</v>
      </c>
      <c r="B9" s="1257" t="s">
        <v>599</v>
      </c>
      <c r="C9" s="1257"/>
      <c r="D9" s="1009">
        <f t="shared" ref="D9:H9" si="2">SUM(D10:D13)</f>
        <v>0</v>
      </c>
      <c r="E9" s="1009">
        <f t="shared" si="2"/>
        <v>685000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685000</v>
      </c>
    </row>
    <row r="10" spans="1:9" s="1076" customFormat="1" ht="12" customHeight="1" x14ac:dyDescent="0.2">
      <c r="A10" s="1010"/>
      <c r="B10" s="1010">
        <v>511</v>
      </c>
      <c r="C10" s="1018" t="s">
        <v>292</v>
      </c>
      <c r="D10" s="1012"/>
      <c r="E10" s="1013">
        <f>[4]P8!D23</f>
        <v>58000</v>
      </c>
      <c r="F10" s="1012"/>
      <c r="G10" s="1012"/>
      <c r="H10" s="1012"/>
      <c r="I10" s="1082">
        <f t="shared" si="0"/>
        <v>58000</v>
      </c>
    </row>
    <row r="11" spans="1:9" s="1076" customFormat="1" ht="12" customHeight="1" x14ac:dyDescent="0.2">
      <c r="A11" s="1014"/>
      <c r="B11" s="1014">
        <v>512</v>
      </c>
      <c r="C11" s="1015" t="s">
        <v>295</v>
      </c>
      <c r="D11" s="1016"/>
      <c r="E11" s="1017">
        <f>[4]P8!D26</f>
        <v>6000</v>
      </c>
      <c r="F11" s="1016"/>
      <c r="G11" s="1016"/>
      <c r="H11" s="1016"/>
      <c r="I11" s="1084">
        <f t="shared" si="0"/>
        <v>6000</v>
      </c>
    </row>
    <row r="12" spans="1:9" s="1076" customFormat="1" ht="12" customHeight="1" x14ac:dyDescent="0.2">
      <c r="A12" s="1019"/>
      <c r="B12" s="1014">
        <v>513</v>
      </c>
      <c r="C12" s="1015" t="s">
        <v>297</v>
      </c>
      <c r="D12" s="1083"/>
      <c r="E12" s="1017">
        <f>[4]P8!D28</f>
        <v>12000</v>
      </c>
      <c r="F12" s="1083"/>
      <c r="G12" s="1083"/>
      <c r="H12" s="1083"/>
      <c r="I12" s="1084">
        <f t="shared" si="0"/>
        <v>12000</v>
      </c>
    </row>
    <row r="13" spans="1:9" s="1076" customFormat="1" ht="12" customHeight="1" thickBot="1" x14ac:dyDescent="0.25">
      <c r="A13" s="1020"/>
      <c r="B13" s="1021">
        <v>518</v>
      </c>
      <c r="C13" s="1022" t="s">
        <v>600</v>
      </c>
      <c r="D13" s="1012"/>
      <c r="E13" s="1023">
        <f>[4]P8!D30</f>
        <v>609000</v>
      </c>
      <c r="F13" s="1012"/>
      <c r="G13" s="1012"/>
      <c r="H13" s="1012"/>
      <c r="I13" s="1085">
        <f t="shared" si="0"/>
        <v>609000</v>
      </c>
    </row>
    <row r="14" spans="1:9" s="1076" customFormat="1" ht="12" customHeight="1" thickBot="1" x14ac:dyDescent="0.25">
      <c r="A14" s="1008">
        <v>52</v>
      </c>
      <c r="B14" s="1257" t="s">
        <v>601</v>
      </c>
      <c r="C14" s="1257"/>
      <c r="D14" s="1009">
        <f t="shared" ref="D14:H14" si="3">SUM(D15:D19)</f>
        <v>0</v>
      </c>
      <c r="E14" s="1009">
        <f t="shared" si="3"/>
        <v>430000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430000</v>
      </c>
    </row>
    <row r="15" spans="1:9" s="1076" customFormat="1" ht="12" customHeight="1" x14ac:dyDescent="0.2">
      <c r="A15" s="1010"/>
      <c r="B15" s="1010">
        <v>521</v>
      </c>
      <c r="C15" s="1018" t="s">
        <v>314</v>
      </c>
      <c r="D15" s="1083"/>
      <c r="E15" s="1013">
        <f>[4]P8!D45</f>
        <v>302000</v>
      </c>
      <c r="F15" s="1083"/>
      <c r="G15" s="1083"/>
      <c r="H15" s="1083"/>
      <c r="I15" s="1082">
        <f t="shared" si="0"/>
        <v>302000</v>
      </c>
    </row>
    <row r="16" spans="1:9" s="1076" customFormat="1" ht="12" customHeight="1" x14ac:dyDescent="0.2">
      <c r="A16" s="1014"/>
      <c r="B16" s="1014">
        <v>524</v>
      </c>
      <c r="C16" s="1015" t="s">
        <v>602</v>
      </c>
      <c r="D16" s="1083"/>
      <c r="E16" s="1013">
        <f>[4]P8!D47</f>
        <v>17000</v>
      </c>
      <c r="F16" s="1083"/>
      <c r="G16" s="1083"/>
      <c r="H16" s="1083"/>
      <c r="I16" s="1084">
        <f t="shared" si="0"/>
        <v>17000</v>
      </c>
    </row>
    <row r="17" spans="1:9" s="1076" customFormat="1" ht="12" customHeight="1" x14ac:dyDescent="0.2">
      <c r="A17" s="1019"/>
      <c r="B17" s="1014">
        <v>525</v>
      </c>
      <c r="C17" s="1015" t="s">
        <v>603</v>
      </c>
      <c r="D17" s="1083"/>
      <c r="E17" s="1013">
        <f>[4]P8!D49</f>
        <v>9000</v>
      </c>
      <c r="F17" s="1083"/>
      <c r="G17" s="1083"/>
      <c r="H17" s="1083"/>
      <c r="I17" s="1084">
        <f t="shared" si="0"/>
        <v>9000</v>
      </c>
    </row>
    <row r="18" spans="1:9" s="1076" customFormat="1" ht="12" customHeight="1" x14ac:dyDescent="0.2">
      <c r="A18" s="1019"/>
      <c r="B18" s="1014">
        <v>527</v>
      </c>
      <c r="C18" s="1015" t="s">
        <v>317</v>
      </c>
      <c r="D18" s="1083"/>
      <c r="E18" s="1013">
        <f>[4]P8!D51</f>
        <v>38000</v>
      </c>
      <c r="F18" s="1083"/>
      <c r="G18" s="1083"/>
      <c r="H18" s="1083"/>
      <c r="I18" s="1084">
        <f t="shared" si="0"/>
        <v>38000</v>
      </c>
    </row>
    <row r="19" spans="1:9" s="1076" customFormat="1" ht="12" customHeight="1" thickBot="1" x14ac:dyDescent="0.25">
      <c r="A19" s="1020"/>
      <c r="B19" s="1021">
        <v>528</v>
      </c>
      <c r="C19" s="1022" t="s">
        <v>604</v>
      </c>
      <c r="D19" s="1083"/>
      <c r="E19" s="1013">
        <f>[4]P8!D56</f>
        <v>64000</v>
      </c>
      <c r="F19" s="1083"/>
      <c r="G19" s="1083"/>
      <c r="H19" s="1083"/>
      <c r="I19" s="1085">
        <f t="shared" si="0"/>
        <v>64000</v>
      </c>
    </row>
    <row r="20" spans="1:9" s="1076" customFormat="1" ht="12" customHeight="1" thickBot="1" x14ac:dyDescent="0.25">
      <c r="A20" s="1008">
        <v>53</v>
      </c>
      <c r="B20" s="1257" t="s">
        <v>605</v>
      </c>
      <c r="C20" s="1257"/>
      <c r="D20" s="1009">
        <f t="shared" ref="D20:H20" si="4">D21</f>
        <v>0</v>
      </c>
      <c r="E20" s="1009">
        <f t="shared" si="4"/>
        <v>2000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2000</v>
      </c>
    </row>
    <row r="21" spans="1:9" s="1076" customFormat="1" ht="12" customHeight="1" thickBot="1" x14ac:dyDescent="0.25">
      <c r="A21" s="1024"/>
      <c r="B21" s="1024">
        <v>538</v>
      </c>
      <c r="C21" s="1025" t="s">
        <v>324</v>
      </c>
      <c r="D21" s="1083"/>
      <c r="E21" s="1026">
        <f>[4]P8!D59</f>
        <v>2000</v>
      </c>
      <c r="F21" s="1083"/>
      <c r="G21" s="1083"/>
      <c r="H21" s="1083"/>
      <c r="I21" s="1086">
        <f t="shared" si="0"/>
        <v>2000</v>
      </c>
    </row>
    <row r="22" spans="1:9" s="1076" customFormat="1" ht="12" customHeight="1" thickBot="1" x14ac:dyDescent="0.25">
      <c r="A22" s="1008">
        <v>54</v>
      </c>
      <c r="B22" s="1257" t="s">
        <v>606</v>
      </c>
      <c r="C22" s="1257"/>
      <c r="D22" s="1009">
        <f t="shared" ref="D22:H22" si="5">SUM(D23:D26)</f>
        <v>0</v>
      </c>
      <c r="E22" s="1009">
        <f t="shared" si="5"/>
        <v>25000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25000</v>
      </c>
    </row>
    <row r="23" spans="1:9" s="1076" customFormat="1" ht="12" customHeight="1" x14ac:dyDescent="0.2">
      <c r="A23" s="1018"/>
      <c r="B23" s="1010">
        <v>541</v>
      </c>
      <c r="C23" s="1018" t="s">
        <v>326</v>
      </c>
      <c r="D23" s="1083"/>
      <c r="E23" s="1013">
        <f>[4]P8!D62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607</v>
      </c>
      <c r="D24" s="1083"/>
      <c r="E24" s="1013">
        <f>[4]P8!D64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328</v>
      </c>
      <c r="D25" s="1083"/>
      <c r="E25" s="1013">
        <f>[4]P8!D66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329</v>
      </c>
      <c r="D26" s="1083"/>
      <c r="E26" s="1013">
        <f>[4]P8!D68</f>
        <v>25000</v>
      </c>
      <c r="F26" s="1083"/>
      <c r="G26" s="1083"/>
      <c r="H26" s="1083"/>
      <c r="I26" s="1085">
        <f t="shared" si="0"/>
        <v>25000</v>
      </c>
    </row>
    <row r="27" spans="1:9" s="1076" customFormat="1" ht="12" customHeight="1" thickBot="1" x14ac:dyDescent="0.25">
      <c r="A27" s="1008">
        <v>55</v>
      </c>
      <c r="B27" s="1257" t="s">
        <v>608</v>
      </c>
      <c r="C27" s="1257"/>
      <c r="D27" s="1009">
        <f>SUM(D28:D30)</f>
        <v>0</v>
      </c>
      <c r="E27" s="1009">
        <f>SUM(E28:E30)</f>
        <v>218000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218000</v>
      </c>
    </row>
    <row r="28" spans="1:9" s="1076" customFormat="1" ht="12" customHeight="1" x14ac:dyDescent="0.2">
      <c r="A28" s="1028"/>
      <c r="B28" s="1029">
        <v>551</v>
      </c>
      <c r="C28" s="1030" t="s">
        <v>332</v>
      </c>
      <c r="D28" s="1087"/>
      <c r="E28" s="1031">
        <f>[4]P8!D71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333</v>
      </c>
      <c r="D29" s="1083"/>
      <c r="E29" s="1013">
        <f>[4]P8!D73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334</v>
      </c>
      <c r="D30" s="1083"/>
      <c r="E30" s="1023">
        <f>[4]P8!D75</f>
        <v>218000</v>
      </c>
      <c r="F30" s="1081"/>
      <c r="G30" s="1081"/>
      <c r="H30" s="1081"/>
      <c r="I30" s="1085">
        <f t="shared" si="0"/>
        <v>218000</v>
      </c>
    </row>
    <row r="31" spans="1:9" s="1076" customFormat="1" ht="12" customHeight="1" thickBot="1" x14ac:dyDescent="0.25">
      <c r="A31" s="1008">
        <v>56</v>
      </c>
      <c r="B31" s="1265" t="s">
        <v>609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338</v>
      </c>
      <c r="D32" s="1083"/>
      <c r="E32" s="1026">
        <f>[4]P8!D79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340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340</v>
      </c>
      <c r="D34" s="1083"/>
      <c r="E34" s="1013">
        <f>[4]P8!D82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341</v>
      </c>
      <c r="D35" s="1083"/>
      <c r="E35" s="1013">
        <f>[4]P8!D84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610</v>
      </c>
      <c r="B36" s="1272"/>
      <c r="C36" s="1273"/>
      <c r="D36" s="1038">
        <f t="shared" ref="D36:H36" si="9">D37+D41+D46+D48</f>
        <v>0</v>
      </c>
      <c r="E36" s="1038">
        <f t="shared" si="9"/>
        <v>1869000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1869000</v>
      </c>
    </row>
    <row r="37" spans="1:9" s="1076" customFormat="1" ht="12" customHeight="1" thickBot="1" x14ac:dyDescent="0.25">
      <c r="A37" s="1039">
        <v>60</v>
      </c>
      <c r="B37" s="1274" t="s">
        <v>611</v>
      </c>
      <c r="C37" s="1274"/>
      <c r="D37" s="1040">
        <f t="shared" ref="D37:H37" si="10">SUM(D38:D40)</f>
        <v>0</v>
      </c>
      <c r="E37" s="1040">
        <f t="shared" si="10"/>
        <v>191000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191000</v>
      </c>
    </row>
    <row r="38" spans="1:9" s="1076" customFormat="1" ht="12" customHeight="1" x14ac:dyDescent="0.2">
      <c r="A38" s="1041"/>
      <c r="B38" s="1042">
        <v>602</v>
      </c>
      <c r="C38" s="1041" t="s">
        <v>612</v>
      </c>
      <c r="D38" s="1083"/>
      <c r="E38" s="1083">
        <v>191000</v>
      </c>
      <c r="F38" s="1083"/>
      <c r="G38" s="1083"/>
      <c r="H38" s="1083"/>
      <c r="I38" s="1092">
        <f>SUM(E38:H38)</f>
        <v>191000</v>
      </c>
    </row>
    <row r="39" spans="1:9" s="1076" customFormat="1" ht="12" customHeight="1" x14ac:dyDescent="0.2">
      <c r="A39" s="1043"/>
      <c r="B39" s="1044">
        <v>603</v>
      </c>
      <c r="C39" s="1043" t="s">
        <v>613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614</v>
      </c>
      <c r="D40" s="1083"/>
      <c r="E40" s="1083"/>
      <c r="F40" s="1083"/>
      <c r="G40" s="1083"/>
      <c r="H40" s="1083"/>
      <c r="I40" s="1094">
        <f t="shared" ref="I40:I54" si="11">SUM(E40:H40)</f>
        <v>0</v>
      </c>
    </row>
    <row r="41" spans="1:9" s="1076" customFormat="1" ht="12" customHeight="1" thickBot="1" x14ac:dyDescent="0.25">
      <c r="A41" s="1039">
        <v>64</v>
      </c>
      <c r="B41" s="1274" t="s">
        <v>615</v>
      </c>
      <c r="C41" s="1274"/>
      <c r="D41" s="1040">
        <f>SUM(D42:D45)</f>
        <v>0</v>
      </c>
      <c r="E41" s="1040">
        <f t="shared" ref="E41:H41" si="12">SUM(E42:E45)</f>
        <v>336000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336000</v>
      </c>
    </row>
    <row r="42" spans="1:9" s="1076" customFormat="1" ht="12" customHeight="1" x14ac:dyDescent="0.2">
      <c r="A42" s="1041"/>
      <c r="B42" s="1042">
        <v>641</v>
      </c>
      <c r="C42" s="1041" t="s">
        <v>326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616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617</v>
      </c>
      <c r="D44" s="1083"/>
      <c r="E44" s="1083">
        <v>336000</v>
      </c>
      <c r="F44" s="1083"/>
      <c r="G44" s="1083"/>
      <c r="H44" s="1083"/>
      <c r="I44" s="1093">
        <f t="shared" si="11"/>
        <v>336000</v>
      </c>
    </row>
    <row r="45" spans="1:9" s="1076" customFormat="1" ht="12" customHeight="1" thickBot="1" x14ac:dyDescent="0.25">
      <c r="A45" s="1045"/>
      <c r="B45" s="1046">
        <v>649</v>
      </c>
      <c r="C45" s="1045" t="s">
        <v>618</v>
      </c>
      <c r="D45" s="1083"/>
      <c r="E45" s="1083"/>
      <c r="F45" s="1083"/>
      <c r="G45" s="1083"/>
      <c r="H45" s="1083"/>
      <c r="I45" s="1094">
        <f t="shared" si="11"/>
        <v>0</v>
      </c>
    </row>
    <row r="46" spans="1:9" s="1076" customFormat="1" ht="12" customHeight="1" thickBot="1" x14ac:dyDescent="0.25">
      <c r="A46" s="1039">
        <v>66</v>
      </c>
      <c r="B46" s="1274" t="s">
        <v>619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620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621</v>
      </c>
      <c r="C48" s="1274"/>
      <c r="D48" s="1040">
        <f t="shared" ref="D48:H48" si="14">SUM(D49:D53)</f>
        <v>0</v>
      </c>
      <c r="E48" s="1040">
        <f t="shared" si="14"/>
        <v>1342000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1342000</v>
      </c>
    </row>
    <row r="49" spans="1:9" s="1076" customFormat="1" ht="12" customHeight="1" x14ac:dyDescent="0.2">
      <c r="A49" s="1042" t="s">
        <v>622</v>
      </c>
      <c r="B49" s="1042">
        <v>500</v>
      </c>
      <c r="C49" s="1041" t="s">
        <v>623</v>
      </c>
      <c r="D49" s="1083"/>
      <c r="E49" s="1081">
        <v>892000</v>
      </c>
      <c r="F49" s="1081"/>
      <c r="G49" s="1081"/>
      <c r="H49" s="1081"/>
      <c r="I49" s="1096">
        <f t="shared" si="11"/>
        <v>892000</v>
      </c>
    </row>
    <row r="50" spans="1:9" s="1076" customFormat="1" ht="12" customHeight="1" x14ac:dyDescent="0.2">
      <c r="A50" s="1042" t="s">
        <v>622</v>
      </c>
      <c r="B50" s="1042">
        <v>510</v>
      </c>
      <c r="C50" s="1041" t="s">
        <v>624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622</v>
      </c>
      <c r="B51" s="1042">
        <v>600</v>
      </c>
      <c r="C51" s="1041" t="s">
        <v>625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622</v>
      </c>
      <c r="B52" s="1042"/>
      <c r="C52" s="1041" t="s">
        <v>626</v>
      </c>
      <c r="D52" s="1083"/>
      <c r="E52" s="1081">
        <v>450000</v>
      </c>
      <c r="F52" s="1081"/>
      <c r="G52" s="1081"/>
      <c r="H52" s="1081"/>
      <c r="I52" s="1096">
        <f t="shared" si="11"/>
        <v>450000</v>
      </c>
    </row>
    <row r="53" spans="1:9" s="1076" customFormat="1" ht="12" customHeight="1" thickBot="1" x14ac:dyDescent="0.25">
      <c r="A53" s="1049" t="s">
        <v>622</v>
      </c>
      <c r="B53" s="1097"/>
      <c r="C53" s="1050" t="s">
        <v>627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628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629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630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631</v>
      </c>
      <c r="B57" s="1056" t="s">
        <v>632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633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634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635</v>
      </c>
      <c r="B60" s="1060" t="s">
        <v>636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637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638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342</v>
      </c>
      <c r="B64" s="208"/>
      <c r="C64" s="1105" t="str">
        <f>[4]P8!C89</f>
        <v>Mgr. Yveta Svobodová</v>
      </c>
      <c r="D64" s="209" t="s">
        <v>343</v>
      </c>
      <c r="E64" s="1067"/>
      <c r="F64" s="1106"/>
      <c r="G64" s="1069" t="s">
        <v>639</v>
      </c>
      <c r="H64" s="1107" t="s">
        <v>640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345</v>
      </c>
      <c r="B66" s="208"/>
      <c r="C66" s="1105" t="str">
        <f>[4]P8!C91</f>
        <v>Mgr. Yveta Svobodová</v>
      </c>
      <c r="D66" s="209" t="s">
        <v>343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641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8B54-EDFC-43AF-8C3B-7369850A20FD}">
  <sheetPr>
    <pageSetUpPr fitToPage="1"/>
  </sheetPr>
  <dimension ref="A1:K94"/>
  <sheetViews>
    <sheetView showGridLines="0" zoomScale="130" zoomScaleNormal="130" zoomScaleSheetLayoutView="110" workbookViewId="0">
      <selection activeCell="G78" sqref="G78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261</v>
      </c>
      <c r="D1" s="1109"/>
      <c r="E1" s="1111" t="s">
        <v>262</v>
      </c>
      <c r="F1" s="1112">
        <v>2024</v>
      </c>
      <c r="G1" s="1109"/>
      <c r="H1" s="121" t="s">
        <v>263</v>
      </c>
    </row>
    <row r="2" spans="1:11" s="1076" customFormat="1" ht="11.45" customHeight="1" x14ac:dyDescent="0.2">
      <c r="A2" s="122"/>
      <c r="B2" s="1275" t="s">
        <v>349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265</v>
      </c>
      <c r="D3" s="122"/>
      <c r="E3" s="122"/>
      <c r="F3" s="122"/>
      <c r="G3" s="122"/>
      <c r="H3" s="125" t="s">
        <v>266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267</v>
      </c>
      <c r="C4" s="1280" t="s">
        <v>268</v>
      </c>
      <c r="D4" s="1282" t="s">
        <v>269</v>
      </c>
      <c r="E4" s="1284" t="s">
        <v>270</v>
      </c>
      <c r="F4" s="1278" t="s">
        <v>271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272</v>
      </c>
      <c r="G5" s="514" t="s">
        <v>273</v>
      </c>
      <c r="H5" s="126" t="s">
        <v>274</v>
      </c>
      <c r="I5" s="124"/>
      <c r="J5" s="1106"/>
      <c r="K5" s="1106"/>
    </row>
    <row r="6" spans="1:11" s="1076" customFormat="1" ht="11.45" customHeight="1" thickBot="1" x14ac:dyDescent="0.25">
      <c r="A6" s="1289" t="s">
        <v>275</v>
      </c>
      <c r="B6" s="1290"/>
      <c r="C6" s="1291"/>
      <c r="D6" s="127">
        <f>D7+D22+D44+D58+D61+D70+D78+D81</f>
        <v>1869000</v>
      </c>
      <c r="E6" s="128">
        <f>E7+E22+E44+E58+E61+E70+E78+E81</f>
        <v>892000</v>
      </c>
      <c r="F6" s="129">
        <f>F7+F22+F44+F58+F61+F70+F78+F81</f>
        <v>191000</v>
      </c>
      <c r="G6" s="129">
        <f>G7+G22+G44+G58+G61+G70+G78+G81</f>
        <v>336000</v>
      </c>
      <c r="H6" s="130">
        <f>H7+H22+H44+H58+H61+H70+H78+H81</f>
        <v>450000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276</v>
      </c>
      <c r="C7" s="1293"/>
      <c r="D7" s="132">
        <f>SUM(E7:H7)</f>
        <v>509000</v>
      </c>
      <c r="E7" s="133">
        <f>SUM(E8+E17)</f>
        <v>279000</v>
      </c>
      <c r="F7" s="134">
        <f>SUM(F8+F17)</f>
        <v>19000</v>
      </c>
      <c r="G7" s="134">
        <f>SUM(G8+G17)</f>
        <v>111000</v>
      </c>
      <c r="H7" s="135">
        <f>SUM(H8+H17)</f>
        <v>100000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277</v>
      </c>
      <c r="C8" s="1295"/>
      <c r="D8" s="137">
        <f>SUM(E8:H8)</f>
        <v>318000</v>
      </c>
      <c r="E8" s="138">
        <f>SUM(E9:E16)</f>
        <v>138000</v>
      </c>
      <c r="F8" s="139">
        <f>SUM(F9:F16)</f>
        <v>19000</v>
      </c>
      <c r="G8" s="139">
        <f>SUM(G9:G16)</f>
        <v>61000</v>
      </c>
      <c r="H8" s="140">
        <f>SUM(H9:H16)</f>
        <v>100000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278</v>
      </c>
      <c r="D9" s="144">
        <f>SUM(E9:H9)</f>
        <v>245000</v>
      </c>
      <c r="E9" s="1113">
        <v>96000</v>
      </c>
      <c r="F9" s="1114">
        <v>9000</v>
      </c>
      <c r="G9" s="1114">
        <v>40000</v>
      </c>
      <c r="H9" s="1115">
        <v>100000</v>
      </c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279</v>
      </c>
      <c r="D10" s="148">
        <f t="shared" ref="D10:D85" si="0">SUM(E10:H10)</f>
        <v>30000</v>
      </c>
      <c r="E10" s="1116">
        <v>10000</v>
      </c>
      <c r="F10" s="1117">
        <v>10000</v>
      </c>
      <c r="G10" s="1117">
        <v>10000</v>
      </c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280</v>
      </c>
      <c r="D11" s="148">
        <f t="shared" si="0"/>
        <v>5000</v>
      </c>
      <c r="E11" s="1116">
        <v>5000</v>
      </c>
      <c r="F11" s="1117"/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281</v>
      </c>
      <c r="D12" s="148">
        <f t="shared" si="0"/>
        <v>2000</v>
      </c>
      <c r="E12" s="1116">
        <v>2000</v>
      </c>
      <c r="F12" s="1117"/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282</v>
      </c>
      <c r="D13" s="148">
        <f t="shared" si="0"/>
        <v>26000</v>
      </c>
      <c r="E13" s="1116">
        <v>15000</v>
      </c>
      <c r="F13" s="1117"/>
      <c r="G13" s="1117">
        <v>11000</v>
      </c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283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284</v>
      </c>
      <c r="D15" s="148">
        <f t="shared" si="0"/>
        <v>10000</v>
      </c>
      <c r="E15" s="1116">
        <v>10000</v>
      </c>
      <c r="F15" s="1117"/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285</v>
      </c>
      <c r="D16" s="152">
        <f t="shared" si="0"/>
        <v>0</v>
      </c>
      <c r="E16" s="1119"/>
      <c r="F16" s="1120"/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286</v>
      </c>
      <c r="C17" s="1295"/>
      <c r="D17" s="137">
        <f t="shared" si="0"/>
        <v>191000</v>
      </c>
      <c r="E17" s="153">
        <f>SUM(E18:E21)</f>
        <v>141000</v>
      </c>
      <c r="F17" s="154">
        <f>SUM(F18:F21)</f>
        <v>0</v>
      </c>
      <c r="G17" s="154">
        <f>SUM(G18:G21)</f>
        <v>50000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287</v>
      </c>
      <c r="D18" s="144">
        <f t="shared" si="0"/>
        <v>34000</v>
      </c>
      <c r="E18" s="1113">
        <v>34000</v>
      </c>
      <c r="F18" s="1114"/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288</v>
      </c>
      <c r="D19" s="148">
        <f t="shared" si="0"/>
        <v>0</v>
      </c>
      <c r="E19" s="1116"/>
      <c r="F19" s="1117"/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289</v>
      </c>
      <c r="D20" s="148">
        <f t="shared" si="0"/>
        <v>150000</v>
      </c>
      <c r="E20" s="1116">
        <v>100000</v>
      </c>
      <c r="F20" s="1117"/>
      <c r="G20" s="1117">
        <v>50000</v>
      </c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290</v>
      </c>
      <c r="D21" s="152">
        <f t="shared" si="0"/>
        <v>7000</v>
      </c>
      <c r="E21" s="1116">
        <v>7000</v>
      </c>
      <c r="F21" s="1117"/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291</v>
      </c>
      <c r="C22" s="1297"/>
      <c r="D22" s="157">
        <f t="shared" si="0"/>
        <v>685000</v>
      </c>
      <c r="E22" s="158">
        <f>SUM(E23+E26+E28+E30)</f>
        <v>449000</v>
      </c>
      <c r="F22" s="158">
        <f>SUM(F23+F26+F28+F30)</f>
        <v>78000</v>
      </c>
      <c r="G22" s="158">
        <f>SUM(G23+G26+G28+G30)</f>
        <v>158000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292</v>
      </c>
      <c r="C23" s="1299"/>
      <c r="D23" s="160">
        <f t="shared" ref="D23" si="1">SUM(E23:H23)</f>
        <v>58000</v>
      </c>
      <c r="E23" s="161">
        <f>SUM(E24:E25)</f>
        <v>38000</v>
      </c>
      <c r="F23" s="161">
        <f>SUM(F24:F25)</f>
        <v>0</v>
      </c>
      <c r="G23" s="161">
        <f>SUM(G24:G25)</f>
        <v>20000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293</v>
      </c>
      <c r="D24" s="165">
        <f t="shared" si="0"/>
        <v>50000</v>
      </c>
      <c r="E24" s="1116">
        <v>30000</v>
      </c>
      <c r="F24" s="1117"/>
      <c r="G24" s="1117">
        <v>20000</v>
      </c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294</v>
      </c>
      <c r="D25" s="169">
        <f t="shared" si="0"/>
        <v>8000</v>
      </c>
      <c r="E25" s="1116">
        <v>8000</v>
      </c>
      <c r="F25" s="1117"/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295</v>
      </c>
      <c r="C26" s="1299"/>
      <c r="D26" s="160">
        <f t="shared" si="0"/>
        <v>6000</v>
      </c>
      <c r="E26" s="161">
        <f>SUM(E27:E27)</f>
        <v>6000</v>
      </c>
      <c r="F26" s="161">
        <f>SUM(F27:F27)</f>
        <v>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296</v>
      </c>
      <c r="D27" s="169">
        <f t="shared" si="0"/>
        <v>6000</v>
      </c>
      <c r="E27" s="1116">
        <v>6000</v>
      </c>
      <c r="F27" s="1117"/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297</v>
      </c>
      <c r="C28" s="1299"/>
      <c r="D28" s="160">
        <f t="shared" si="0"/>
        <v>12000</v>
      </c>
      <c r="E28" s="161">
        <f>SUM(E29:E29)</f>
        <v>8000</v>
      </c>
      <c r="F28" s="161">
        <f>SUM(F29:F29)</f>
        <v>0</v>
      </c>
      <c r="G28" s="161">
        <f>SUM(G29:G29)</f>
        <v>4000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298</v>
      </c>
      <c r="D29" s="169">
        <f t="shared" si="0"/>
        <v>12000</v>
      </c>
      <c r="E29" s="1116">
        <v>8000</v>
      </c>
      <c r="F29" s="1117"/>
      <c r="G29" s="1117">
        <v>4000</v>
      </c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299</v>
      </c>
      <c r="C30" s="1299"/>
      <c r="D30" s="160">
        <f t="shared" si="0"/>
        <v>609000</v>
      </c>
      <c r="E30" s="161">
        <f>SUM(E31:E43)</f>
        <v>397000</v>
      </c>
      <c r="F30" s="161">
        <f>SUM(F31:F43)</f>
        <v>78000</v>
      </c>
      <c r="G30" s="161">
        <f>SUM(G31:G43)</f>
        <v>134000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300</v>
      </c>
      <c r="D31" s="169">
        <f t="shared" si="0"/>
        <v>2000</v>
      </c>
      <c r="E31" s="1116">
        <v>2000</v>
      </c>
      <c r="F31" s="1117"/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301</v>
      </c>
      <c r="D32" s="169">
        <f t="shared" si="0"/>
        <v>14000</v>
      </c>
      <c r="E32" s="1116">
        <v>14000</v>
      </c>
      <c r="F32" s="1117"/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302</v>
      </c>
      <c r="D33" s="169">
        <f t="shared" si="0"/>
        <v>2000</v>
      </c>
      <c r="E33" s="1116">
        <v>2000</v>
      </c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303</v>
      </c>
      <c r="D34" s="169">
        <f t="shared" si="0"/>
        <v>44000</v>
      </c>
      <c r="E34" s="1116">
        <v>35000</v>
      </c>
      <c r="F34" s="1117"/>
      <c r="G34" s="1117">
        <v>9000</v>
      </c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304</v>
      </c>
      <c r="D35" s="169">
        <f t="shared" si="0"/>
        <v>240000</v>
      </c>
      <c r="E35" s="1116">
        <v>160000</v>
      </c>
      <c r="F35" s="1117"/>
      <c r="G35" s="1117">
        <v>80000</v>
      </c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305</v>
      </c>
      <c r="D36" s="169">
        <f t="shared" si="0"/>
        <v>18000</v>
      </c>
      <c r="E36" s="1116">
        <v>12000</v>
      </c>
      <c r="F36" s="1117">
        <v>4000</v>
      </c>
      <c r="G36" s="1117">
        <v>2000</v>
      </c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306</v>
      </c>
      <c r="D37" s="169">
        <f t="shared" si="0"/>
        <v>6000</v>
      </c>
      <c r="E37" s="1116">
        <v>6000</v>
      </c>
      <c r="F37" s="1117"/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307</v>
      </c>
      <c r="D38" s="169">
        <f t="shared" si="0"/>
        <v>120000</v>
      </c>
      <c r="E38" s="1116">
        <v>67000</v>
      </c>
      <c r="F38" s="1117">
        <v>40000</v>
      </c>
      <c r="G38" s="1117">
        <v>13000</v>
      </c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308</v>
      </c>
      <c r="D39" s="169">
        <f t="shared" si="0"/>
        <v>0</v>
      </c>
      <c r="E39" s="1116"/>
      <c r="F39" s="1117"/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309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310</v>
      </c>
      <c r="D41" s="169">
        <f t="shared" si="0"/>
        <v>0</v>
      </c>
      <c r="E41" s="1116"/>
      <c r="F41" s="1117"/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311</v>
      </c>
      <c r="D42" s="169">
        <f t="shared" si="0"/>
        <v>3000</v>
      </c>
      <c r="E42" s="1116">
        <v>3000</v>
      </c>
      <c r="F42" s="1117"/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312</v>
      </c>
      <c r="D43" s="173">
        <f t="shared" si="0"/>
        <v>160000</v>
      </c>
      <c r="E43" s="1116">
        <v>96000</v>
      </c>
      <c r="F43" s="1117">
        <v>34000</v>
      </c>
      <c r="G43" s="1117">
        <v>30000</v>
      </c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313</v>
      </c>
      <c r="C44" s="1301"/>
      <c r="D44" s="175">
        <f t="shared" si="0"/>
        <v>430000</v>
      </c>
      <c r="E44" s="176">
        <f>SUM(E45+E47+E49+E51+E56)</f>
        <v>112000</v>
      </c>
      <c r="F44" s="176">
        <f>SUM(F45+F47+F49+F51+F56)</f>
        <v>44000</v>
      </c>
      <c r="G44" s="176">
        <f>SUM(G45+G47+G49+G51+G56)</f>
        <v>24000</v>
      </c>
      <c r="H44" s="176">
        <f>SUM(H45+H47+H49+H51+H56)</f>
        <v>250000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314</v>
      </c>
      <c r="C45" s="1288"/>
      <c r="D45" s="178">
        <f t="shared" si="0"/>
        <v>302000</v>
      </c>
      <c r="E45" s="179">
        <f>SUM(E46:E46)</f>
        <v>40000</v>
      </c>
      <c r="F45" s="179">
        <f>SUM(F46:F46)</f>
        <v>0</v>
      </c>
      <c r="G45" s="179">
        <f>SUM(G46:G46)</f>
        <v>12000</v>
      </c>
      <c r="H45" s="179">
        <f>SUM(H46:H46)</f>
        <v>250000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314</v>
      </c>
      <c r="D46" s="183">
        <f t="shared" si="0"/>
        <v>302000</v>
      </c>
      <c r="E46" s="1116">
        <v>40000</v>
      </c>
      <c r="F46" s="1117"/>
      <c r="G46" s="1117">
        <v>12000</v>
      </c>
      <c r="H46" s="1118">
        <v>250000</v>
      </c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315</v>
      </c>
      <c r="C47" s="1288"/>
      <c r="D47" s="178">
        <f t="shared" si="0"/>
        <v>17000</v>
      </c>
      <c r="E47" s="179">
        <f>SUM(E48:E48)</f>
        <v>12000</v>
      </c>
      <c r="F47" s="179">
        <f>SUM(F48:F48)</f>
        <v>0</v>
      </c>
      <c r="G47" s="179">
        <f>SUM(G48:G48)</f>
        <v>5000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315</v>
      </c>
      <c r="D48" s="183">
        <f t="shared" si="0"/>
        <v>17000</v>
      </c>
      <c r="E48" s="1116">
        <v>12000</v>
      </c>
      <c r="F48" s="1117"/>
      <c r="G48" s="1117">
        <v>5000</v>
      </c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316</v>
      </c>
      <c r="C49" s="1288"/>
      <c r="D49" s="178">
        <f t="shared" si="0"/>
        <v>9000</v>
      </c>
      <c r="E49" s="179">
        <f>SUM(E50:E50)</f>
        <v>9000</v>
      </c>
      <c r="F49" s="179">
        <f>SUM(F50:F50)</f>
        <v>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316</v>
      </c>
      <c r="D50" s="183">
        <f t="shared" si="0"/>
        <v>9000</v>
      </c>
      <c r="E50" s="1116">
        <v>9000</v>
      </c>
      <c r="F50" s="1117"/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317</v>
      </c>
      <c r="C51" s="1303"/>
      <c r="D51" s="185">
        <f t="shared" si="0"/>
        <v>38000</v>
      </c>
      <c r="E51" s="186">
        <f>SUM(E52:E55)</f>
        <v>19000</v>
      </c>
      <c r="F51" s="186">
        <f>SUM(F52:F55)</f>
        <v>12000</v>
      </c>
      <c r="G51" s="186">
        <f>SUM(G52:G55)</f>
        <v>7000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318</v>
      </c>
      <c r="D52" s="183">
        <f t="shared" si="0"/>
        <v>5000</v>
      </c>
      <c r="E52" s="1116">
        <v>3000</v>
      </c>
      <c r="F52" s="1117"/>
      <c r="G52" s="1117">
        <v>2000</v>
      </c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319</v>
      </c>
      <c r="D53" s="183">
        <f t="shared" si="0"/>
        <v>3000</v>
      </c>
      <c r="E53" s="1116">
        <v>3000</v>
      </c>
      <c r="F53" s="1117"/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320</v>
      </c>
      <c r="D54" s="183">
        <f t="shared" si="0"/>
        <v>3000</v>
      </c>
      <c r="E54" s="1116">
        <v>3000</v>
      </c>
      <c r="F54" s="1117"/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321</v>
      </c>
      <c r="D55" s="183">
        <f t="shared" si="0"/>
        <v>27000</v>
      </c>
      <c r="E55" s="1116">
        <v>10000</v>
      </c>
      <c r="F55" s="1117">
        <v>12000</v>
      </c>
      <c r="G55" s="1117">
        <v>5000</v>
      </c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322</v>
      </c>
      <c r="C56" s="1288"/>
      <c r="D56" s="178">
        <f t="shared" si="0"/>
        <v>64000</v>
      </c>
      <c r="E56" s="179">
        <f>SUM(E57:E57)</f>
        <v>32000</v>
      </c>
      <c r="F56" s="179">
        <f>SUM(F57:F57)</f>
        <v>32000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322</v>
      </c>
      <c r="D57" s="183">
        <f t="shared" si="0"/>
        <v>64000</v>
      </c>
      <c r="E57" s="1116">
        <v>32000</v>
      </c>
      <c r="F57" s="1117">
        <v>32000</v>
      </c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323</v>
      </c>
      <c r="C58" s="1293"/>
      <c r="D58" s="132">
        <f t="shared" si="0"/>
        <v>2000</v>
      </c>
      <c r="E58" s="133">
        <f t="shared" ref="E58:H59" si="2">SUM(E59:E59)</f>
        <v>2000</v>
      </c>
      <c r="F58" s="133">
        <f t="shared" si="2"/>
        <v>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324</v>
      </c>
      <c r="C59" s="1295"/>
      <c r="D59" s="137">
        <f t="shared" si="0"/>
        <v>2000</v>
      </c>
      <c r="E59" s="153">
        <f t="shared" si="2"/>
        <v>2000</v>
      </c>
      <c r="F59" s="153">
        <f t="shared" si="2"/>
        <v>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324</v>
      </c>
      <c r="D60" s="190">
        <f t="shared" si="0"/>
        <v>2000</v>
      </c>
      <c r="E60" s="1116">
        <v>2000</v>
      </c>
      <c r="F60" s="1117"/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325</v>
      </c>
      <c r="C61" s="1297"/>
      <c r="D61" s="157">
        <f t="shared" si="0"/>
        <v>25000</v>
      </c>
      <c r="E61" s="158">
        <f>SUM(E62+E64+E66+E68)</f>
        <v>20000</v>
      </c>
      <c r="F61" s="158">
        <f>SUM(F62+F64+F66+F68)</f>
        <v>0</v>
      </c>
      <c r="G61" s="158">
        <f>SUM(G62+G64+G66+G68)</f>
        <v>5000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326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326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327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327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328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328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329</v>
      </c>
      <c r="C68" s="1305"/>
      <c r="D68" s="192">
        <f t="shared" si="0"/>
        <v>25000</v>
      </c>
      <c r="E68" s="193">
        <f>SUM(E69:E69)</f>
        <v>20000</v>
      </c>
      <c r="F68" s="193">
        <f>SUM(F69:F69)</f>
        <v>0</v>
      </c>
      <c r="G68" s="193">
        <f>SUM(G69:G69)</f>
        <v>5000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330</v>
      </c>
      <c r="D69" s="169">
        <f t="shared" si="0"/>
        <v>25000</v>
      </c>
      <c r="E69" s="1116">
        <v>20000</v>
      </c>
      <c r="F69" s="1117"/>
      <c r="G69" s="1117">
        <v>5000</v>
      </c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331</v>
      </c>
      <c r="C70" s="1301"/>
      <c r="D70" s="175">
        <f t="shared" si="0"/>
        <v>218000</v>
      </c>
      <c r="E70" s="176">
        <f>SUM(E71+E73+E75)</f>
        <v>30000</v>
      </c>
      <c r="F70" s="176">
        <f>SUM(F71+F73+F75)</f>
        <v>50000</v>
      </c>
      <c r="G70" s="176">
        <f>SUM(G71+G73+G75)</f>
        <v>38000</v>
      </c>
      <c r="H70" s="176">
        <f>SUM(H71+H73+H75)</f>
        <v>100000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332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332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333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333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334</v>
      </c>
      <c r="C75" s="1303"/>
      <c r="D75" s="185">
        <f t="shared" si="0"/>
        <v>218000</v>
      </c>
      <c r="E75" s="186">
        <f>SUM(E76:E77)</f>
        <v>30000</v>
      </c>
      <c r="F75" s="186">
        <f>SUM(F76:F77)</f>
        <v>50000</v>
      </c>
      <c r="G75" s="186">
        <f>SUM(G76:G77)</f>
        <v>38000</v>
      </c>
      <c r="H75" s="186">
        <f>SUM(H76:H77)</f>
        <v>100000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335</v>
      </c>
      <c r="D76" s="197">
        <f t="shared" si="0"/>
        <v>188000</v>
      </c>
      <c r="E76" s="1116">
        <v>15000</v>
      </c>
      <c r="F76" s="1117">
        <v>50000</v>
      </c>
      <c r="G76" s="1117">
        <v>23000</v>
      </c>
      <c r="H76" s="1118">
        <v>100000</v>
      </c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336</v>
      </c>
      <c r="D77" s="201">
        <f t="shared" si="0"/>
        <v>30000</v>
      </c>
      <c r="E77" s="1116">
        <v>15000</v>
      </c>
      <c r="F77" s="1117"/>
      <c r="G77" s="1117">
        <v>15000</v>
      </c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337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338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338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339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340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340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341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341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342</v>
      </c>
      <c r="B89" s="209"/>
      <c r="C89" s="1107" t="s">
        <v>350</v>
      </c>
      <c r="D89" s="209" t="s">
        <v>343</v>
      </c>
      <c r="E89" s="1130"/>
      <c r="F89" s="1069" t="s">
        <v>344</v>
      </c>
      <c r="G89" s="1131" t="s">
        <v>646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345</v>
      </c>
      <c r="B91" s="209"/>
      <c r="C91" s="1107" t="s">
        <v>350</v>
      </c>
      <c r="D91" s="209" t="s">
        <v>343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346</v>
      </c>
      <c r="B93" s="1106"/>
      <c r="C93" s="1132" t="s">
        <v>643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sheetProtection password="CA25" sheet="1" objects="1" scenarios="1"/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EEF01721-EE02-460A-A2EE-97061CF3CF04}">
      <formula1>Org</formula1>
    </dataValidation>
    <dataValidation type="list" allowBlank="1" showInputMessage="1" showErrorMessage="1" sqref="C91 C89" xr:uid="{8AE85FA1-02EC-4490-ADD0-8CDAEBF6EFB3}">
      <formula1>Ředitelé</formula1>
    </dataValidation>
  </dataValidations>
  <pageMargins left="0.6692913385826772" right="0.47244094488188981" top="0.35433070866141736" bottom="0.35433070866141736" header="0.31496062992125984" footer="0.31496062992125984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886C-1F29-4A83-844B-0DC022DC62C0}">
  <sheetPr>
    <pageSetUpPr fitToPage="1"/>
  </sheetPr>
  <dimension ref="A1:I68"/>
  <sheetViews>
    <sheetView showGridLines="0" zoomScale="130" zoomScaleNormal="130" zoomScalePageLayoutView="120" workbookViewId="0">
      <selection activeCell="G64" sqref="G64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2.5703125" style="1072" customWidth="1"/>
    <col min="4" max="9" width="10" style="1072" customWidth="1"/>
    <col min="10" max="16384" width="9.140625" style="1072"/>
  </cols>
  <sheetData>
    <row r="1" spans="1:9" x14ac:dyDescent="0.25">
      <c r="A1" s="1071"/>
      <c r="B1" s="1071"/>
      <c r="C1" s="1258" t="s">
        <v>588</v>
      </c>
      <c r="D1" s="1259"/>
      <c r="E1" s="1259"/>
      <c r="F1" s="1073" t="s">
        <v>262</v>
      </c>
      <c r="G1" s="1074">
        <f>[5]P8!F1</f>
        <v>2024</v>
      </c>
      <c r="H1" s="1071"/>
      <c r="I1" s="1002" t="s">
        <v>589</v>
      </c>
    </row>
    <row r="2" spans="1:9" s="1076" customFormat="1" ht="12" customHeight="1" x14ac:dyDescent="0.25">
      <c r="A2" s="1075"/>
      <c r="B2" s="1260" t="str">
        <f>[5]P8!B2</f>
        <v>Sportovní a relaxační centrum, příspěvková organizace</v>
      </c>
      <c r="C2" s="1259"/>
      <c r="D2" s="1259"/>
      <c r="E2" s="1259"/>
      <c r="F2" s="1259"/>
      <c r="G2" s="1259"/>
      <c r="H2" s="1075"/>
      <c r="I2" s="1075"/>
    </row>
    <row r="3" spans="1:9" s="1076" customFormat="1" ht="12" customHeight="1" thickBot="1" x14ac:dyDescent="0.25">
      <c r="A3" s="1261"/>
      <c r="B3" s="1261"/>
      <c r="C3" s="1261"/>
      <c r="D3" s="1261"/>
      <c r="E3" s="1261"/>
      <c r="F3" s="1261"/>
      <c r="G3" s="1261"/>
      <c r="H3" s="1003"/>
      <c r="I3" s="125" t="s">
        <v>590</v>
      </c>
    </row>
    <row r="4" spans="1:9" s="1076" customFormat="1" ht="12" customHeight="1" thickBot="1" x14ac:dyDescent="0.25">
      <c r="A4" s="1004"/>
      <c r="B4" s="1005" t="s">
        <v>267</v>
      </c>
      <c r="C4" s="1005" t="s">
        <v>268</v>
      </c>
      <c r="D4" s="1006">
        <f>[5]P8!F1-1</f>
        <v>2023</v>
      </c>
      <c r="E4" s="1005" t="s">
        <v>112</v>
      </c>
      <c r="F4" s="1077" t="s">
        <v>591</v>
      </c>
      <c r="G4" s="1077" t="s">
        <v>592</v>
      </c>
      <c r="H4" s="1077" t="s">
        <v>593</v>
      </c>
      <c r="I4" s="1078" t="s">
        <v>594</v>
      </c>
    </row>
    <row r="5" spans="1:9" s="1076" customFormat="1" ht="12" customHeight="1" thickBot="1" x14ac:dyDescent="0.25">
      <c r="A5" s="1262" t="s">
        <v>595</v>
      </c>
      <c r="B5" s="1263"/>
      <c r="C5" s="1264"/>
      <c r="D5" s="1007">
        <f>D6+D9+D14+D20+D22+D27+D31+D33</f>
        <v>8686500</v>
      </c>
      <c r="E5" s="1007">
        <f>E6+E9+E14+E20+E22+E27+E31+E33</f>
        <v>10349000</v>
      </c>
      <c r="F5" s="1007">
        <f>F6+F9+F14+F20+F22+F27+F31+F33</f>
        <v>0</v>
      </c>
      <c r="G5" s="1007">
        <f>G6+G9+G14+G20+G22+G27+G31+G33</f>
        <v>0</v>
      </c>
      <c r="H5" s="1007">
        <f>H6+H9+H14+H20+H22+H27+H31+H33</f>
        <v>0</v>
      </c>
      <c r="I5" s="1079">
        <f t="shared" ref="I5:I37" si="0">SUM(E5:H5)</f>
        <v>10349000</v>
      </c>
    </row>
    <row r="6" spans="1:9" s="1076" customFormat="1" ht="12" customHeight="1" thickBot="1" x14ac:dyDescent="0.25">
      <c r="A6" s="1008">
        <v>50</v>
      </c>
      <c r="B6" s="1265" t="s">
        <v>596</v>
      </c>
      <c r="C6" s="1266"/>
      <c r="D6" s="1009">
        <f t="shared" ref="D6:H6" si="1">SUM(D7:D8)</f>
        <v>3323000</v>
      </c>
      <c r="E6" s="1009">
        <f t="shared" si="1"/>
        <v>4418000</v>
      </c>
      <c r="F6" s="1009">
        <f t="shared" si="1"/>
        <v>0</v>
      </c>
      <c r="G6" s="1009">
        <f t="shared" si="1"/>
        <v>0</v>
      </c>
      <c r="H6" s="1009">
        <f t="shared" si="1"/>
        <v>0</v>
      </c>
      <c r="I6" s="1080">
        <f t="shared" si="0"/>
        <v>4418000</v>
      </c>
    </row>
    <row r="7" spans="1:9" s="1076" customFormat="1" ht="12" customHeight="1" x14ac:dyDescent="0.2">
      <c r="A7" s="1010"/>
      <c r="B7" s="1010">
        <v>501</v>
      </c>
      <c r="C7" s="1011" t="s">
        <v>597</v>
      </c>
      <c r="D7" s="1012">
        <v>253000</v>
      </c>
      <c r="E7" s="1013">
        <f>[5]P8!D8</f>
        <v>282000</v>
      </c>
      <c r="F7" s="1081"/>
      <c r="G7" s="1081"/>
      <c r="H7" s="1081"/>
      <c r="I7" s="1082">
        <f t="shared" si="0"/>
        <v>282000</v>
      </c>
    </row>
    <row r="8" spans="1:9" s="1076" customFormat="1" ht="12" customHeight="1" thickBot="1" x14ac:dyDescent="0.25">
      <c r="A8" s="1014"/>
      <c r="B8" s="1014">
        <v>502</v>
      </c>
      <c r="C8" s="1015" t="s">
        <v>598</v>
      </c>
      <c r="D8" s="1016">
        <v>3070000</v>
      </c>
      <c r="E8" s="1017">
        <f>[5]P8!D17</f>
        <v>4136000</v>
      </c>
      <c r="F8" s="1083"/>
      <c r="G8" s="1083"/>
      <c r="H8" s="1083"/>
      <c r="I8" s="1084">
        <f t="shared" si="0"/>
        <v>4136000</v>
      </c>
    </row>
    <row r="9" spans="1:9" s="1076" customFormat="1" ht="12" customHeight="1" thickBot="1" x14ac:dyDescent="0.25">
      <c r="A9" s="1008">
        <v>51</v>
      </c>
      <c r="B9" s="1257" t="s">
        <v>599</v>
      </c>
      <c r="C9" s="1257"/>
      <c r="D9" s="1009">
        <f t="shared" ref="D9:H9" si="2">SUM(D10:D13)</f>
        <v>839500</v>
      </c>
      <c r="E9" s="1009">
        <f t="shared" si="2"/>
        <v>1051000</v>
      </c>
      <c r="F9" s="1009">
        <f t="shared" si="2"/>
        <v>0</v>
      </c>
      <c r="G9" s="1009">
        <f t="shared" si="2"/>
        <v>0</v>
      </c>
      <c r="H9" s="1009">
        <f t="shared" si="2"/>
        <v>0</v>
      </c>
      <c r="I9" s="1080">
        <f t="shared" si="0"/>
        <v>1051000</v>
      </c>
    </row>
    <row r="10" spans="1:9" s="1076" customFormat="1" ht="12" customHeight="1" x14ac:dyDescent="0.2">
      <c r="A10" s="1010"/>
      <c r="B10" s="1010">
        <v>511</v>
      </c>
      <c r="C10" s="1018" t="s">
        <v>292</v>
      </c>
      <c r="D10" s="1012">
        <v>145000</v>
      </c>
      <c r="E10" s="1013">
        <f>[5]P8!D23</f>
        <v>505000</v>
      </c>
      <c r="F10" s="1012"/>
      <c r="G10" s="1012"/>
      <c r="H10" s="1012"/>
      <c r="I10" s="1082">
        <f t="shared" si="0"/>
        <v>505000</v>
      </c>
    </row>
    <row r="11" spans="1:9" s="1076" customFormat="1" ht="12" customHeight="1" x14ac:dyDescent="0.2">
      <c r="A11" s="1014"/>
      <c r="B11" s="1014">
        <v>512</v>
      </c>
      <c r="C11" s="1015" t="s">
        <v>295</v>
      </c>
      <c r="D11" s="1016">
        <v>5000</v>
      </c>
      <c r="E11" s="1017">
        <f>[5]P8!D26</f>
        <v>5000</v>
      </c>
      <c r="F11" s="1016"/>
      <c r="G11" s="1016"/>
      <c r="H11" s="1016"/>
      <c r="I11" s="1084">
        <f t="shared" si="0"/>
        <v>5000</v>
      </c>
    </row>
    <row r="12" spans="1:9" s="1076" customFormat="1" ht="12" customHeight="1" x14ac:dyDescent="0.2">
      <c r="A12" s="1019"/>
      <c r="B12" s="1014">
        <v>513</v>
      </c>
      <c r="C12" s="1015" t="s">
        <v>297</v>
      </c>
      <c r="D12" s="1083">
        <v>3000</v>
      </c>
      <c r="E12" s="1017">
        <f>[5]P8!D28</f>
        <v>3000</v>
      </c>
      <c r="F12" s="1083"/>
      <c r="G12" s="1083"/>
      <c r="H12" s="1083"/>
      <c r="I12" s="1084">
        <f t="shared" si="0"/>
        <v>3000</v>
      </c>
    </row>
    <row r="13" spans="1:9" s="1076" customFormat="1" ht="12" customHeight="1" thickBot="1" x14ac:dyDescent="0.25">
      <c r="A13" s="1020"/>
      <c r="B13" s="1021">
        <v>518</v>
      </c>
      <c r="C13" s="1022" t="s">
        <v>600</v>
      </c>
      <c r="D13" s="1012">
        <v>686500</v>
      </c>
      <c r="E13" s="1023">
        <f>[5]P8!D30</f>
        <v>538000</v>
      </c>
      <c r="F13" s="1012"/>
      <c r="G13" s="1012"/>
      <c r="H13" s="1012"/>
      <c r="I13" s="1085">
        <f t="shared" si="0"/>
        <v>538000</v>
      </c>
    </row>
    <row r="14" spans="1:9" s="1076" customFormat="1" ht="12" customHeight="1" thickBot="1" x14ac:dyDescent="0.25">
      <c r="A14" s="1008">
        <v>52</v>
      </c>
      <c r="B14" s="1257" t="s">
        <v>601</v>
      </c>
      <c r="C14" s="1257"/>
      <c r="D14" s="1009">
        <f t="shared" ref="D14:H14" si="3">SUM(D15:D19)</f>
        <v>4464000</v>
      </c>
      <c r="E14" s="1009">
        <f t="shared" si="3"/>
        <v>4618000</v>
      </c>
      <c r="F14" s="1009">
        <f t="shared" si="3"/>
        <v>0</v>
      </c>
      <c r="G14" s="1009">
        <f t="shared" si="3"/>
        <v>0</v>
      </c>
      <c r="H14" s="1009">
        <f t="shared" si="3"/>
        <v>0</v>
      </c>
      <c r="I14" s="1080">
        <f t="shared" si="0"/>
        <v>4618000</v>
      </c>
    </row>
    <row r="15" spans="1:9" s="1076" customFormat="1" ht="12" customHeight="1" x14ac:dyDescent="0.2">
      <c r="A15" s="1010"/>
      <c r="B15" s="1010">
        <v>521</v>
      </c>
      <c r="C15" s="1018" t="s">
        <v>314</v>
      </c>
      <c r="D15" s="1083">
        <v>3300000</v>
      </c>
      <c r="E15" s="1013">
        <f>[5]P8!D45</f>
        <v>3360000</v>
      </c>
      <c r="F15" s="1083"/>
      <c r="G15" s="1083"/>
      <c r="H15" s="1083"/>
      <c r="I15" s="1082">
        <f t="shared" si="0"/>
        <v>3360000</v>
      </c>
    </row>
    <row r="16" spans="1:9" s="1076" customFormat="1" ht="12" customHeight="1" x14ac:dyDescent="0.2">
      <c r="A16" s="1014"/>
      <c r="B16" s="1014">
        <v>524</v>
      </c>
      <c r="C16" s="1015" t="s">
        <v>602</v>
      </c>
      <c r="D16" s="1083">
        <v>990000</v>
      </c>
      <c r="E16" s="1013">
        <f>[5]P8!D47</f>
        <v>1120000</v>
      </c>
      <c r="F16" s="1083"/>
      <c r="G16" s="1083"/>
      <c r="H16" s="1083"/>
      <c r="I16" s="1084">
        <f t="shared" si="0"/>
        <v>1120000</v>
      </c>
    </row>
    <row r="17" spans="1:9" s="1076" customFormat="1" ht="12" customHeight="1" x14ac:dyDescent="0.2">
      <c r="A17" s="1019"/>
      <c r="B17" s="1014">
        <v>525</v>
      </c>
      <c r="C17" s="1015" t="s">
        <v>603</v>
      </c>
      <c r="D17" s="1083">
        <v>27000</v>
      </c>
      <c r="E17" s="1013">
        <f>[5]P8!D49</f>
        <v>30000</v>
      </c>
      <c r="F17" s="1083"/>
      <c r="G17" s="1083"/>
      <c r="H17" s="1083"/>
      <c r="I17" s="1084">
        <f t="shared" si="0"/>
        <v>30000</v>
      </c>
    </row>
    <row r="18" spans="1:9" s="1076" customFormat="1" ht="12" customHeight="1" x14ac:dyDescent="0.2">
      <c r="A18" s="1019"/>
      <c r="B18" s="1014">
        <v>527</v>
      </c>
      <c r="C18" s="1015" t="s">
        <v>317</v>
      </c>
      <c r="D18" s="1083">
        <v>147000</v>
      </c>
      <c r="E18" s="1013">
        <f>[5]P8!D51</f>
        <v>108000</v>
      </c>
      <c r="F18" s="1083"/>
      <c r="G18" s="1083"/>
      <c r="H18" s="1083"/>
      <c r="I18" s="1084">
        <f t="shared" si="0"/>
        <v>108000</v>
      </c>
    </row>
    <row r="19" spans="1:9" s="1076" customFormat="1" ht="12" customHeight="1" thickBot="1" x14ac:dyDescent="0.25">
      <c r="A19" s="1020"/>
      <c r="B19" s="1021">
        <v>528</v>
      </c>
      <c r="C19" s="1022" t="s">
        <v>604</v>
      </c>
      <c r="D19" s="1083"/>
      <c r="E19" s="1013">
        <f>[5]P8!D56</f>
        <v>0</v>
      </c>
      <c r="F19" s="1083"/>
      <c r="G19" s="1083"/>
      <c r="H19" s="1083"/>
      <c r="I19" s="1085">
        <f t="shared" si="0"/>
        <v>0</v>
      </c>
    </row>
    <row r="20" spans="1:9" s="1076" customFormat="1" ht="12" customHeight="1" thickBot="1" x14ac:dyDescent="0.25">
      <c r="A20" s="1008">
        <v>53</v>
      </c>
      <c r="B20" s="1257" t="s">
        <v>605</v>
      </c>
      <c r="C20" s="1257"/>
      <c r="D20" s="1009">
        <f t="shared" ref="D20:H20" si="4">D21</f>
        <v>0</v>
      </c>
      <c r="E20" s="1009">
        <f t="shared" si="4"/>
        <v>2000</v>
      </c>
      <c r="F20" s="1009">
        <f t="shared" si="4"/>
        <v>0</v>
      </c>
      <c r="G20" s="1009">
        <f t="shared" si="4"/>
        <v>0</v>
      </c>
      <c r="H20" s="1009">
        <f t="shared" si="4"/>
        <v>0</v>
      </c>
      <c r="I20" s="1080">
        <f t="shared" si="0"/>
        <v>2000</v>
      </c>
    </row>
    <row r="21" spans="1:9" s="1076" customFormat="1" ht="12" customHeight="1" thickBot="1" x14ac:dyDescent="0.25">
      <c r="A21" s="1024"/>
      <c r="B21" s="1024">
        <v>538</v>
      </c>
      <c r="C21" s="1025" t="s">
        <v>324</v>
      </c>
      <c r="D21" s="1083"/>
      <c r="E21" s="1026">
        <f>[5]P8!D59</f>
        <v>2000</v>
      </c>
      <c r="F21" s="1083"/>
      <c r="G21" s="1083"/>
      <c r="H21" s="1083"/>
      <c r="I21" s="1086">
        <f t="shared" si="0"/>
        <v>2000</v>
      </c>
    </row>
    <row r="22" spans="1:9" s="1076" customFormat="1" ht="12" customHeight="1" thickBot="1" x14ac:dyDescent="0.25">
      <c r="A22" s="1008">
        <v>54</v>
      </c>
      <c r="B22" s="1257" t="s">
        <v>606</v>
      </c>
      <c r="C22" s="1257"/>
      <c r="D22" s="1009">
        <f t="shared" ref="D22:H22" si="5">SUM(D23:D26)</f>
        <v>10000</v>
      </c>
      <c r="E22" s="1009">
        <f t="shared" si="5"/>
        <v>10000</v>
      </c>
      <c r="F22" s="1009">
        <f t="shared" si="5"/>
        <v>0</v>
      </c>
      <c r="G22" s="1009">
        <f t="shared" si="5"/>
        <v>0</v>
      </c>
      <c r="H22" s="1009">
        <f t="shared" si="5"/>
        <v>0</v>
      </c>
      <c r="I22" s="1080">
        <f t="shared" si="0"/>
        <v>10000</v>
      </c>
    </row>
    <row r="23" spans="1:9" s="1076" customFormat="1" ht="12" customHeight="1" x14ac:dyDescent="0.2">
      <c r="A23" s="1018"/>
      <c r="B23" s="1010">
        <v>541</v>
      </c>
      <c r="C23" s="1018" t="s">
        <v>326</v>
      </c>
      <c r="D23" s="1083"/>
      <c r="E23" s="1013">
        <f>[5]P8!D62</f>
        <v>0</v>
      </c>
      <c r="F23" s="1083"/>
      <c r="G23" s="1083"/>
      <c r="H23" s="1083"/>
      <c r="I23" s="1082">
        <f t="shared" si="0"/>
        <v>0</v>
      </c>
    </row>
    <row r="24" spans="1:9" s="1076" customFormat="1" ht="12" customHeight="1" x14ac:dyDescent="0.2">
      <c r="A24" s="1015"/>
      <c r="B24" s="1014">
        <v>542</v>
      </c>
      <c r="C24" s="1015" t="s">
        <v>607</v>
      </c>
      <c r="D24" s="1083"/>
      <c r="E24" s="1013">
        <f>[5]P8!D64</f>
        <v>0</v>
      </c>
      <c r="F24" s="1083"/>
      <c r="G24" s="1083"/>
      <c r="H24" s="1083"/>
      <c r="I24" s="1084">
        <f t="shared" si="0"/>
        <v>0</v>
      </c>
    </row>
    <row r="25" spans="1:9" s="1076" customFormat="1" ht="12" customHeight="1" x14ac:dyDescent="0.2">
      <c r="A25" s="1027"/>
      <c r="B25" s="1014">
        <v>547</v>
      </c>
      <c r="C25" s="1015" t="s">
        <v>328</v>
      </c>
      <c r="D25" s="1083"/>
      <c r="E25" s="1013">
        <f>[5]P8!D66</f>
        <v>0</v>
      </c>
      <c r="F25" s="1083"/>
      <c r="G25" s="1083"/>
      <c r="H25" s="1083"/>
      <c r="I25" s="1084">
        <f t="shared" si="0"/>
        <v>0</v>
      </c>
    </row>
    <row r="26" spans="1:9" s="1076" customFormat="1" ht="12" customHeight="1" thickBot="1" x14ac:dyDescent="0.25">
      <c r="A26" s="1022"/>
      <c r="B26" s="1021">
        <v>549</v>
      </c>
      <c r="C26" s="1022" t="s">
        <v>329</v>
      </c>
      <c r="D26" s="1083">
        <v>10000</v>
      </c>
      <c r="E26" s="1013">
        <f>[5]P8!D68</f>
        <v>10000</v>
      </c>
      <c r="F26" s="1083"/>
      <c r="G26" s="1083"/>
      <c r="H26" s="1083"/>
      <c r="I26" s="1085">
        <f t="shared" si="0"/>
        <v>10000</v>
      </c>
    </row>
    <row r="27" spans="1:9" s="1076" customFormat="1" ht="12" customHeight="1" thickBot="1" x14ac:dyDescent="0.25">
      <c r="A27" s="1008">
        <v>55</v>
      </c>
      <c r="B27" s="1257" t="s">
        <v>608</v>
      </c>
      <c r="C27" s="1257"/>
      <c r="D27" s="1009">
        <f>SUM(D28:D30)</f>
        <v>50000</v>
      </c>
      <c r="E27" s="1009">
        <f>SUM(E28:E30)</f>
        <v>250000</v>
      </c>
      <c r="F27" s="1009">
        <f>SUM(F28:F30)</f>
        <v>0</v>
      </c>
      <c r="G27" s="1009">
        <f>SUM(G28:G30)</f>
        <v>0</v>
      </c>
      <c r="H27" s="1009">
        <f>SUM(H28:H30)</f>
        <v>0</v>
      </c>
      <c r="I27" s="1080">
        <f t="shared" si="0"/>
        <v>250000</v>
      </c>
    </row>
    <row r="28" spans="1:9" s="1076" customFormat="1" ht="12" customHeight="1" x14ac:dyDescent="0.2">
      <c r="A28" s="1028"/>
      <c r="B28" s="1029">
        <v>551</v>
      </c>
      <c r="C28" s="1030" t="s">
        <v>332</v>
      </c>
      <c r="D28" s="1087"/>
      <c r="E28" s="1031">
        <f>[5]P8!D71</f>
        <v>0</v>
      </c>
      <c r="F28" s="1087"/>
      <c r="G28" s="1087"/>
      <c r="H28" s="1087"/>
      <c r="I28" s="1088">
        <f t="shared" si="0"/>
        <v>0</v>
      </c>
    </row>
    <row r="29" spans="1:9" s="1076" customFormat="1" ht="12" customHeight="1" x14ac:dyDescent="0.2">
      <c r="A29" s="1027"/>
      <c r="B29" s="1014">
        <v>556</v>
      </c>
      <c r="C29" s="1015" t="s">
        <v>333</v>
      </c>
      <c r="D29" s="1083"/>
      <c r="E29" s="1013">
        <f>[5]P8!D73</f>
        <v>0</v>
      </c>
      <c r="F29" s="1083"/>
      <c r="G29" s="1083"/>
      <c r="H29" s="1083"/>
      <c r="I29" s="1084">
        <f t="shared" ref="I29" si="6">SUM(E29:H29)</f>
        <v>0</v>
      </c>
    </row>
    <row r="30" spans="1:9" s="1076" customFormat="1" ht="12" customHeight="1" thickBot="1" x14ac:dyDescent="0.25">
      <c r="A30" s="1032"/>
      <c r="B30" s="1033">
        <v>558</v>
      </c>
      <c r="C30" s="1034" t="s">
        <v>334</v>
      </c>
      <c r="D30" s="1083">
        <v>50000</v>
      </c>
      <c r="E30" s="1023">
        <f>[5]P8!D75</f>
        <v>250000</v>
      </c>
      <c r="F30" s="1081"/>
      <c r="G30" s="1081"/>
      <c r="H30" s="1081"/>
      <c r="I30" s="1085">
        <f t="shared" si="0"/>
        <v>250000</v>
      </c>
    </row>
    <row r="31" spans="1:9" s="1076" customFormat="1" ht="12" customHeight="1" thickBot="1" x14ac:dyDescent="0.25">
      <c r="A31" s="1008">
        <v>56</v>
      </c>
      <c r="B31" s="1265" t="s">
        <v>609</v>
      </c>
      <c r="C31" s="1266"/>
      <c r="D31" s="1009">
        <f>D32</f>
        <v>0</v>
      </c>
      <c r="E31" s="1009">
        <f t="shared" ref="E31:H31" si="7">E32</f>
        <v>0</v>
      </c>
      <c r="F31" s="1009">
        <f t="shared" si="7"/>
        <v>0</v>
      </c>
      <c r="G31" s="1009">
        <f t="shared" si="7"/>
        <v>0</v>
      </c>
      <c r="H31" s="1009">
        <f t="shared" si="7"/>
        <v>0</v>
      </c>
      <c r="I31" s="1080">
        <f t="shared" si="0"/>
        <v>0</v>
      </c>
    </row>
    <row r="32" spans="1:9" s="1076" customFormat="1" ht="12" customHeight="1" thickBot="1" x14ac:dyDescent="0.25">
      <c r="A32" s="1035"/>
      <c r="B32" s="1024">
        <v>569</v>
      </c>
      <c r="C32" s="1025" t="s">
        <v>338</v>
      </c>
      <c r="D32" s="1083"/>
      <c r="E32" s="1026">
        <f>[5]P8!D79</f>
        <v>0</v>
      </c>
      <c r="F32" s="1083"/>
      <c r="G32" s="1083"/>
      <c r="H32" s="1083"/>
      <c r="I32" s="1086">
        <f t="shared" si="0"/>
        <v>0</v>
      </c>
    </row>
    <row r="33" spans="1:9" s="1076" customFormat="1" ht="12" customHeight="1" thickBot="1" x14ac:dyDescent="0.25">
      <c r="A33" s="1008">
        <v>59</v>
      </c>
      <c r="B33" s="1257" t="s">
        <v>340</v>
      </c>
      <c r="C33" s="1257"/>
      <c r="D33" s="1009">
        <f t="shared" ref="D33:H33" si="8">SUM(D34:D35)</f>
        <v>0</v>
      </c>
      <c r="E33" s="1009">
        <f t="shared" si="8"/>
        <v>0</v>
      </c>
      <c r="F33" s="1009">
        <f t="shared" si="8"/>
        <v>0</v>
      </c>
      <c r="G33" s="1009">
        <f t="shared" si="8"/>
        <v>0</v>
      </c>
      <c r="H33" s="1009">
        <f t="shared" si="8"/>
        <v>0</v>
      </c>
      <c r="I33" s="1080">
        <f t="shared" si="0"/>
        <v>0</v>
      </c>
    </row>
    <row r="34" spans="1:9" s="1076" customFormat="1" ht="12" customHeight="1" x14ac:dyDescent="0.2">
      <c r="A34" s="1018"/>
      <c r="B34" s="1010">
        <v>591</v>
      </c>
      <c r="C34" s="1018" t="s">
        <v>340</v>
      </c>
      <c r="D34" s="1083"/>
      <c r="E34" s="1013">
        <f>[5]P8!D82</f>
        <v>0</v>
      </c>
      <c r="F34" s="1083"/>
      <c r="G34" s="1083"/>
      <c r="H34" s="1083"/>
      <c r="I34" s="1082">
        <f t="shared" si="0"/>
        <v>0</v>
      </c>
    </row>
    <row r="35" spans="1:9" s="1076" customFormat="1" ht="12" customHeight="1" thickBot="1" x14ac:dyDescent="0.25">
      <c r="A35" s="1036"/>
      <c r="B35" s="1037">
        <v>595</v>
      </c>
      <c r="C35" s="1036" t="s">
        <v>341</v>
      </c>
      <c r="D35" s="1083"/>
      <c r="E35" s="1013">
        <f>[5]P8!D84</f>
        <v>0</v>
      </c>
      <c r="F35" s="1083"/>
      <c r="G35" s="1083"/>
      <c r="H35" s="1083"/>
      <c r="I35" s="1089">
        <f t="shared" si="0"/>
        <v>0</v>
      </c>
    </row>
    <row r="36" spans="1:9" s="1076" customFormat="1" ht="12" customHeight="1" thickBot="1" x14ac:dyDescent="0.25">
      <c r="A36" s="1271" t="s">
        <v>610</v>
      </c>
      <c r="B36" s="1272"/>
      <c r="C36" s="1273"/>
      <c r="D36" s="1038">
        <f t="shared" ref="D36:H36" si="9">D37+D41+D46+D48</f>
        <v>8686500</v>
      </c>
      <c r="E36" s="1038">
        <f t="shared" si="9"/>
        <v>10349000</v>
      </c>
      <c r="F36" s="1038">
        <f t="shared" si="9"/>
        <v>0</v>
      </c>
      <c r="G36" s="1038">
        <f t="shared" si="9"/>
        <v>0</v>
      </c>
      <c r="H36" s="1038">
        <f t="shared" si="9"/>
        <v>0</v>
      </c>
      <c r="I36" s="1090">
        <f t="shared" si="0"/>
        <v>10349000</v>
      </c>
    </row>
    <row r="37" spans="1:9" s="1076" customFormat="1" ht="12" customHeight="1" thickBot="1" x14ac:dyDescent="0.25">
      <c r="A37" s="1039">
        <v>60</v>
      </c>
      <c r="B37" s="1274" t="s">
        <v>611</v>
      </c>
      <c r="C37" s="1274"/>
      <c r="D37" s="1040">
        <f t="shared" ref="D37:H37" si="10">SUM(D38:D40)</f>
        <v>2147000</v>
      </c>
      <c r="E37" s="1040">
        <f t="shared" si="10"/>
        <v>2611000</v>
      </c>
      <c r="F37" s="1040">
        <f t="shared" si="10"/>
        <v>0</v>
      </c>
      <c r="G37" s="1040">
        <f t="shared" si="10"/>
        <v>0</v>
      </c>
      <c r="H37" s="1040">
        <f t="shared" si="10"/>
        <v>0</v>
      </c>
      <c r="I37" s="1091">
        <f t="shared" si="0"/>
        <v>2611000</v>
      </c>
    </row>
    <row r="38" spans="1:9" s="1076" customFormat="1" ht="12" customHeight="1" x14ac:dyDescent="0.2">
      <c r="A38" s="1041"/>
      <c r="B38" s="1042">
        <v>602</v>
      </c>
      <c r="C38" s="1041" t="s">
        <v>612</v>
      </c>
      <c r="D38" s="1083">
        <v>2117000</v>
      </c>
      <c r="E38" s="1083">
        <v>2576000</v>
      </c>
      <c r="F38" s="1083"/>
      <c r="G38" s="1083"/>
      <c r="H38" s="1083"/>
      <c r="I38" s="1092">
        <f>SUM(E38:H38)</f>
        <v>2576000</v>
      </c>
    </row>
    <row r="39" spans="1:9" s="1076" customFormat="1" ht="12" customHeight="1" x14ac:dyDescent="0.2">
      <c r="A39" s="1043"/>
      <c r="B39" s="1044">
        <v>603</v>
      </c>
      <c r="C39" s="1043" t="s">
        <v>613</v>
      </c>
      <c r="D39" s="1083"/>
      <c r="E39" s="1083"/>
      <c r="F39" s="1083"/>
      <c r="G39" s="1083"/>
      <c r="H39" s="1083"/>
      <c r="I39" s="1093">
        <f>SUM(E39:H39)</f>
        <v>0</v>
      </c>
    </row>
    <row r="40" spans="1:9" s="1076" customFormat="1" ht="12" customHeight="1" thickBot="1" x14ac:dyDescent="0.25">
      <c r="A40" s="1045"/>
      <c r="B40" s="1046">
        <v>604</v>
      </c>
      <c r="C40" s="1045" t="s">
        <v>614</v>
      </c>
      <c r="D40" s="1083">
        <v>30000</v>
      </c>
      <c r="E40" s="1083">
        <v>35000</v>
      </c>
      <c r="F40" s="1083"/>
      <c r="G40" s="1083"/>
      <c r="H40" s="1083"/>
      <c r="I40" s="1094">
        <f t="shared" ref="I40:I54" si="11">SUM(E40:H40)</f>
        <v>35000</v>
      </c>
    </row>
    <row r="41" spans="1:9" s="1076" customFormat="1" ht="12" customHeight="1" thickBot="1" x14ac:dyDescent="0.25">
      <c r="A41" s="1039">
        <v>64</v>
      </c>
      <c r="B41" s="1274" t="s">
        <v>615</v>
      </c>
      <c r="C41" s="1274"/>
      <c r="D41" s="1040">
        <f>SUM(D42:D45)</f>
        <v>655500</v>
      </c>
      <c r="E41" s="1040">
        <f t="shared" ref="E41:H41" si="12">SUM(E42:E45)</f>
        <v>550000</v>
      </c>
      <c r="F41" s="1040">
        <f t="shared" si="12"/>
        <v>0</v>
      </c>
      <c r="G41" s="1040">
        <f t="shared" si="12"/>
        <v>0</v>
      </c>
      <c r="H41" s="1040">
        <f t="shared" si="12"/>
        <v>0</v>
      </c>
      <c r="I41" s="1091">
        <f t="shared" si="11"/>
        <v>550000</v>
      </c>
    </row>
    <row r="42" spans="1:9" s="1076" customFormat="1" ht="12" customHeight="1" x14ac:dyDescent="0.2">
      <c r="A42" s="1041"/>
      <c r="B42" s="1042">
        <v>641</v>
      </c>
      <c r="C42" s="1041" t="s">
        <v>326</v>
      </c>
      <c r="D42" s="1083"/>
      <c r="E42" s="1083"/>
      <c r="F42" s="1083"/>
      <c r="G42" s="1083"/>
      <c r="H42" s="1083"/>
      <c r="I42" s="1092">
        <f t="shared" si="11"/>
        <v>0</v>
      </c>
    </row>
    <row r="43" spans="1:9" s="1076" customFormat="1" ht="12" customHeight="1" x14ac:dyDescent="0.2">
      <c r="A43" s="1043"/>
      <c r="B43" s="1044">
        <v>643</v>
      </c>
      <c r="C43" s="1043" t="s">
        <v>616</v>
      </c>
      <c r="D43" s="1083"/>
      <c r="E43" s="1083"/>
      <c r="F43" s="1083"/>
      <c r="G43" s="1083"/>
      <c r="H43" s="1083"/>
      <c r="I43" s="1093">
        <f t="shared" si="11"/>
        <v>0</v>
      </c>
    </row>
    <row r="44" spans="1:9" s="1076" customFormat="1" ht="12" customHeight="1" x14ac:dyDescent="0.2">
      <c r="A44" s="1043"/>
      <c r="B44" s="1044">
        <v>648</v>
      </c>
      <c r="C44" s="1043" t="s">
        <v>617</v>
      </c>
      <c r="D44" s="1083">
        <v>545500</v>
      </c>
      <c r="E44" s="1083">
        <v>400000</v>
      </c>
      <c r="F44" s="1083"/>
      <c r="G44" s="1083"/>
      <c r="H44" s="1083"/>
      <c r="I44" s="1093">
        <f t="shared" si="11"/>
        <v>400000</v>
      </c>
    </row>
    <row r="45" spans="1:9" s="1076" customFormat="1" ht="12" customHeight="1" thickBot="1" x14ac:dyDescent="0.25">
      <c r="A45" s="1045"/>
      <c r="B45" s="1046">
        <v>649</v>
      </c>
      <c r="C45" s="1045" t="s">
        <v>618</v>
      </c>
      <c r="D45" s="1083">
        <v>110000</v>
      </c>
      <c r="E45" s="1083">
        <v>150000</v>
      </c>
      <c r="F45" s="1083"/>
      <c r="G45" s="1083"/>
      <c r="H45" s="1083"/>
      <c r="I45" s="1094">
        <f t="shared" si="11"/>
        <v>150000</v>
      </c>
    </row>
    <row r="46" spans="1:9" s="1076" customFormat="1" ht="12" customHeight="1" thickBot="1" x14ac:dyDescent="0.25">
      <c r="A46" s="1039">
        <v>66</v>
      </c>
      <c r="B46" s="1274" t="s">
        <v>619</v>
      </c>
      <c r="C46" s="1274"/>
      <c r="D46" s="1040">
        <f>D47</f>
        <v>0</v>
      </c>
      <c r="E46" s="1040">
        <f t="shared" ref="E46:H46" si="13">E47</f>
        <v>0</v>
      </c>
      <c r="F46" s="1040">
        <f t="shared" si="13"/>
        <v>0</v>
      </c>
      <c r="G46" s="1040">
        <f t="shared" si="13"/>
        <v>0</v>
      </c>
      <c r="H46" s="1040">
        <f t="shared" si="13"/>
        <v>0</v>
      </c>
      <c r="I46" s="1091">
        <f t="shared" si="11"/>
        <v>0</v>
      </c>
    </row>
    <row r="47" spans="1:9" s="1076" customFormat="1" ht="12" customHeight="1" thickBot="1" x14ac:dyDescent="0.25">
      <c r="A47" s="1047"/>
      <c r="B47" s="1048">
        <v>662</v>
      </c>
      <c r="C47" s="1047" t="s">
        <v>620</v>
      </c>
      <c r="D47" s="1095"/>
      <c r="E47" s="1095"/>
      <c r="F47" s="1095"/>
      <c r="G47" s="1095"/>
      <c r="H47" s="1095"/>
      <c r="I47" s="1092">
        <f t="shared" si="11"/>
        <v>0</v>
      </c>
    </row>
    <row r="48" spans="1:9" s="1076" customFormat="1" ht="12" customHeight="1" thickBot="1" x14ac:dyDescent="0.25">
      <c r="A48" s="1039">
        <v>67</v>
      </c>
      <c r="B48" s="1274" t="s">
        <v>621</v>
      </c>
      <c r="C48" s="1274"/>
      <c r="D48" s="1040">
        <f t="shared" ref="D48:H48" si="14">SUM(D49:D53)</f>
        <v>5884000</v>
      </c>
      <c r="E48" s="1040">
        <f t="shared" si="14"/>
        <v>7188000</v>
      </c>
      <c r="F48" s="1040">
        <f t="shared" si="14"/>
        <v>0</v>
      </c>
      <c r="G48" s="1040">
        <f t="shared" si="14"/>
        <v>0</v>
      </c>
      <c r="H48" s="1040">
        <f t="shared" si="14"/>
        <v>0</v>
      </c>
      <c r="I48" s="1091">
        <f t="shared" si="11"/>
        <v>7188000</v>
      </c>
    </row>
    <row r="49" spans="1:9" s="1076" customFormat="1" ht="12" customHeight="1" x14ac:dyDescent="0.2">
      <c r="A49" s="1042" t="s">
        <v>622</v>
      </c>
      <c r="B49" s="1042">
        <v>500</v>
      </c>
      <c r="C49" s="1041" t="s">
        <v>623</v>
      </c>
      <c r="D49" s="1083">
        <v>5884000</v>
      </c>
      <c r="E49" s="1081">
        <v>7188000</v>
      </c>
      <c r="F49" s="1081"/>
      <c r="G49" s="1081"/>
      <c r="H49" s="1081"/>
      <c r="I49" s="1096">
        <f t="shared" si="11"/>
        <v>7188000</v>
      </c>
    </row>
    <row r="50" spans="1:9" s="1076" customFormat="1" ht="12" customHeight="1" x14ac:dyDescent="0.2">
      <c r="A50" s="1042" t="s">
        <v>622</v>
      </c>
      <c r="B50" s="1042">
        <v>510</v>
      </c>
      <c r="C50" s="1041" t="s">
        <v>624</v>
      </c>
      <c r="D50" s="1083"/>
      <c r="E50" s="1081"/>
      <c r="F50" s="1081"/>
      <c r="G50" s="1081"/>
      <c r="H50" s="1081"/>
      <c r="I50" s="1096">
        <f t="shared" si="11"/>
        <v>0</v>
      </c>
    </row>
    <row r="51" spans="1:9" s="1076" customFormat="1" ht="12" customHeight="1" x14ac:dyDescent="0.2">
      <c r="A51" s="1042" t="s">
        <v>622</v>
      </c>
      <c r="B51" s="1042">
        <v>600</v>
      </c>
      <c r="C51" s="1041" t="s">
        <v>625</v>
      </c>
      <c r="D51" s="1083"/>
      <c r="E51" s="1081"/>
      <c r="F51" s="1081"/>
      <c r="G51" s="1081"/>
      <c r="H51" s="1081"/>
      <c r="I51" s="1096">
        <f t="shared" si="11"/>
        <v>0</v>
      </c>
    </row>
    <row r="52" spans="1:9" s="1076" customFormat="1" ht="12" customHeight="1" x14ac:dyDescent="0.2">
      <c r="A52" s="1042" t="s">
        <v>622</v>
      </c>
      <c r="B52" s="1042"/>
      <c r="C52" s="1041" t="s">
        <v>626</v>
      </c>
      <c r="D52" s="1083"/>
      <c r="E52" s="1081"/>
      <c r="F52" s="1081"/>
      <c r="G52" s="1081"/>
      <c r="H52" s="1081"/>
      <c r="I52" s="1096">
        <f t="shared" si="11"/>
        <v>0</v>
      </c>
    </row>
    <row r="53" spans="1:9" s="1076" customFormat="1" ht="12" customHeight="1" thickBot="1" x14ac:dyDescent="0.25">
      <c r="A53" s="1049" t="s">
        <v>622</v>
      </c>
      <c r="B53" s="1097"/>
      <c r="C53" s="1050" t="s">
        <v>627</v>
      </c>
      <c r="D53" s="1083"/>
      <c r="E53" s="1083"/>
      <c r="F53" s="1083"/>
      <c r="G53" s="1083"/>
      <c r="H53" s="1083"/>
      <c r="I53" s="1098">
        <f t="shared" si="11"/>
        <v>0</v>
      </c>
    </row>
    <row r="54" spans="1:9" s="1076" customFormat="1" ht="12" customHeight="1" thickBot="1" x14ac:dyDescent="0.25">
      <c r="A54" s="1051" t="s">
        <v>628</v>
      </c>
      <c r="B54" s="1051"/>
      <c r="C54" s="1052"/>
      <c r="D54" s="1053">
        <f>D36-D5</f>
        <v>0</v>
      </c>
      <c r="E54" s="1053">
        <f>E36-E5</f>
        <v>0</v>
      </c>
      <c r="F54" s="1053">
        <f>F36-F5</f>
        <v>0</v>
      </c>
      <c r="G54" s="1053">
        <f>G36-G5</f>
        <v>0</v>
      </c>
      <c r="H54" s="1053">
        <f>H36-H5</f>
        <v>0</v>
      </c>
      <c r="I54" s="1099">
        <f t="shared" si="11"/>
        <v>0</v>
      </c>
    </row>
    <row r="55" spans="1:9" s="1076" customFormat="1" ht="12" customHeight="1" thickBot="1" x14ac:dyDescent="0.25">
      <c r="A55" s="1267" t="s">
        <v>629</v>
      </c>
      <c r="B55" s="1268"/>
      <c r="C55" s="1268"/>
      <c r="D55" s="1269"/>
      <c r="E55" s="1269"/>
      <c r="F55" s="1269"/>
      <c r="G55" s="1269"/>
      <c r="H55" s="1269"/>
      <c r="I55" s="1270"/>
    </row>
    <row r="56" spans="1:9" s="1076" customFormat="1" ht="12" customHeight="1" thickBot="1" x14ac:dyDescent="0.25">
      <c r="A56" s="1051" t="s">
        <v>630</v>
      </c>
      <c r="B56" s="1051"/>
      <c r="C56" s="1052"/>
      <c r="D56" s="1054">
        <f t="shared" ref="D56:H56" si="15">SUM(D57:D58)</f>
        <v>0</v>
      </c>
      <c r="E56" s="1054">
        <f t="shared" si="15"/>
        <v>0</v>
      </c>
      <c r="F56" s="1054">
        <f t="shared" si="15"/>
        <v>0</v>
      </c>
      <c r="G56" s="1054">
        <f t="shared" si="15"/>
        <v>0</v>
      </c>
      <c r="H56" s="1054">
        <f t="shared" si="15"/>
        <v>0</v>
      </c>
      <c r="I56" s="1099">
        <f t="shared" ref="I56:I62" si="16">SUM(E56:H56)</f>
        <v>0</v>
      </c>
    </row>
    <row r="57" spans="1:9" s="1076" customFormat="1" ht="12" customHeight="1" x14ac:dyDescent="0.2">
      <c r="A57" s="1055" t="s">
        <v>631</v>
      </c>
      <c r="B57" s="1056" t="s">
        <v>632</v>
      </c>
      <c r="C57" s="1056"/>
      <c r="D57" s="1083"/>
      <c r="E57" s="1083"/>
      <c r="F57" s="1083"/>
      <c r="G57" s="1083"/>
      <c r="H57" s="1083"/>
      <c r="I57" s="1100">
        <f t="shared" si="16"/>
        <v>0</v>
      </c>
    </row>
    <row r="58" spans="1:9" s="1076" customFormat="1" ht="12" customHeight="1" thickBot="1" x14ac:dyDescent="0.25">
      <c r="A58" s="1057"/>
      <c r="B58" s="1058" t="s">
        <v>633</v>
      </c>
      <c r="C58" s="1058"/>
      <c r="D58" s="1083"/>
      <c r="E58" s="1083"/>
      <c r="F58" s="1083"/>
      <c r="G58" s="1083"/>
      <c r="H58" s="1083"/>
      <c r="I58" s="1101">
        <f t="shared" si="16"/>
        <v>0</v>
      </c>
    </row>
    <row r="59" spans="1:9" s="1076" customFormat="1" ht="12" customHeight="1" thickBot="1" x14ac:dyDescent="0.25">
      <c r="A59" s="1051" t="s">
        <v>634</v>
      </c>
      <c r="B59" s="1051"/>
      <c r="C59" s="1051"/>
      <c r="D59" s="1053">
        <f t="shared" ref="D59:H59" si="17">SUM(D60:D62)</f>
        <v>0</v>
      </c>
      <c r="E59" s="1053">
        <f t="shared" si="17"/>
        <v>0</v>
      </c>
      <c r="F59" s="1053">
        <f t="shared" si="17"/>
        <v>0</v>
      </c>
      <c r="G59" s="1053">
        <f t="shared" si="17"/>
        <v>0</v>
      </c>
      <c r="H59" s="1053">
        <f t="shared" si="17"/>
        <v>0</v>
      </c>
      <c r="I59" s="1099">
        <f t="shared" si="16"/>
        <v>0</v>
      </c>
    </row>
    <row r="60" spans="1:9" s="1076" customFormat="1" ht="12" customHeight="1" x14ac:dyDescent="0.2">
      <c r="A60" s="1059" t="s">
        <v>635</v>
      </c>
      <c r="B60" s="1060" t="s">
        <v>636</v>
      </c>
      <c r="C60" s="1060"/>
      <c r="D60" s="1087"/>
      <c r="E60" s="1087"/>
      <c r="F60" s="1087"/>
      <c r="G60" s="1087"/>
      <c r="H60" s="1087"/>
      <c r="I60" s="1100">
        <f t="shared" si="16"/>
        <v>0</v>
      </c>
    </row>
    <row r="61" spans="1:9" s="1076" customFormat="1" ht="12" customHeight="1" x14ac:dyDescent="0.2">
      <c r="A61" s="1061"/>
      <c r="B61" s="1062" t="s">
        <v>637</v>
      </c>
      <c r="C61" s="1062"/>
      <c r="D61" s="1083"/>
      <c r="E61" s="1083"/>
      <c r="F61" s="1083"/>
      <c r="G61" s="1083"/>
      <c r="H61" s="1083"/>
      <c r="I61" s="1102">
        <f t="shared" si="16"/>
        <v>0</v>
      </c>
    </row>
    <row r="62" spans="1:9" s="1076" customFormat="1" ht="12" customHeight="1" thickBot="1" x14ac:dyDescent="0.25">
      <c r="A62" s="1063"/>
      <c r="B62" s="1064" t="s">
        <v>638</v>
      </c>
      <c r="C62" s="1064"/>
      <c r="D62" s="1103"/>
      <c r="E62" s="1103"/>
      <c r="F62" s="1103"/>
      <c r="G62" s="1103"/>
      <c r="H62" s="1103"/>
      <c r="I62" s="1104">
        <f t="shared" si="16"/>
        <v>0</v>
      </c>
    </row>
    <row r="63" spans="1:9" s="1076" customFormat="1" ht="12" customHeight="1" x14ac:dyDescent="0.2">
      <c r="A63" s="1065"/>
      <c r="B63" s="208"/>
      <c r="C63" s="208"/>
      <c r="D63" s="1066"/>
      <c r="E63" s="1067"/>
    </row>
    <row r="64" spans="1:9" s="1076" customFormat="1" ht="12" customHeight="1" x14ac:dyDescent="0.2">
      <c r="A64" s="1068" t="s">
        <v>342</v>
      </c>
      <c r="B64" s="208"/>
      <c r="C64" s="1105" t="str">
        <f>[5]P8!C89</f>
        <v>Ing. Pavel Jakoubek</v>
      </c>
      <c r="D64" s="209" t="s">
        <v>343</v>
      </c>
      <c r="E64" s="1067"/>
      <c r="F64" s="1106"/>
      <c r="G64" s="1069" t="s">
        <v>645</v>
      </c>
      <c r="H64" s="1107" t="s">
        <v>640</v>
      </c>
    </row>
    <row r="65" spans="1:9" s="1076" customFormat="1" ht="7.5" customHeight="1" x14ac:dyDescent="0.2">
      <c r="D65" s="209"/>
      <c r="E65" s="208"/>
      <c r="F65" s="1106"/>
      <c r="G65" s="1106"/>
      <c r="H65" s="1106"/>
      <c r="I65" s="1106"/>
    </row>
    <row r="66" spans="1:9" s="1076" customFormat="1" ht="12" customHeight="1" x14ac:dyDescent="0.2">
      <c r="A66" s="1068" t="s">
        <v>345</v>
      </c>
      <c r="B66" s="208"/>
      <c r="C66" s="1105" t="str">
        <f>[5]P8!C91</f>
        <v>Ing. Pavel Jakoubek</v>
      </c>
      <c r="D66" s="209" t="s">
        <v>343</v>
      </c>
      <c r="E66" s="1070"/>
      <c r="F66" s="1106"/>
      <c r="G66" s="1106"/>
      <c r="H66" s="1106"/>
      <c r="I66" s="1106"/>
    </row>
    <row r="67" spans="1:9" s="1076" customFormat="1" ht="7.5" customHeight="1" x14ac:dyDescent="0.2">
      <c r="A67" s="1106"/>
      <c r="B67" s="1106"/>
      <c r="C67" s="1106"/>
      <c r="D67" s="1106"/>
      <c r="E67" s="1106"/>
      <c r="F67" s="1106"/>
      <c r="G67" s="1106"/>
      <c r="H67" s="1106"/>
      <c r="I67" s="1106"/>
    </row>
    <row r="68" spans="1:9" x14ac:dyDescent="0.25">
      <c r="A68" s="210" t="s">
        <v>641</v>
      </c>
      <c r="B68" s="1108"/>
      <c r="C68" s="1108"/>
    </row>
  </sheetData>
  <protectedRanges>
    <protectedRange sqref="F38:H40 F23:H26 F10:H13 F15:H19 F21:H21 F32:H32 F34:H35 F47:H47 F7:H8 F42:H45 F57:H58 F60:H62 F29:H30 F49:H53" name="Oblast1"/>
  </protectedRanges>
  <mergeCells count="18">
    <mergeCell ref="A55:I55"/>
    <mergeCell ref="B14:C14"/>
    <mergeCell ref="B20:C20"/>
    <mergeCell ref="B22:C22"/>
    <mergeCell ref="B27:C27"/>
    <mergeCell ref="B31:C31"/>
    <mergeCell ref="B33:C33"/>
    <mergeCell ref="A36:C36"/>
    <mergeCell ref="B37:C37"/>
    <mergeCell ref="B41:C41"/>
    <mergeCell ref="B46:C46"/>
    <mergeCell ref="B48:C48"/>
    <mergeCell ref="B9:C9"/>
    <mergeCell ref="C1:E1"/>
    <mergeCell ref="B2:G2"/>
    <mergeCell ref="A3:G3"/>
    <mergeCell ref="A5:C5"/>
    <mergeCell ref="B6:C6"/>
  </mergeCells>
  <pageMargins left="0.34" right="0.17" top="0.38" bottom="0.34" header="0.3" footer="0.3"/>
  <pageSetup paperSize="9" scale="96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3047-5519-4121-A070-780FD726F898}">
  <sheetPr>
    <pageSetUpPr fitToPage="1"/>
  </sheetPr>
  <dimension ref="A1:K94"/>
  <sheetViews>
    <sheetView showGridLines="0" zoomScale="130" zoomScaleNormal="130" zoomScaleSheetLayoutView="110" workbookViewId="0">
      <selection activeCell="H14" sqref="H14"/>
    </sheetView>
  </sheetViews>
  <sheetFormatPr defaultRowHeight="15" x14ac:dyDescent="0.25"/>
  <cols>
    <col min="1" max="1" width="4.42578125" style="1072" customWidth="1"/>
    <col min="2" max="2" width="5" style="1072" customWidth="1"/>
    <col min="3" max="3" width="33.85546875" style="1072" customWidth="1"/>
    <col min="4" max="8" width="10" style="1072" customWidth="1"/>
    <col min="9" max="16384" width="9.140625" style="1072"/>
  </cols>
  <sheetData>
    <row r="1" spans="1:11" x14ac:dyDescent="0.25">
      <c r="A1" s="1109"/>
      <c r="B1" s="1109"/>
      <c r="C1" s="1110" t="s">
        <v>261</v>
      </c>
      <c r="D1" s="1109"/>
      <c r="E1" s="1111" t="s">
        <v>262</v>
      </c>
      <c r="F1" s="1112">
        <v>2024</v>
      </c>
      <c r="G1" s="1109"/>
      <c r="H1" s="121" t="s">
        <v>263</v>
      </c>
    </row>
    <row r="2" spans="1:11" s="1076" customFormat="1" ht="11.45" customHeight="1" x14ac:dyDescent="0.2">
      <c r="A2" s="122"/>
      <c r="B2" s="1275" t="s">
        <v>351</v>
      </c>
      <c r="C2" s="1275"/>
      <c r="D2" s="1275"/>
      <c r="E2" s="1275"/>
      <c r="F2" s="1275"/>
      <c r="G2" s="1275"/>
      <c r="H2" s="123"/>
      <c r="I2" s="124"/>
      <c r="J2" s="1106"/>
      <c r="K2" s="1106"/>
    </row>
    <row r="3" spans="1:11" s="1076" customFormat="1" ht="11.45" customHeight="1" thickBot="1" x14ac:dyDescent="0.25">
      <c r="A3" s="122"/>
      <c r="B3" s="122"/>
      <c r="C3" s="122" t="s">
        <v>265</v>
      </c>
      <c r="D3" s="122"/>
      <c r="E3" s="122"/>
      <c r="F3" s="122"/>
      <c r="G3" s="122"/>
      <c r="H3" s="125" t="s">
        <v>266</v>
      </c>
      <c r="I3" s="124"/>
      <c r="J3" s="1106"/>
      <c r="K3" s="1106"/>
    </row>
    <row r="4" spans="1:11" s="1076" customFormat="1" ht="11.45" customHeight="1" x14ac:dyDescent="0.2">
      <c r="A4" s="1276"/>
      <c r="B4" s="1278" t="s">
        <v>267</v>
      </c>
      <c r="C4" s="1280" t="s">
        <v>268</v>
      </c>
      <c r="D4" s="1282" t="s">
        <v>269</v>
      </c>
      <c r="E4" s="1284" t="s">
        <v>270</v>
      </c>
      <c r="F4" s="1278" t="s">
        <v>271</v>
      </c>
      <c r="G4" s="1278"/>
      <c r="H4" s="1286"/>
      <c r="I4" s="124"/>
      <c r="J4" s="1106"/>
      <c r="K4" s="1106"/>
    </row>
    <row r="5" spans="1:11" s="1076" customFormat="1" ht="11.45" customHeight="1" thickBot="1" x14ac:dyDescent="0.25">
      <c r="A5" s="1277"/>
      <c r="B5" s="1279"/>
      <c r="C5" s="1281"/>
      <c r="D5" s="1283"/>
      <c r="E5" s="1285"/>
      <c r="F5" s="514" t="s">
        <v>272</v>
      </c>
      <c r="G5" s="514" t="s">
        <v>273</v>
      </c>
      <c r="H5" s="126" t="s">
        <v>274</v>
      </c>
      <c r="I5" s="124"/>
      <c r="J5" s="1106"/>
      <c r="K5" s="1106"/>
    </row>
    <row r="6" spans="1:11" s="1076" customFormat="1" ht="11.45" customHeight="1" thickBot="1" x14ac:dyDescent="0.25">
      <c r="A6" s="1289" t="s">
        <v>275</v>
      </c>
      <c r="B6" s="1290"/>
      <c r="C6" s="1291"/>
      <c r="D6" s="127">
        <f>D7+D22+D44+D58+D61+D70+D78+D81</f>
        <v>10349000</v>
      </c>
      <c r="E6" s="128">
        <f>E7+E22+E44+E58+E61+E70+E78+E81</f>
        <v>7188000</v>
      </c>
      <c r="F6" s="129">
        <f>F7+F22+F44+F58+F61+F70+F78+F81</f>
        <v>2761000</v>
      </c>
      <c r="G6" s="129">
        <f>G7+G22+G44+G58+G61+G70+G78+G81</f>
        <v>400000</v>
      </c>
      <c r="H6" s="130">
        <f>H7+H22+H44+H58+H61+H70+H78+H81</f>
        <v>0</v>
      </c>
      <c r="I6" s="124"/>
      <c r="J6" s="1106"/>
      <c r="K6" s="1106"/>
    </row>
    <row r="7" spans="1:11" s="1076" customFormat="1" ht="11.45" customHeight="1" thickBot="1" x14ac:dyDescent="0.25">
      <c r="A7" s="131">
        <v>50</v>
      </c>
      <c r="B7" s="1292" t="s">
        <v>276</v>
      </c>
      <c r="C7" s="1293"/>
      <c r="D7" s="132">
        <f>SUM(E7:H7)</f>
        <v>4418000</v>
      </c>
      <c r="E7" s="133">
        <f>SUM(E8+E17)</f>
        <v>2950000</v>
      </c>
      <c r="F7" s="134">
        <f>SUM(F8+F17)</f>
        <v>1468000</v>
      </c>
      <c r="G7" s="134">
        <f>SUM(G8+G17)</f>
        <v>0</v>
      </c>
      <c r="H7" s="135">
        <f>SUM(H8+H17)</f>
        <v>0</v>
      </c>
      <c r="I7" s="124"/>
      <c r="J7" s="1106"/>
      <c r="K7" s="1106"/>
    </row>
    <row r="8" spans="1:11" s="1076" customFormat="1" ht="11.45" customHeight="1" thickBot="1" x14ac:dyDescent="0.25">
      <c r="A8" s="136">
        <v>501</v>
      </c>
      <c r="B8" s="1294" t="s">
        <v>277</v>
      </c>
      <c r="C8" s="1295"/>
      <c r="D8" s="137">
        <f>SUM(E8:H8)</f>
        <v>282000</v>
      </c>
      <c r="E8" s="138">
        <f>SUM(E9:E16)</f>
        <v>0</v>
      </c>
      <c r="F8" s="139">
        <f>SUM(F9:F16)</f>
        <v>282000</v>
      </c>
      <c r="G8" s="139">
        <f>SUM(G9:G16)</f>
        <v>0</v>
      </c>
      <c r="H8" s="140">
        <f>SUM(H9:H16)</f>
        <v>0</v>
      </c>
      <c r="I8" s="124"/>
      <c r="J8" s="1106"/>
      <c r="K8" s="1106"/>
    </row>
    <row r="9" spans="1:11" s="1076" customFormat="1" ht="11.45" customHeight="1" x14ac:dyDescent="0.2">
      <c r="A9" s="141">
        <v>501</v>
      </c>
      <c r="B9" s="142">
        <v>310</v>
      </c>
      <c r="C9" s="143" t="s">
        <v>278</v>
      </c>
      <c r="D9" s="144">
        <f>SUM(E9:H9)</f>
        <v>150000</v>
      </c>
      <c r="E9" s="1113"/>
      <c r="F9" s="1114">
        <v>150000</v>
      </c>
      <c r="G9" s="1114"/>
      <c r="H9" s="1115"/>
      <c r="I9" s="124"/>
      <c r="J9" s="1106"/>
      <c r="K9" s="1106"/>
    </row>
    <row r="10" spans="1:11" s="1076" customFormat="1" ht="11.45" customHeight="1" x14ac:dyDescent="0.2">
      <c r="A10" s="145">
        <v>501</v>
      </c>
      <c r="B10" s="146">
        <v>320</v>
      </c>
      <c r="C10" s="147" t="s">
        <v>279</v>
      </c>
      <c r="D10" s="148">
        <f t="shared" ref="D10:D85" si="0">SUM(E10:H10)</f>
        <v>5000</v>
      </c>
      <c r="E10" s="1116"/>
      <c r="F10" s="1117">
        <v>5000</v>
      </c>
      <c r="G10" s="1117"/>
      <c r="H10" s="1118"/>
      <c r="I10" s="124"/>
      <c r="J10" s="1106"/>
      <c r="K10" s="1106"/>
    </row>
    <row r="11" spans="1:11" s="1076" customFormat="1" ht="11.45" customHeight="1" x14ac:dyDescent="0.2">
      <c r="A11" s="145">
        <v>501</v>
      </c>
      <c r="B11" s="146">
        <v>330</v>
      </c>
      <c r="C11" s="147" t="s">
        <v>280</v>
      </c>
      <c r="D11" s="148">
        <f t="shared" si="0"/>
        <v>15000</v>
      </c>
      <c r="E11" s="1116"/>
      <c r="F11" s="1117">
        <v>15000</v>
      </c>
      <c r="G11" s="1117"/>
      <c r="H11" s="1118"/>
      <c r="I11" s="124"/>
      <c r="J11" s="1106"/>
      <c r="K11" s="1106"/>
    </row>
    <row r="12" spans="1:11" s="1076" customFormat="1" ht="11.45" customHeight="1" x14ac:dyDescent="0.2">
      <c r="A12" s="145">
        <v>501</v>
      </c>
      <c r="B12" s="146">
        <v>340</v>
      </c>
      <c r="C12" s="147" t="s">
        <v>281</v>
      </c>
      <c r="D12" s="148">
        <f t="shared" si="0"/>
        <v>2000</v>
      </c>
      <c r="E12" s="1116"/>
      <c r="F12" s="1117">
        <v>2000</v>
      </c>
      <c r="G12" s="1117"/>
      <c r="H12" s="1118"/>
      <c r="I12" s="124"/>
      <c r="J12" s="1106"/>
      <c r="K12" s="1106"/>
    </row>
    <row r="13" spans="1:11" s="1076" customFormat="1" ht="11.45" customHeight="1" x14ac:dyDescent="0.2">
      <c r="A13" s="145">
        <v>501</v>
      </c>
      <c r="B13" s="146">
        <v>360</v>
      </c>
      <c r="C13" s="147" t="s">
        <v>282</v>
      </c>
      <c r="D13" s="148">
        <f t="shared" si="0"/>
        <v>15000</v>
      </c>
      <c r="E13" s="1116"/>
      <c r="F13" s="1117">
        <v>15000</v>
      </c>
      <c r="G13" s="1117"/>
      <c r="H13" s="1118"/>
      <c r="I13" s="124"/>
      <c r="J13" s="1106"/>
      <c r="K13" s="1106"/>
    </row>
    <row r="14" spans="1:11" s="1076" customFormat="1" ht="11.45" customHeight="1" x14ac:dyDescent="0.2">
      <c r="A14" s="145">
        <v>501</v>
      </c>
      <c r="B14" s="146">
        <v>370</v>
      </c>
      <c r="C14" s="147" t="s">
        <v>283</v>
      </c>
      <c r="D14" s="148">
        <f t="shared" si="0"/>
        <v>0</v>
      </c>
      <c r="E14" s="1116"/>
      <c r="F14" s="1117"/>
      <c r="G14" s="1117"/>
      <c r="H14" s="1118"/>
      <c r="I14" s="124"/>
      <c r="J14" s="1106"/>
      <c r="K14" s="1106"/>
    </row>
    <row r="15" spans="1:11" s="1076" customFormat="1" ht="11.45" customHeight="1" x14ac:dyDescent="0.2">
      <c r="A15" s="145">
        <v>501</v>
      </c>
      <c r="B15" s="146">
        <v>380</v>
      </c>
      <c r="C15" s="147" t="s">
        <v>284</v>
      </c>
      <c r="D15" s="148">
        <f t="shared" si="0"/>
        <v>60000</v>
      </c>
      <c r="E15" s="1116"/>
      <c r="F15" s="1117">
        <v>60000</v>
      </c>
      <c r="G15" s="1117"/>
      <c r="H15" s="1118"/>
      <c r="I15" s="124"/>
      <c r="J15" s="1106"/>
      <c r="K15" s="1106"/>
    </row>
    <row r="16" spans="1:11" s="1076" customFormat="1" ht="11.45" customHeight="1" thickBot="1" x14ac:dyDescent="0.25">
      <c r="A16" s="149">
        <v>501</v>
      </c>
      <c r="B16" s="150">
        <v>390</v>
      </c>
      <c r="C16" s="151" t="s">
        <v>285</v>
      </c>
      <c r="D16" s="152">
        <f t="shared" si="0"/>
        <v>35000</v>
      </c>
      <c r="E16" s="1119"/>
      <c r="F16" s="1120">
        <v>35000</v>
      </c>
      <c r="G16" s="1120"/>
      <c r="H16" s="1121"/>
      <c r="I16" s="124"/>
      <c r="J16" s="1106"/>
      <c r="K16" s="1106"/>
    </row>
    <row r="17" spans="1:11" s="1076" customFormat="1" ht="11.45" customHeight="1" thickBot="1" x14ac:dyDescent="0.25">
      <c r="A17" s="136">
        <v>502</v>
      </c>
      <c r="B17" s="1294" t="s">
        <v>286</v>
      </c>
      <c r="C17" s="1295"/>
      <c r="D17" s="137">
        <f t="shared" si="0"/>
        <v>4136000</v>
      </c>
      <c r="E17" s="153">
        <f>SUM(E18:E21)</f>
        <v>2950000</v>
      </c>
      <c r="F17" s="154">
        <f>SUM(F18:F21)</f>
        <v>1186000</v>
      </c>
      <c r="G17" s="154">
        <f>SUM(G18:G21)</f>
        <v>0</v>
      </c>
      <c r="H17" s="155">
        <f>SUM(H18:H21)</f>
        <v>0</v>
      </c>
      <c r="I17" s="124"/>
      <c r="J17" s="1106"/>
      <c r="K17" s="1106"/>
    </row>
    <row r="18" spans="1:11" s="1076" customFormat="1" ht="11.45" customHeight="1" x14ac:dyDescent="0.2">
      <c r="A18" s="141">
        <v>502</v>
      </c>
      <c r="B18" s="142">
        <v>310</v>
      </c>
      <c r="C18" s="143" t="s">
        <v>287</v>
      </c>
      <c r="D18" s="144">
        <f t="shared" si="0"/>
        <v>1300000</v>
      </c>
      <c r="E18" s="1113">
        <v>750000</v>
      </c>
      <c r="F18" s="1114">
        <v>550000</v>
      </c>
      <c r="G18" s="1114"/>
      <c r="H18" s="1115"/>
      <c r="I18" s="124"/>
      <c r="J18" s="1106"/>
      <c r="K18" s="1106"/>
    </row>
    <row r="19" spans="1:11" s="1076" customFormat="1" ht="11.45" customHeight="1" x14ac:dyDescent="0.2">
      <c r="A19" s="145">
        <v>502</v>
      </c>
      <c r="B19" s="146">
        <v>320</v>
      </c>
      <c r="C19" s="147" t="s">
        <v>288</v>
      </c>
      <c r="D19" s="148">
        <f t="shared" si="0"/>
        <v>2050000</v>
      </c>
      <c r="E19" s="1116">
        <v>1700000</v>
      </c>
      <c r="F19" s="1117">
        <v>350000</v>
      </c>
      <c r="G19" s="1117"/>
      <c r="H19" s="1118"/>
      <c r="I19" s="124"/>
      <c r="J19" s="1106"/>
      <c r="K19" s="1106"/>
    </row>
    <row r="20" spans="1:11" s="1076" customFormat="1" ht="11.45" customHeight="1" x14ac:dyDescent="0.2">
      <c r="A20" s="145">
        <v>502</v>
      </c>
      <c r="B20" s="146">
        <v>330</v>
      </c>
      <c r="C20" s="147" t="s">
        <v>289</v>
      </c>
      <c r="D20" s="148">
        <f t="shared" si="0"/>
        <v>306000</v>
      </c>
      <c r="E20" s="1116">
        <v>200000</v>
      </c>
      <c r="F20" s="1117">
        <v>106000</v>
      </c>
      <c r="G20" s="1117"/>
      <c r="H20" s="1118"/>
      <c r="I20" s="124"/>
      <c r="J20" s="1106"/>
      <c r="K20" s="1106"/>
    </row>
    <row r="21" spans="1:11" s="1076" customFormat="1" ht="11.45" customHeight="1" thickBot="1" x14ac:dyDescent="0.25">
      <c r="A21" s="149">
        <v>502</v>
      </c>
      <c r="B21" s="150">
        <v>340</v>
      </c>
      <c r="C21" s="151" t="s">
        <v>290</v>
      </c>
      <c r="D21" s="152">
        <f t="shared" si="0"/>
        <v>480000</v>
      </c>
      <c r="E21" s="1116">
        <v>300000</v>
      </c>
      <c r="F21" s="1117">
        <v>180000</v>
      </c>
      <c r="G21" s="1117"/>
      <c r="H21" s="1118"/>
      <c r="I21" s="124"/>
      <c r="J21" s="1106"/>
      <c r="K21" s="1106"/>
    </row>
    <row r="22" spans="1:11" s="1076" customFormat="1" ht="11.45" customHeight="1" thickBot="1" x14ac:dyDescent="0.25">
      <c r="A22" s="156">
        <v>51</v>
      </c>
      <c r="B22" s="1296" t="s">
        <v>291</v>
      </c>
      <c r="C22" s="1297"/>
      <c r="D22" s="157">
        <f t="shared" si="0"/>
        <v>1051000</v>
      </c>
      <c r="E22" s="158">
        <f>SUM(E23+E26+E28+E30)</f>
        <v>0</v>
      </c>
      <c r="F22" s="158">
        <f>SUM(F23+F26+F28+F30)</f>
        <v>651000</v>
      </c>
      <c r="G22" s="158">
        <f>SUM(G23+G26+G28+G30)</f>
        <v>400000</v>
      </c>
      <c r="H22" s="158">
        <f>SUM(H23+H26+H28+H30)</f>
        <v>0</v>
      </c>
      <c r="I22" s="124"/>
      <c r="J22" s="1106"/>
      <c r="K22" s="1106"/>
    </row>
    <row r="23" spans="1:11" s="1076" customFormat="1" ht="11.45" customHeight="1" thickBot="1" x14ac:dyDescent="0.25">
      <c r="A23" s="159">
        <v>511</v>
      </c>
      <c r="B23" s="1298" t="s">
        <v>292</v>
      </c>
      <c r="C23" s="1299"/>
      <c r="D23" s="160">
        <f t="shared" ref="D23" si="1">SUM(E23:H23)</f>
        <v>505000</v>
      </c>
      <c r="E23" s="161">
        <f>SUM(E24:E25)</f>
        <v>0</v>
      </c>
      <c r="F23" s="161">
        <f>SUM(F24:F25)</f>
        <v>105000</v>
      </c>
      <c r="G23" s="161">
        <f>SUM(G24:G25)</f>
        <v>400000</v>
      </c>
      <c r="H23" s="161">
        <f>SUM(H24:H25)</f>
        <v>0</v>
      </c>
      <c r="I23" s="124"/>
      <c r="J23" s="1106"/>
      <c r="K23" s="1106"/>
    </row>
    <row r="24" spans="1:11" s="1076" customFormat="1" ht="11.45" customHeight="1" x14ac:dyDescent="0.2">
      <c r="A24" s="162">
        <v>511</v>
      </c>
      <c r="B24" s="163">
        <v>300</v>
      </c>
      <c r="C24" s="164" t="s">
        <v>293</v>
      </c>
      <c r="D24" s="165">
        <f t="shared" si="0"/>
        <v>500000</v>
      </c>
      <c r="E24" s="1116"/>
      <c r="F24" s="1117">
        <v>100000</v>
      </c>
      <c r="G24" s="1117">
        <v>400000</v>
      </c>
      <c r="H24" s="1118"/>
      <c r="I24" s="124"/>
      <c r="J24" s="1106"/>
      <c r="K24" s="1106"/>
    </row>
    <row r="25" spans="1:11" s="1076" customFormat="1" ht="11.45" customHeight="1" thickBot="1" x14ac:dyDescent="0.25">
      <c r="A25" s="166">
        <v>511</v>
      </c>
      <c r="B25" s="167">
        <v>310</v>
      </c>
      <c r="C25" s="168" t="s">
        <v>294</v>
      </c>
      <c r="D25" s="169">
        <f t="shared" si="0"/>
        <v>5000</v>
      </c>
      <c r="E25" s="1116"/>
      <c r="F25" s="1117">
        <v>5000</v>
      </c>
      <c r="G25" s="1117"/>
      <c r="H25" s="1118"/>
      <c r="I25" s="124"/>
      <c r="J25" s="1106"/>
      <c r="K25" s="1106"/>
    </row>
    <row r="26" spans="1:11" s="1076" customFormat="1" ht="11.45" customHeight="1" thickBot="1" x14ac:dyDescent="0.25">
      <c r="A26" s="159">
        <v>512</v>
      </c>
      <c r="B26" s="1298" t="s">
        <v>295</v>
      </c>
      <c r="C26" s="1299"/>
      <c r="D26" s="160">
        <f t="shared" si="0"/>
        <v>5000</v>
      </c>
      <c r="E26" s="161">
        <f>SUM(E27:E27)</f>
        <v>0</v>
      </c>
      <c r="F26" s="161">
        <f>SUM(F27:F27)</f>
        <v>5000</v>
      </c>
      <c r="G26" s="161">
        <f>SUM(G27:G27)</f>
        <v>0</v>
      </c>
      <c r="H26" s="161">
        <f>SUM(H27:H27)</f>
        <v>0</v>
      </c>
      <c r="I26" s="124"/>
      <c r="J26" s="1106"/>
      <c r="K26" s="1106"/>
    </row>
    <row r="27" spans="1:11" s="1076" customFormat="1" ht="11.45" customHeight="1" thickBot="1" x14ac:dyDescent="0.25">
      <c r="A27" s="166">
        <v>512</v>
      </c>
      <c r="B27" s="167">
        <v>300</v>
      </c>
      <c r="C27" s="168" t="s">
        <v>296</v>
      </c>
      <c r="D27" s="169">
        <f t="shared" si="0"/>
        <v>5000</v>
      </c>
      <c r="E27" s="1116"/>
      <c r="F27" s="1117">
        <v>5000</v>
      </c>
      <c r="G27" s="1117"/>
      <c r="H27" s="1118"/>
      <c r="I27" s="124"/>
      <c r="J27" s="1106"/>
      <c r="K27" s="1106"/>
    </row>
    <row r="28" spans="1:11" s="1076" customFormat="1" ht="11.45" customHeight="1" thickBot="1" x14ac:dyDescent="0.25">
      <c r="A28" s="159">
        <v>513</v>
      </c>
      <c r="B28" s="1298" t="s">
        <v>297</v>
      </c>
      <c r="C28" s="1299"/>
      <c r="D28" s="160">
        <f t="shared" si="0"/>
        <v>3000</v>
      </c>
      <c r="E28" s="161">
        <f>SUM(E29:E29)</f>
        <v>0</v>
      </c>
      <c r="F28" s="161">
        <f>SUM(F29:F29)</f>
        <v>3000</v>
      </c>
      <c r="G28" s="161">
        <f>SUM(G29:G29)</f>
        <v>0</v>
      </c>
      <c r="H28" s="161">
        <f>SUM(H29:H29)</f>
        <v>0</v>
      </c>
      <c r="I28" s="124"/>
      <c r="J28" s="1106"/>
      <c r="K28" s="1106"/>
    </row>
    <row r="29" spans="1:11" s="1076" customFormat="1" ht="11.45" customHeight="1" thickBot="1" x14ac:dyDescent="0.25">
      <c r="A29" s="166">
        <v>513</v>
      </c>
      <c r="B29" s="167">
        <v>300</v>
      </c>
      <c r="C29" s="168" t="s">
        <v>298</v>
      </c>
      <c r="D29" s="169">
        <f t="shared" si="0"/>
        <v>3000</v>
      </c>
      <c r="E29" s="1116"/>
      <c r="F29" s="1117">
        <v>3000</v>
      </c>
      <c r="G29" s="1117"/>
      <c r="H29" s="1118"/>
      <c r="I29" s="124"/>
      <c r="J29" s="1106"/>
      <c r="K29" s="1106"/>
    </row>
    <row r="30" spans="1:11" s="1076" customFormat="1" ht="11.45" customHeight="1" thickBot="1" x14ac:dyDescent="0.25">
      <c r="A30" s="159">
        <v>518</v>
      </c>
      <c r="B30" s="1298" t="s">
        <v>299</v>
      </c>
      <c r="C30" s="1299"/>
      <c r="D30" s="160">
        <f t="shared" si="0"/>
        <v>538000</v>
      </c>
      <c r="E30" s="161">
        <f>SUM(E31:E43)</f>
        <v>0</v>
      </c>
      <c r="F30" s="161">
        <f>SUM(F31:F43)</f>
        <v>538000</v>
      </c>
      <c r="G30" s="161">
        <f>SUM(G31:G43)</f>
        <v>0</v>
      </c>
      <c r="H30" s="161">
        <f>SUM(H31:H43)</f>
        <v>0</v>
      </c>
      <c r="I30" s="124"/>
      <c r="J30" s="1106"/>
      <c r="K30" s="1106"/>
    </row>
    <row r="31" spans="1:11" s="1076" customFormat="1" ht="11.45" customHeight="1" x14ac:dyDescent="0.2">
      <c r="A31" s="166">
        <v>518</v>
      </c>
      <c r="B31" s="167">
        <v>310</v>
      </c>
      <c r="C31" s="168" t="s">
        <v>300</v>
      </c>
      <c r="D31" s="169">
        <f t="shared" si="0"/>
        <v>50000</v>
      </c>
      <c r="E31" s="1116"/>
      <c r="F31" s="1117">
        <v>50000</v>
      </c>
      <c r="G31" s="1117"/>
      <c r="H31" s="1118"/>
      <c r="I31" s="124"/>
      <c r="J31" s="1106"/>
      <c r="K31" s="1106"/>
    </row>
    <row r="32" spans="1:11" s="1076" customFormat="1" ht="11.45" customHeight="1" x14ac:dyDescent="0.2">
      <c r="A32" s="166">
        <v>518</v>
      </c>
      <c r="B32" s="167">
        <v>320</v>
      </c>
      <c r="C32" s="168" t="s">
        <v>301</v>
      </c>
      <c r="D32" s="169">
        <f t="shared" si="0"/>
        <v>25000</v>
      </c>
      <c r="E32" s="1116"/>
      <c r="F32" s="1117">
        <v>25000</v>
      </c>
      <c r="G32" s="1117"/>
      <c r="H32" s="1118"/>
      <c r="I32" s="124"/>
      <c r="J32" s="1106"/>
      <c r="K32" s="1106"/>
    </row>
    <row r="33" spans="1:11" s="1076" customFormat="1" ht="11.45" customHeight="1" x14ac:dyDescent="0.2">
      <c r="A33" s="166">
        <v>518</v>
      </c>
      <c r="B33" s="167">
        <v>330</v>
      </c>
      <c r="C33" s="168" t="s">
        <v>302</v>
      </c>
      <c r="D33" s="169">
        <f t="shared" si="0"/>
        <v>0</v>
      </c>
      <c r="E33" s="1116"/>
      <c r="F33" s="1117"/>
      <c r="G33" s="1117"/>
      <c r="H33" s="1118"/>
      <c r="I33" s="124"/>
      <c r="J33" s="1122"/>
      <c r="K33" s="1106"/>
    </row>
    <row r="34" spans="1:11" s="1076" customFormat="1" ht="11.45" customHeight="1" x14ac:dyDescent="0.2">
      <c r="A34" s="166">
        <v>518</v>
      </c>
      <c r="B34" s="167">
        <v>340</v>
      </c>
      <c r="C34" s="168" t="s">
        <v>303</v>
      </c>
      <c r="D34" s="169">
        <f t="shared" si="0"/>
        <v>25000</v>
      </c>
      <c r="E34" s="1116"/>
      <c r="F34" s="1117">
        <v>25000</v>
      </c>
      <c r="G34" s="1117"/>
      <c r="H34" s="1118"/>
      <c r="I34" s="124"/>
      <c r="J34" s="1106"/>
      <c r="K34" s="1106"/>
    </row>
    <row r="35" spans="1:11" s="1076" customFormat="1" ht="11.45" customHeight="1" x14ac:dyDescent="0.2">
      <c r="A35" s="166">
        <v>518</v>
      </c>
      <c r="B35" s="167">
        <v>350</v>
      </c>
      <c r="C35" s="168" t="s">
        <v>304</v>
      </c>
      <c r="D35" s="169">
        <f t="shared" si="0"/>
        <v>150000</v>
      </c>
      <c r="E35" s="1116"/>
      <c r="F35" s="1117">
        <v>150000</v>
      </c>
      <c r="G35" s="1117"/>
      <c r="H35" s="1118"/>
      <c r="I35" s="124"/>
      <c r="J35" s="1106"/>
      <c r="K35" s="1106"/>
    </row>
    <row r="36" spans="1:11" s="1076" customFormat="1" ht="11.45" customHeight="1" x14ac:dyDescent="0.2">
      <c r="A36" s="166">
        <v>518</v>
      </c>
      <c r="B36" s="167">
        <v>370</v>
      </c>
      <c r="C36" s="168" t="s">
        <v>305</v>
      </c>
      <c r="D36" s="169">
        <f t="shared" si="0"/>
        <v>0</v>
      </c>
      <c r="E36" s="1116"/>
      <c r="F36" s="1117"/>
      <c r="G36" s="1117"/>
      <c r="H36" s="1118"/>
      <c r="I36" s="124"/>
      <c r="J36" s="1106"/>
      <c r="K36" s="1106"/>
    </row>
    <row r="37" spans="1:11" s="1076" customFormat="1" ht="11.45" customHeight="1" x14ac:dyDescent="0.2">
      <c r="A37" s="166">
        <v>518</v>
      </c>
      <c r="B37" s="167">
        <v>400</v>
      </c>
      <c r="C37" s="168" t="s">
        <v>306</v>
      </c>
      <c r="D37" s="169">
        <f t="shared" si="0"/>
        <v>30000</v>
      </c>
      <c r="E37" s="1116"/>
      <c r="F37" s="1117">
        <v>30000</v>
      </c>
      <c r="G37" s="1117"/>
      <c r="H37" s="1118"/>
      <c r="I37" s="124"/>
      <c r="J37" s="1106"/>
      <c r="K37" s="1106"/>
    </row>
    <row r="38" spans="1:11" s="1076" customFormat="1" ht="11.45" customHeight="1" x14ac:dyDescent="0.2">
      <c r="A38" s="166">
        <v>518</v>
      </c>
      <c r="B38" s="167">
        <v>440</v>
      </c>
      <c r="C38" s="168" t="s">
        <v>307</v>
      </c>
      <c r="D38" s="169">
        <f t="shared" si="0"/>
        <v>0</v>
      </c>
      <c r="E38" s="1116"/>
      <c r="F38" s="1117"/>
      <c r="G38" s="1117"/>
      <c r="H38" s="1118"/>
      <c r="I38" s="124"/>
      <c r="J38" s="1106"/>
      <c r="K38" s="1106"/>
    </row>
    <row r="39" spans="1:11" s="1076" customFormat="1" ht="11.45" customHeight="1" x14ac:dyDescent="0.2">
      <c r="A39" s="166">
        <v>518</v>
      </c>
      <c r="B39" s="167">
        <v>450</v>
      </c>
      <c r="C39" s="168" t="s">
        <v>308</v>
      </c>
      <c r="D39" s="169">
        <f t="shared" si="0"/>
        <v>18000</v>
      </c>
      <c r="E39" s="1116"/>
      <c r="F39" s="1117">
        <v>18000</v>
      </c>
      <c r="G39" s="1117"/>
      <c r="H39" s="1118"/>
      <c r="I39" s="124"/>
      <c r="J39" s="1106"/>
      <c r="K39" s="1106"/>
    </row>
    <row r="40" spans="1:11" s="1076" customFormat="1" ht="11.45" customHeight="1" x14ac:dyDescent="0.2">
      <c r="A40" s="166">
        <v>518</v>
      </c>
      <c r="B40" s="167">
        <v>460</v>
      </c>
      <c r="C40" s="168" t="s">
        <v>309</v>
      </c>
      <c r="D40" s="169">
        <f t="shared" si="0"/>
        <v>0</v>
      </c>
      <c r="E40" s="1116"/>
      <c r="F40" s="1117"/>
      <c r="G40" s="1117"/>
      <c r="H40" s="1118"/>
      <c r="I40" s="124"/>
      <c r="J40" s="1106"/>
      <c r="K40" s="1106"/>
    </row>
    <row r="41" spans="1:11" s="1076" customFormat="1" ht="11.45" customHeight="1" x14ac:dyDescent="0.2">
      <c r="A41" s="166">
        <v>518</v>
      </c>
      <c r="B41" s="167">
        <v>470</v>
      </c>
      <c r="C41" s="168" t="s">
        <v>310</v>
      </c>
      <c r="D41" s="169">
        <f t="shared" si="0"/>
        <v>90000</v>
      </c>
      <c r="E41" s="1116"/>
      <c r="F41" s="1117">
        <v>90000</v>
      </c>
      <c r="G41" s="1117"/>
      <c r="H41" s="1118"/>
      <c r="I41" s="124"/>
      <c r="J41" s="1106"/>
      <c r="K41" s="1106"/>
    </row>
    <row r="42" spans="1:11" s="1076" customFormat="1" ht="11.45" customHeight="1" x14ac:dyDescent="0.2">
      <c r="A42" s="166">
        <v>518</v>
      </c>
      <c r="B42" s="167">
        <v>480</v>
      </c>
      <c r="C42" s="168" t="s">
        <v>311</v>
      </c>
      <c r="D42" s="169">
        <f t="shared" si="0"/>
        <v>150000</v>
      </c>
      <c r="E42" s="1116"/>
      <c r="F42" s="1117">
        <v>150000</v>
      </c>
      <c r="G42" s="1117"/>
      <c r="H42" s="1118"/>
      <c r="I42" s="124"/>
      <c r="J42" s="1106"/>
      <c r="K42" s="1106"/>
    </row>
    <row r="43" spans="1:11" s="1076" customFormat="1" ht="11.45" customHeight="1" thickBot="1" x14ac:dyDescent="0.25">
      <c r="A43" s="170">
        <v>518</v>
      </c>
      <c r="B43" s="171">
        <v>520</v>
      </c>
      <c r="C43" s="172" t="s">
        <v>312</v>
      </c>
      <c r="D43" s="173">
        <f t="shared" si="0"/>
        <v>0</v>
      </c>
      <c r="E43" s="1116"/>
      <c r="F43" s="1117"/>
      <c r="G43" s="1117"/>
      <c r="H43" s="1118"/>
      <c r="I43" s="124"/>
      <c r="J43" s="1106"/>
      <c r="K43" s="1106"/>
    </row>
    <row r="44" spans="1:11" s="1076" customFormat="1" ht="11.45" customHeight="1" thickBot="1" x14ac:dyDescent="0.25">
      <c r="A44" s="174">
        <v>52</v>
      </c>
      <c r="B44" s="1300" t="s">
        <v>313</v>
      </c>
      <c r="C44" s="1301"/>
      <c r="D44" s="175">
        <f t="shared" si="0"/>
        <v>4618000</v>
      </c>
      <c r="E44" s="176">
        <f>SUM(E45+E47+E49+E51+E56)</f>
        <v>4088000</v>
      </c>
      <c r="F44" s="176">
        <f>SUM(F45+F47+F49+F51+F56)</f>
        <v>530000</v>
      </c>
      <c r="G44" s="176">
        <f>SUM(G45+G47+G49+G51+G56)</f>
        <v>0</v>
      </c>
      <c r="H44" s="176">
        <f>SUM(H45+H47+H49+H51+H56)</f>
        <v>0</v>
      </c>
      <c r="I44" s="124"/>
      <c r="J44" s="1106"/>
      <c r="K44" s="1106"/>
    </row>
    <row r="45" spans="1:11" s="1076" customFormat="1" ht="11.45" customHeight="1" thickBot="1" x14ac:dyDescent="0.25">
      <c r="A45" s="177">
        <v>521</v>
      </c>
      <c r="B45" s="1287" t="s">
        <v>314</v>
      </c>
      <c r="C45" s="1288"/>
      <c r="D45" s="178">
        <f t="shared" si="0"/>
        <v>3360000</v>
      </c>
      <c r="E45" s="179">
        <f>SUM(E46:E46)</f>
        <v>3100000</v>
      </c>
      <c r="F45" s="179">
        <f>SUM(F46:F46)</f>
        <v>260000</v>
      </c>
      <c r="G45" s="179">
        <f>SUM(G46:G46)</f>
        <v>0</v>
      </c>
      <c r="H45" s="179">
        <f>SUM(H46:H46)</f>
        <v>0</v>
      </c>
      <c r="I45" s="124"/>
      <c r="J45" s="1106"/>
      <c r="K45" s="1106"/>
    </row>
    <row r="46" spans="1:11" s="1076" customFormat="1" ht="11.45" customHeight="1" thickBot="1" x14ac:dyDescent="0.25">
      <c r="A46" s="180">
        <v>521</v>
      </c>
      <c r="B46" s="181"/>
      <c r="C46" s="182" t="s">
        <v>314</v>
      </c>
      <c r="D46" s="183">
        <f t="shared" si="0"/>
        <v>3360000</v>
      </c>
      <c r="E46" s="1116">
        <v>3100000</v>
      </c>
      <c r="F46" s="1117">
        <v>260000</v>
      </c>
      <c r="G46" s="1117"/>
      <c r="H46" s="1118"/>
      <c r="I46" s="124"/>
      <c r="J46" s="1106"/>
      <c r="K46" s="1106"/>
    </row>
    <row r="47" spans="1:11" s="1076" customFormat="1" ht="11.45" customHeight="1" thickBot="1" x14ac:dyDescent="0.25">
      <c r="A47" s="177">
        <v>524</v>
      </c>
      <c r="B47" s="1287" t="s">
        <v>315</v>
      </c>
      <c r="C47" s="1288"/>
      <c r="D47" s="178">
        <f t="shared" si="0"/>
        <v>1120000</v>
      </c>
      <c r="E47" s="179">
        <f>SUM(E48:E48)</f>
        <v>890000</v>
      </c>
      <c r="F47" s="179">
        <f>SUM(F48:F48)</f>
        <v>230000</v>
      </c>
      <c r="G47" s="179">
        <f>SUM(G48:G48)</f>
        <v>0</v>
      </c>
      <c r="H47" s="179">
        <f>SUM(H48:H48)</f>
        <v>0</v>
      </c>
      <c r="I47" s="124"/>
      <c r="J47" s="1106"/>
      <c r="K47" s="1106"/>
    </row>
    <row r="48" spans="1:11" s="1076" customFormat="1" ht="11.45" customHeight="1" thickBot="1" x14ac:dyDescent="0.25">
      <c r="A48" s="180">
        <v>524</v>
      </c>
      <c r="B48" s="181"/>
      <c r="C48" s="182" t="s">
        <v>315</v>
      </c>
      <c r="D48" s="183">
        <f t="shared" si="0"/>
        <v>1120000</v>
      </c>
      <c r="E48" s="1116">
        <v>890000</v>
      </c>
      <c r="F48" s="1117">
        <v>230000</v>
      </c>
      <c r="G48" s="1117"/>
      <c r="H48" s="1118"/>
      <c r="I48" s="124"/>
      <c r="J48" s="1106"/>
      <c r="K48" s="1106"/>
    </row>
    <row r="49" spans="1:11" s="1076" customFormat="1" ht="11.45" customHeight="1" thickBot="1" x14ac:dyDescent="0.25">
      <c r="A49" s="177">
        <v>525</v>
      </c>
      <c r="B49" s="1287" t="s">
        <v>316</v>
      </c>
      <c r="C49" s="1288"/>
      <c r="D49" s="178">
        <f t="shared" si="0"/>
        <v>30000</v>
      </c>
      <c r="E49" s="179">
        <f>SUM(E50:E50)</f>
        <v>18000</v>
      </c>
      <c r="F49" s="179">
        <f>SUM(F50:F50)</f>
        <v>12000</v>
      </c>
      <c r="G49" s="179">
        <f>SUM(G50:G50)</f>
        <v>0</v>
      </c>
      <c r="H49" s="179">
        <f>SUM(H50:H50)</f>
        <v>0</v>
      </c>
      <c r="I49" s="124"/>
      <c r="J49" s="1106"/>
      <c r="K49" s="1106"/>
    </row>
    <row r="50" spans="1:11" s="1076" customFormat="1" ht="11.45" customHeight="1" x14ac:dyDescent="0.2">
      <c r="A50" s="180">
        <v>525</v>
      </c>
      <c r="B50" s="181"/>
      <c r="C50" s="182" t="s">
        <v>316</v>
      </c>
      <c r="D50" s="183">
        <f t="shared" si="0"/>
        <v>30000</v>
      </c>
      <c r="E50" s="1116">
        <v>18000</v>
      </c>
      <c r="F50" s="1117">
        <v>12000</v>
      </c>
      <c r="G50" s="1117"/>
      <c r="H50" s="1118"/>
      <c r="I50" s="124"/>
      <c r="J50" s="1106"/>
      <c r="K50" s="1106"/>
    </row>
    <row r="51" spans="1:11" s="1076" customFormat="1" ht="11.45" customHeight="1" x14ac:dyDescent="0.2">
      <c r="A51" s="184">
        <v>527</v>
      </c>
      <c r="B51" s="1302" t="s">
        <v>317</v>
      </c>
      <c r="C51" s="1303"/>
      <c r="D51" s="185">
        <f t="shared" si="0"/>
        <v>108000</v>
      </c>
      <c r="E51" s="186">
        <f>SUM(E52:E55)</f>
        <v>80000</v>
      </c>
      <c r="F51" s="186">
        <f>SUM(F52:F55)</f>
        <v>28000</v>
      </c>
      <c r="G51" s="186">
        <f>SUM(G52:G55)</f>
        <v>0</v>
      </c>
      <c r="H51" s="186">
        <f>SUM(H52:H55)</f>
        <v>0</v>
      </c>
      <c r="I51" s="124"/>
      <c r="J51" s="1106"/>
      <c r="K51" s="1106"/>
    </row>
    <row r="52" spans="1:11" s="1076" customFormat="1" ht="11.45" customHeight="1" x14ac:dyDescent="0.2">
      <c r="A52" s="180">
        <v>527</v>
      </c>
      <c r="B52" s="181"/>
      <c r="C52" s="182" t="s">
        <v>318</v>
      </c>
      <c r="D52" s="183">
        <f t="shared" si="0"/>
        <v>80000</v>
      </c>
      <c r="E52" s="1116">
        <v>80000</v>
      </c>
      <c r="F52" s="1117"/>
      <c r="G52" s="1117"/>
      <c r="H52" s="1118"/>
      <c r="I52" s="124"/>
      <c r="J52" s="1106"/>
      <c r="K52" s="1106"/>
    </row>
    <row r="53" spans="1:11" s="1076" customFormat="1" ht="11.45" customHeight="1" x14ac:dyDescent="0.2">
      <c r="A53" s="180">
        <v>527</v>
      </c>
      <c r="B53" s="181">
        <v>400</v>
      </c>
      <c r="C53" s="182" t="s">
        <v>319</v>
      </c>
      <c r="D53" s="183">
        <f t="shared" si="0"/>
        <v>10000</v>
      </c>
      <c r="E53" s="1116"/>
      <c r="F53" s="1117">
        <v>10000</v>
      </c>
      <c r="G53" s="1117"/>
      <c r="H53" s="1118"/>
      <c r="I53" s="124"/>
      <c r="J53" s="1106"/>
      <c r="K53" s="1106"/>
    </row>
    <row r="54" spans="1:11" s="1076" customFormat="1" ht="11.45" customHeight="1" x14ac:dyDescent="0.2">
      <c r="A54" s="180">
        <v>527</v>
      </c>
      <c r="B54" s="181">
        <v>500</v>
      </c>
      <c r="C54" s="182" t="s">
        <v>320</v>
      </c>
      <c r="D54" s="183">
        <f t="shared" si="0"/>
        <v>3000</v>
      </c>
      <c r="E54" s="1116"/>
      <c r="F54" s="1117">
        <v>3000</v>
      </c>
      <c r="G54" s="1117"/>
      <c r="H54" s="1118"/>
      <c r="I54" s="124"/>
      <c r="J54" s="1106"/>
      <c r="K54" s="1106"/>
    </row>
    <row r="55" spans="1:11" s="1076" customFormat="1" ht="11.45" customHeight="1" thickBot="1" x14ac:dyDescent="0.25">
      <c r="A55" s="180">
        <v>527</v>
      </c>
      <c r="B55" s="181">
        <v>600</v>
      </c>
      <c r="C55" s="182" t="s">
        <v>321</v>
      </c>
      <c r="D55" s="183">
        <f t="shared" si="0"/>
        <v>15000</v>
      </c>
      <c r="E55" s="1116"/>
      <c r="F55" s="1117">
        <v>15000</v>
      </c>
      <c r="G55" s="1117"/>
      <c r="H55" s="1118"/>
      <c r="I55" s="124"/>
      <c r="J55" s="1106"/>
      <c r="K55" s="1106"/>
    </row>
    <row r="56" spans="1:11" s="1076" customFormat="1" ht="11.45" customHeight="1" thickBot="1" x14ac:dyDescent="0.25">
      <c r="A56" s="177">
        <v>528</v>
      </c>
      <c r="B56" s="1287" t="s">
        <v>322</v>
      </c>
      <c r="C56" s="1288"/>
      <c r="D56" s="178">
        <f t="shared" si="0"/>
        <v>0</v>
      </c>
      <c r="E56" s="179">
        <f>SUM(E57:E57)</f>
        <v>0</v>
      </c>
      <c r="F56" s="179">
        <f>SUM(F57:F57)</f>
        <v>0</v>
      </c>
      <c r="G56" s="179">
        <f>SUM(G57:G57)</f>
        <v>0</v>
      </c>
      <c r="H56" s="179">
        <f>SUM(H57:H57)</f>
        <v>0</v>
      </c>
      <c r="I56" s="124"/>
      <c r="J56" s="1106"/>
      <c r="K56" s="1106"/>
    </row>
    <row r="57" spans="1:11" s="1076" customFormat="1" ht="11.45" customHeight="1" thickBot="1" x14ac:dyDescent="0.25">
      <c r="A57" s="180">
        <v>528</v>
      </c>
      <c r="B57" s="181"/>
      <c r="C57" s="182" t="s">
        <v>322</v>
      </c>
      <c r="D57" s="183">
        <f t="shared" si="0"/>
        <v>0</v>
      </c>
      <c r="E57" s="1116"/>
      <c r="F57" s="1117">
        <v>0</v>
      </c>
      <c r="G57" s="1117"/>
      <c r="H57" s="1118"/>
      <c r="I57" s="124"/>
      <c r="J57" s="1106"/>
      <c r="K57" s="1106"/>
    </row>
    <row r="58" spans="1:11" s="1076" customFormat="1" ht="11.45" customHeight="1" thickBot="1" x14ac:dyDescent="0.25">
      <c r="A58" s="131">
        <v>53</v>
      </c>
      <c r="B58" s="1292" t="s">
        <v>323</v>
      </c>
      <c r="C58" s="1293"/>
      <c r="D58" s="132">
        <f t="shared" si="0"/>
        <v>2000</v>
      </c>
      <c r="E58" s="133">
        <f t="shared" ref="E58:H59" si="2">SUM(E59:E59)</f>
        <v>0</v>
      </c>
      <c r="F58" s="133">
        <f t="shared" si="2"/>
        <v>2000</v>
      </c>
      <c r="G58" s="133">
        <f t="shared" si="2"/>
        <v>0</v>
      </c>
      <c r="H58" s="133">
        <f t="shared" si="2"/>
        <v>0</v>
      </c>
      <c r="I58" s="124"/>
      <c r="J58" s="1106"/>
      <c r="K58" s="1106"/>
    </row>
    <row r="59" spans="1:11" s="1076" customFormat="1" ht="11.45" customHeight="1" thickBot="1" x14ac:dyDescent="0.25">
      <c r="A59" s="136">
        <v>538</v>
      </c>
      <c r="B59" s="1294" t="s">
        <v>324</v>
      </c>
      <c r="C59" s="1295"/>
      <c r="D59" s="137">
        <f t="shared" si="0"/>
        <v>2000</v>
      </c>
      <c r="E59" s="153">
        <f t="shared" si="2"/>
        <v>0</v>
      </c>
      <c r="F59" s="153">
        <f t="shared" si="2"/>
        <v>2000</v>
      </c>
      <c r="G59" s="153">
        <f t="shared" si="2"/>
        <v>0</v>
      </c>
      <c r="H59" s="153">
        <f t="shared" si="2"/>
        <v>0</v>
      </c>
      <c r="I59" s="124"/>
      <c r="J59" s="1106"/>
      <c r="K59" s="1106"/>
    </row>
    <row r="60" spans="1:11" s="1076" customFormat="1" ht="11.45" customHeight="1" thickBot="1" x14ac:dyDescent="0.25">
      <c r="A60" s="187">
        <v>538</v>
      </c>
      <c r="B60" s="188"/>
      <c r="C60" s="189" t="s">
        <v>324</v>
      </c>
      <c r="D60" s="190">
        <f t="shared" si="0"/>
        <v>2000</v>
      </c>
      <c r="E60" s="1116"/>
      <c r="F60" s="1117">
        <v>2000</v>
      </c>
      <c r="G60" s="1117"/>
      <c r="H60" s="1118"/>
      <c r="I60" s="124"/>
      <c r="J60" s="1106"/>
      <c r="K60" s="1106"/>
    </row>
    <row r="61" spans="1:11" s="1076" customFormat="1" ht="11.45" customHeight="1" thickBot="1" x14ac:dyDescent="0.25">
      <c r="A61" s="156">
        <v>54</v>
      </c>
      <c r="B61" s="1296" t="s">
        <v>325</v>
      </c>
      <c r="C61" s="1297"/>
      <c r="D61" s="157">
        <f t="shared" si="0"/>
        <v>10000</v>
      </c>
      <c r="E61" s="158">
        <f>SUM(E62+E64+E66+E68)</f>
        <v>0</v>
      </c>
      <c r="F61" s="158">
        <f>SUM(F62+F64+F66+F68)</f>
        <v>10000</v>
      </c>
      <c r="G61" s="158">
        <f>SUM(G62+G64+G66+G68)</f>
        <v>0</v>
      </c>
      <c r="H61" s="158">
        <f>SUM(H62+H64+H66+H68)</f>
        <v>0</v>
      </c>
      <c r="I61" s="124"/>
      <c r="J61" s="1106"/>
      <c r="K61" s="1106"/>
    </row>
    <row r="62" spans="1:11" s="1076" customFormat="1" ht="11.45" customHeight="1" thickBot="1" x14ac:dyDescent="0.25">
      <c r="A62" s="159">
        <v>541</v>
      </c>
      <c r="B62" s="1298" t="s">
        <v>326</v>
      </c>
      <c r="C62" s="1299"/>
      <c r="D62" s="160">
        <f t="shared" si="0"/>
        <v>0</v>
      </c>
      <c r="E62" s="161">
        <f>SUM(E63:E63)</f>
        <v>0</v>
      </c>
      <c r="F62" s="161">
        <f>SUM(F63:F63)</f>
        <v>0</v>
      </c>
      <c r="G62" s="161">
        <f>SUM(G63:G63)</f>
        <v>0</v>
      </c>
      <c r="H62" s="161">
        <f>SUM(H63:H63)</f>
        <v>0</v>
      </c>
      <c r="I62" s="124"/>
      <c r="J62" s="1106"/>
      <c r="K62" s="1106"/>
    </row>
    <row r="63" spans="1:11" s="1076" customFormat="1" ht="11.45" customHeight="1" thickBot="1" x14ac:dyDescent="0.25">
      <c r="A63" s="166">
        <v>541</v>
      </c>
      <c r="B63" s="167"/>
      <c r="C63" s="168" t="s">
        <v>326</v>
      </c>
      <c r="D63" s="169">
        <f t="shared" si="0"/>
        <v>0</v>
      </c>
      <c r="E63" s="1123"/>
      <c r="F63" s="1124"/>
      <c r="G63" s="1124"/>
      <c r="H63" s="1125"/>
      <c r="I63" s="124"/>
      <c r="J63" s="1106"/>
      <c r="K63" s="1106"/>
    </row>
    <row r="64" spans="1:11" s="1076" customFormat="1" ht="11.45" customHeight="1" thickBot="1" x14ac:dyDescent="0.25">
      <c r="A64" s="159">
        <v>542</v>
      </c>
      <c r="B64" s="1298" t="s">
        <v>327</v>
      </c>
      <c r="C64" s="1299"/>
      <c r="D64" s="160">
        <f t="shared" si="0"/>
        <v>0</v>
      </c>
      <c r="E64" s="161">
        <f>SUM(E65:E65)</f>
        <v>0</v>
      </c>
      <c r="F64" s="161">
        <f>SUM(F65:F65)</f>
        <v>0</v>
      </c>
      <c r="G64" s="161">
        <f>SUM(G65:G65)</f>
        <v>0</v>
      </c>
      <c r="H64" s="161">
        <f>SUM(H65:H65)</f>
        <v>0</v>
      </c>
      <c r="I64" s="124"/>
      <c r="J64" s="1106"/>
      <c r="K64" s="1106"/>
    </row>
    <row r="65" spans="1:11" s="1076" customFormat="1" ht="11.45" customHeight="1" thickBot="1" x14ac:dyDescent="0.25">
      <c r="A65" s="166">
        <v>542</v>
      </c>
      <c r="B65" s="167"/>
      <c r="C65" s="168" t="s">
        <v>327</v>
      </c>
      <c r="D65" s="169">
        <f t="shared" si="0"/>
        <v>0</v>
      </c>
      <c r="E65" s="1116"/>
      <c r="F65" s="1117"/>
      <c r="G65" s="1117"/>
      <c r="H65" s="1118"/>
      <c r="I65" s="124"/>
      <c r="J65" s="1106"/>
      <c r="K65" s="1106"/>
    </row>
    <row r="66" spans="1:11" s="1076" customFormat="1" ht="11.45" customHeight="1" thickBot="1" x14ac:dyDescent="0.25">
      <c r="A66" s="159">
        <v>547</v>
      </c>
      <c r="B66" s="1298" t="s">
        <v>328</v>
      </c>
      <c r="C66" s="1299"/>
      <c r="D66" s="160">
        <f t="shared" si="0"/>
        <v>0</v>
      </c>
      <c r="E66" s="161">
        <f>SUM(E67:E67)</f>
        <v>0</v>
      </c>
      <c r="F66" s="161">
        <f>SUM(F67:F67)</f>
        <v>0</v>
      </c>
      <c r="G66" s="161">
        <f>SUM(G67:G67)</f>
        <v>0</v>
      </c>
      <c r="H66" s="161">
        <f>SUM(H67:H67)</f>
        <v>0</v>
      </c>
      <c r="I66" s="124"/>
      <c r="J66" s="1106"/>
      <c r="K66" s="1106"/>
    </row>
    <row r="67" spans="1:11" s="1076" customFormat="1" ht="11.45" customHeight="1" x14ac:dyDescent="0.2">
      <c r="A67" s="166">
        <v>547</v>
      </c>
      <c r="B67" s="167"/>
      <c r="C67" s="168" t="s">
        <v>328</v>
      </c>
      <c r="D67" s="169">
        <f t="shared" si="0"/>
        <v>0</v>
      </c>
      <c r="E67" s="1116"/>
      <c r="F67" s="1117"/>
      <c r="G67" s="1117"/>
      <c r="H67" s="1118"/>
      <c r="I67" s="124"/>
      <c r="J67" s="1106"/>
      <c r="K67" s="1106"/>
    </row>
    <row r="68" spans="1:11" s="1076" customFormat="1" ht="11.45" customHeight="1" x14ac:dyDescent="0.2">
      <c r="A68" s="191">
        <v>549</v>
      </c>
      <c r="B68" s="1304" t="s">
        <v>329</v>
      </c>
      <c r="C68" s="1305"/>
      <c r="D68" s="192">
        <f t="shared" si="0"/>
        <v>10000</v>
      </c>
      <c r="E68" s="193">
        <f>SUM(E69:E69)</f>
        <v>0</v>
      </c>
      <c r="F68" s="193">
        <f>SUM(F69:F69)</f>
        <v>10000</v>
      </c>
      <c r="G68" s="193">
        <f>SUM(G69:G69)</f>
        <v>0</v>
      </c>
      <c r="H68" s="193">
        <f>SUM(H69:H69)</f>
        <v>0</v>
      </c>
      <c r="I68" s="124"/>
      <c r="J68" s="1106"/>
      <c r="K68" s="1106"/>
    </row>
    <row r="69" spans="1:11" s="1076" customFormat="1" ht="11.45" customHeight="1" thickBot="1" x14ac:dyDescent="0.25">
      <c r="A69" s="166">
        <v>549</v>
      </c>
      <c r="B69" s="167">
        <v>320</v>
      </c>
      <c r="C69" s="168" t="s">
        <v>330</v>
      </c>
      <c r="D69" s="169">
        <f t="shared" si="0"/>
        <v>10000</v>
      </c>
      <c r="E69" s="1116"/>
      <c r="F69" s="1117">
        <v>10000</v>
      </c>
      <c r="G69" s="1117"/>
      <c r="H69" s="1118"/>
      <c r="I69" s="124"/>
      <c r="J69" s="1106"/>
      <c r="K69" s="1106"/>
    </row>
    <row r="70" spans="1:11" s="1076" customFormat="1" ht="11.45" customHeight="1" thickBot="1" x14ac:dyDescent="0.25">
      <c r="A70" s="174">
        <v>55</v>
      </c>
      <c r="B70" s="1300" t="s">
        <v>331</v>
      </c>
      <c r="C70" s="1301"/>
      <c r="D70" s="175">
        <f t="shared" si="0"/>
        <v>250000</v>
      </c>
      <c r="E70" s="176">
        <f>SUM(E71+E73+E75)</f>
        <v>150000</v>
      </c>
      <c r="F70" s="176">
        <f>SUM(F71+F73+F75)</f>
        <v>100000</v>
      </c>
      <c r="G70" s="176">
        <f>SUM(G71+G73+G75)</f>
        <v>0</v>
      </c>
      <c r="H70" s="176">
        <f>SUM(H71+H73+H75)</f>
        <v>0</v>
      </c>
      <c r="I70" s="124"/>
      <c r="J70" s="1106"/>
      <c r="K70" s="1106"/>
    </row>
    <row r="71" spans="1:11" s="1076" customFormat="1" ht="11.45" customHeight="1" thickBot="1" x14ac:dyDescent="0.25">
      <c r="A71" s="177">
        <v>551</v>
      </c>
      <c r="B71" s="1287" t="s">
        <v>332</v>
      </c>
      <c r="C71" s="1288"/>
      <c r="D71" s="178">
        <f t="shared" ref="D71:D72" si="3">SUM(E71:H71)</f>
        <v>0</v>
      </c>
      <c r="E71" s="179">
        <f>SUM(E72:E72)</f>
        <v>0</v>
      </c>
      <c r="F71" s="179">
        <f>SUM(F72:F72)</f>
        <v>0</v>
      </c>
      <c r="G71" s="179">
        <f>SUM(G72:G72)</f>
        <v>0</v>
      </c>
      <c r="H71" s="179">
        <f>SUM(H72:H72)</f>
        <v>0</v>
      </c>
      <c r="I71" s="124"/>
      <c r="J71" s="1106"/>
      <c r="K71" s="1106"/>
    </row>
    <row r="72" spans="1:11" s="1076" customFormat="1" ht="11.45" customHeight="1" thickBot="1" x14ac:dyDescent="0.25">
      <c r="A72" s="180">
        <v>551</v>
      </c>
      <c r="B72" s="181"/>
      <c r="C72" s="182" t="s">
        <v>332</v>
      </c>
      <c r="D72" s="183">
        <f t="shared" si="3"/>
        <v>0</v>
      </c>
      <c r="E72" s="1123"/>
      <c r="F72" s="1124"/>
      <c r="G72" s="1124"/>
      <c r="H72" s="1125"/>
      <c r="I72" s="124"/>
      <c r="J72" s="1106"/>
      <c r="K72" s="1106"/>
    </row>
    <row r="73" spans="1:11" s="1076" customFormat="1" ht="11.45" customHeight="1" thickBot="1" x14ac:dyDescent="0.25">
      <c r="A73" s="177">
        <v>556</v>
      </c>
      <c r="B73" s="1287" t="s">
        <v>333</v>
      </c>
      <c r="C73" s="1288"/>
      <c r="D73" s="178">
        <f t="shared" ref="D73:D74" si="4">SUM(E73:H73)</f>
        <v>0</v>
      </c>
      <c r="E73" s="179">
        <f>SUM(E74:E74)</f>
        <v>0</v>
      </c>
      <c r="F73" s="179">
        <f>SUM(F74:F74)</f>
        <v>0</v>
      </c>
      <c r="G73" s="179">
        <f>SUM(G74:G74)</f>
        <v>0</v>
      </c>
      <c r="H73" s="179">
        <f>SUM(H74:H74)</f>
        <v>0</v>
      </c>
      <c r="I73" s="124"/>
      <c r="J73" s="1106"/>
      <c r="K73" s="1106"/>
    </row>
    <row r="74" spans="1:11" s="1076" customFormat="1" ht="11.45" customHeight="1" x14ac:dyDescent="0.2">
      <c r="A74" s="180">
        <v>556</v>
      </c>
      <c r="B74" s="181"/>
      <c r="C74" s="182" t="s">
        <v>333</v>
      </c>
      <c r="D74" s="183">
        <f t="shared" si="4"/>
        <v>0</v>
      </c>
      <c r="E74" s="1123"/>
      <c r="F74" s="1124"/>
      <c r="G74" s="1124"/>
      <c r="H74" s="1125"/>
      <c r="I74" s="124"/>
      <c r="J74" s="1106"/>
      <c r="K74" s="1106"/>
    </row>
    <row r="75" spans="1:11" s="1076" customFormat="1" ht="11.45" customHeight="1" x14ac:dyDescent="0.2">
      <c r="A75" s="184">
        <v>558</v>
      </c>
      <c r="B75" s="1302" t="s">
        <v>334</v>
      </c>
      <c r="C75" s="1303"/>
      <c r="D75" s="185">
        <f t="shared" si="0"/>
        <v>250000</v>
      </c>
      <c r="E75" s="186">
        <f>SUM(E76:E77)</f>
        <v>150000</v>
      </c>
      <c r="F75" s="186">
        <f>SUM(F76:F77)</f>
        <v>100000</v>
      </c>
      <c r="G75" s="186">
        <f>SUM(G76:G77)</f>
        <v>0</v>
      </c>
      <c r="H75" s="186">
        <f>SUM(H76:H77)</f>
        <v>0</v>
      </c>
      <c r="I75" s="124"/>
      <c r="J75" s="1106"/>
      <c r="K75" s="1106"/>
    </row>
    <row r="76" spans="1:11" s="1076" customFormat="1" ht="11.45" customHeight="1" x14ac:dyDescent="0.2">
      <c r="A76" s="194">
        <v>558</v>
      </c>
      <c r="B76" s="195">
        <v>300</v>
      </c>
      <c r="C76" s="196" t="s">
        <v>335</v>
      </c>
      <c r="D76" s="197">
        <f t="shared" si="0"/>
        <v>50000</v>
      </c>
      <c r="E76" s="1116"/>
      <c r="F76" s="1117">
        <v>50000</v>
      </c>
      <c r="G76" s="1117"/>
      <c r="H76" s="1118"/>
      <c r="I76" s="124"/>
      <c r="J76" s="1106"/>
      <c r="K76" s="1106"/>
    </row>
    <row r="77" spans="1:11" s="1076" customFormat="1" ht="11.45" customHeight="1" thickBot="1" x14ac:dyDescent="0.25">
      <c r="A77" s="198">
        <v>558</v>
      </c>
      <c r="B77" s="199">
        <v>330</v>
      </c>
      <c r="C77" s="200" t="s">
        <v>336</v>
      </c>
      <c r="D77" s="201">
        <f t="shared" si="0"/>
        <v>200000</v>
      </c>
      <c r="E77" s="1116">
        <v>150000</v>
      </c>
      <c r="F77" s="1117">
        <v>50000</v>
      </c>
      <c r="G77" s="1117"/>
      <c r="H77" s="1118"/>
      <c r="I77" s="124"/>
      <c r="J77" s="1106"/>
      <c r="K77" s="1106"/>
    </row>
    <row r="78" spans="1:11" s="1076" customFormat="1" ht="11.45" customHeight="1" thickBot="1" x14ac:dyDescent="0.25">
      <c r="A78" s="131">
        <v>56</v>
      </c>
      <c r="B78" s="1292" t="s">
        <v>337</v>
      </c>
      <c r="C78" s="1293"/>
      <c r="D78" s="132">
        <f t="shared" si="0"/>
        <v>0</v>
      </c>
      <c r="E78" s="133">
        <f t="shared" ref="E78:H79" si="5">SUM(E79:E79)</f>
        <v>0</v>
      </c>
      <c r="F78" s="133">
        <f t="shared" si="5"/>
        <v>0</v>
      </c>
      <c r="G78" s="133">
        <f t="shared" si="5"/>
        <v>0</v>
      </c>
      <c r="H78" s="133">
        <f t="shared" si="5"/>
        <v>0</v>
      </c>
      <c r="I78" s="124"/>
      <c r="J78" s="1106"/>
      <c r="K78" s="1106"/>
    </row>
    <row r="79" spans="1:11" s="1076" customFormat="1" ht="11.45" customHeight="1" thickBot="1" x14ac:dyDescent="0.25">
      <c r="A79" s="136">
        <v>569</v>
      </c>
      <c r="B79" s="1294" t="s">
        <v>338</v>
      </c>
      <c r="C79" s="1295"/>
      <c r="D79" s="137">
        <f t="shared" si="0"/>
        <v>0</v>
      </c>
      <c r="E79" s="153">
        <f t="shared" si="5"/>
        <v>0</v>
      </c>
      <c r="F79" s="153">
        <f t="shared" si="5"/>
        <v>0</v>
      </c>
      <c r="G79" s="153">
        <f t="shared" si="5"/>
        <v>0</v>
      </c>
      <c r="H79" s="153">
        <f t="shared" si="5"/>
        <v>0</v>
      </c>
      <c r="I79" s="124"/>
      <c r="J79" s="1106"/>
      <c r="K79" s="1106"/>
    </row>
    <row r="80" spans="1:11" s="1076" customFormat="1" ht="11.45" customHeight="1" thickBot="1" x14ac:dyDescent="0.25">
      <c r="A80" s="187">
        <v>569</v>
      </c>
      <c r="B80" s="188"/>
      <c r="C80" s="189" t="s">
        <v>338</v>
      </c>
      <c r="D80" s="190">
        <f t="shared" si="0"/>
        <v>0</v>
      </c>
      <c r="E80" s="1116"/>
      <c r="F80" s="1117"/>
      <c r="G80" s="1117"/>
      <c r="H80" s="1118"/>
      <c r="I80" s="124"/>
      <c r="J80" s="1106"/>
      <c r="K80" s="1106"/>
    </row>
    <row r="81" spans="1:11" s="1076" customFormat="1" ht="11.45" customHeight="1" thickBot="1" x14ac:dyDescent="0.25">
      <c r="A81" s="156">
        <v>59</v>
      </c>
      <c r="B81" s="1296" t="s">
        <v>339</v>
      </c>
      <c r="C81" s="1297"/>
      <c r="D81" s="157">
        <f t="shared" si="0"/>
        <v>0</v>
      </c>
      <c r="E81" s="158">
        <f>SUM(E82:E84)</f>
        <v>0</v>
      </c>
      <c r="F81" s="158">
        <f>SUM(F82:F84)</f>
        <v>0</v>
      </c>
      <c r="G81" s="158">
        <f>SUM(G82:G84)</f>
        <v>0</v>
      </c>
      <c r="H81" s="158">
        <f>SUM(H82:H84)</f>
        <v>0</v>
      </c>
      <c r="I81" s="124"/>
      <c r="J81" s="1106"/>
      <c r="K81" s="1106"/>
    </row>
    <row r="82" spans="1:11" s="1076" customFormat="1" ht="11.45" customHeight="1" thickBot="1" x14ac:dyDescent="0.25">
      <c r="A82" s="159">
        <v>591</v>
      </c>
      <c r="B82" s="1298" t="s">
        <v>340</v>
      </c>
      <c r="C82" s="1299"/>
      <c r="D82" s="160">
        <f t="shared" si="0"/>
        <v>0</v>
      </c>
      <c r="E82" s="161">
        <f>SUM(E83:E83)</f>
        <v>0</v>
      </c>
      <c r="F82" s="161">
        <f>SUM(F83:F83)</f>
        <v>0</v>
      </c>
      <c r="G82" s="161">
        <f>SUM(G83:G83)</f>
        <v>0</v>
      </c>
      <c r="H82" s="161">
        <f>SUM(H83:H83)</f>
        <v>0</v>
      </c>
      <c r="I82" s="124"/>
      <c r="J82" s="1106"/>
      <c r="K82" s="1106"/>
    </row>
    <row r="83" spans="1:11" s="1076" customFormat="1" ht="11.45" customHeight="1" thickBot="1" x14ac:dyDescent="0.25">
      <c r="A83" s="162">
        <v>591</v>
      </c>
      <c r="B83" s="163">
        <v>300</v>
      </c>
      <c r="C83" s="164" t="s">
        <v>340</v>
      </c>
      <c r="D83" s="165">
        <f t="shared" si="0"/>
        <v>0</v>
      </c>
      <c r="E83" s="1126"/>
      <c r="F83" s="1127"/>
      <c r="G83" s="1127"/>
      <c r="H83" s="1128"/>
      <c r="I83" s="124"/>
      <c r="J83" s="1106"/>
      <c r="K83" s="1106"/>
    </row>
    <row r="84" spans="1:11" s="1076" customFormat="1" ht="11.45" customHeight="1" thickBot="1" x14ac:dyDescent="0.25">
      <c r="A84" s="159">
        <v>595</v>
      </c>
      <c r="B84" s="1298" t="s">
        <v>341</v>
      </c>
      <c r="C84" s="1299"/>
      <c r="D84" s="160">
        <f t="shared" si="0"/>
        <v>0</v>
      </c>
      <c r="E84" s="161">
        <f>SUM(E85:E85)</f>
        <v>0</v>
      </c>
      <c r="F84" s="161">
        <f>SUM(F85:F85)</f>
        <v>0</v>
      </c>
      <c r="G84" s="161">
        <f>SUM(G85:G85)</f>
        <v>0</v>
      </c>
      <c r="H84" s="161">
        <f>SUM(H85:H85)</f>
        <v>0</v>
      </c>
      <c r="I84" s="124"/>
      <c r="J84" s="1106"/>
      <c r="K84" s="1106"/>
    </row>
    <row r="85" spans="1:11" s="1076" customFormat="1" ht="11.45" customHeight="1" thickBot="1" x14ac:dyDescent="0.25">
      <c r="A85" s="202">
        <v>595</v>
      </c>
      <c r="B85" s="203">
        <v>300</v>
      </c>
      <c r="C85" s="204" t="s">
        <v>341</v>
      </c>
      <c r="D85" s="205">
        <f t="shared" si="0"/>
        <v>0</v>
      </c>
      <c r="E85" s="1119"/>
      <c r="F85" s="1120"/>
      <c r="G85" s="1120"/>
      <c r="H85" s="1121"/>
      <c r="I85" s="124"/>
      <c r="J85" s="1106"/>
      <c r="K85" s="1106"/>
    </row>
    <row r="86" spans="1:11" s="1076" customFormat="1" ht="11.45" customHeight="1" x14ac:dyDescent="0.2">
      <c r="A86" s="206"/>
      <c r="B86" s="206"/>
      <c r="C86" s="124"/>
      <c r="D86" s="207"/>
      <c r="E86" s="1129"/>
      <c r="F86" s="1129"/>
      <c r="G86" s="1129"/>
      <c r="H86" s="1129"/>
      <c r="I86" s="124"/>
      <c r="J86" s="1106"/>
      <c r="K86" s="1106"/>
    </row>
    <row r="87" spans="1:11" s="1076" customFormat="1" ht="11.45" customHeight="1" x14ac:dyDescent="0.2">
      <c r="A87" s="206"/>
      <c r="B87" s="206"/>
      <c r="C87" s="124"/>
      <c r="D87" s="207"/>
      <c r="E87" s="1129"/>
      <c r="F87" s="1129"/>
      <c r="G87" s="1129"/>
      <c r="H87" s="1129"/>
      <c r="I87" s="124"/>
      <c r="J87" s="1106"/>
      <c r="K87" s="1106"/>
    </row>
    <row r="88" spans="1:11" s="1076" customFormat="1" ht="11.45" customHeight="1" x14ac:dyDescent="0.2">
      <c r="A88" s="206"/>
      <c r="B88" s="206"/>
      <c r="C88" s="124"/>
      <c r="D88" s="207"/>
      <c r="E88" s="1129"/>
      <c r="F88" s="1129"/>
      <c r="G88" s="1129"/>
      <c r="H88" s="1129"/>
      <c r="I88" s="124"/>
      <c r="J88" s="1106"/>
      <c r="K88" s="1106"/>
    </row>
    <row r="89" spans="1:11" s="1076" customFormat="1" ht="11.45" customHeight="1" x14ac:dyDescent="0.2">
      <c r="A89" s="208" t="s">
        <v>342</v>
      </c>
      <c r="B89" s="209"/>
      <c r="C89" s="1107" t="s">
        <v>352</v>
      </c>
      <c r="D89" s="209" t="s">
        <v>343</v>
      </c>
      <c r="E89" s="1130"/>
      <c r="F89" s="1069" t="s">
        <v>344</v>
      </c>
      <c r="G89" s="1131" t="s">
        <v>505</v>
      </c>
      <c r="J89" s="1106"/>
      <c r="K89" s="1106"/>
    </row>
    <row r="90" spans="1:11" ht="7.5" customHeight="1" x14ac:dyDescent="0.25"/>
    <row r="91" spans="1:11" s="1076" customFormat="1" ht="11.45" customHeight="1" x14ac:dyDescent="0.2">
      <c r="A91" s="208" t="s">
        <v>345</v>
      </c>
      <c r="B91" s="209"/>
      <c r="C91" s="1107" t="s">
        <v>352</v>
      </c>
      <c r="D91" s="209" t="s">
        <v>343</v>
      </c>
      <c r="E91" s="124"/>
      <c r="F91" s="124"/>
      <c r="G91" s="124"/>
      <c r="H91" s="124"/>
      <c r="I91" s="1106"/>
      <c r="J91" s="1106"/>
      <c r="K91" s="1106"/>
    </row>
    <row r="92" spans="1:11" s="1076" customFormat="1" ht="7.5" customHeight="1" x14ac:dyDescent="0.2">
      <c r="B92" s="1106"/>
      <c r="C92" s="1106"/>
      <c r="D92" s="1106"/>
      <c r="E92" s="1106"/>
      <c r="F92" s="1106"/>
      <c r="G92" s="1106"/>
      <c r="H92" s="1106"/>
      <c r="I92" s="1106"/>
      <c r="J92" s="1106"/>
      <c r="K92" s="1106"/>
    </row>
    <row r="93" spans="1:11" s="1076" customFormat="1" ht="11.25" x14ac:dyDescent="0.2">
      <c r="A93" s="210" t="s">
        <v>346</v>
      </c>
      <c r="B93" s="1106"/>
      <c r="C93" s="1132" t="s">
        <v>643</v>
      </c>
      <c r="D93" s="1106"/>
      <c r="E93" s="1106"/>
      <c r="F93" s="1106"/>
      <c r="G93" s="1106"/>
      <c r="H93" s="1106"/>
      <c r="I93" s="1106"/>
      <c r="J93" s="1106"/>
      <c r="K93" s="1106"/>
    </row>
    <row r="94" spans="1:11" x14ac:dyDescent="0.25">
      <c r="A94" s="1106"/>
      <c r="B94" s="1106"/>
      <c r="C94" s="1106"/>
      <c r="D94" s="1106"/>
      <c r="E94" s="1106"/>
      <c r="F94" s="1106"/>
      <c r="G94" s="1106"/>
      <c r="H94" s="1106"/>
    </row>
  </sheetData>
  <protectedRanges>
    <protectedRange sqref="B70 C85:C88 B78 B81 C80 C83 C76:C77 C69" name="Oblast3_1"/>
    <protectedRange sqref="C5" name="Oblast2"/>
  </protectedRanges>
  <mergeCells count="38">
    <mergeCell ref="B84:C84"/>
    <mergeCell ref="B73:C73"/>
    <mergeCell ref="B75:C75"/>
    <mergeCell ref="B78:C78"/>
    <mergeCell ref="B79:C79"/>
    <mergeCell ref="B81:C81"/>
    <mergeCell ref="B82:C82"/>
    <mergeCell ref="B71:C71"/>
    <mergeCell ref="B49:C49"/>
    <mergeCell ref="B51:C51"/>
    <mergeCell ref="B56:C56"/>
    <mergeCell ref="B58:C58"/>
    <mergeCell ref="B59:C59"/>
    <mergeCell ref="B61:C61"/>
    <mergeCell ref="B62:C62"/>
    <mergeCell ref="B64:C64"/>
    <mergeCell ref="B66:C66"/>
    <mergeCell ref="B68:C68"/>
    <mergeCell ref="B70:C70"/>
    <mergeCell ref="B47:C47"/>
    <mergeCell ref="A6:C6"/>
    <mergeCell ref="B7:C7"/>
    <mergeCell ref="B8:C8"/>
    <mergeCell ref="B17:C17"/>
    <mergeCell ref="B22:C22"/>
    <mergeCell ref="B23:C23"/>
    <mergeCell ref="B26:C26"/>
    <mergeCell ref="B28:C28"/>
    <mergeCell ref="B30:C30"/>
    <mergeCell ref="B44:C44"/>
    <mergeCell ref="B45:C45"/>
    <mergeCell ref="B2:G2"/>
    <mergeCell ref="A4:A5"/>
    <mergeCell ref="B4:B5"/>
    <mergeCell ref="C4:C5"/>
    <mergeCell ref="D4:D5"/>
    <mergeCell ref="E4:E5"/>
    <mergeCell ref="F4:H4"/>
  </mergeCells>
  <dataValidations count="2">
    <dataValidation type="list" allowBlank="1" showInputMessage="1" showErrorMessage="1" sqref="B2:G2" xr:uid="{A7E1A5B1-2C43-439F-A82E-9CAE3BECC217}">
      <formula1>Org</formula1>
    </dataValidation>
    <dataValidation type="list" allowBlank="1" showInputMessage="1" showErrorMessage="1" sqref="C91 C89" xr:uid="{8969B07A-6978-4D23-AEBB-DC7CBF25D2BE}">
      <formula1>Ředitelé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3"/>
  <sheetViews>
    <sheetView zoomScale="130" zoomScaleNormal="130" workbookViewId="0">
      <selection activeCell="A49" sqref="A49:G4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427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394</v>
      </c>
      <c r="B3" s="791" t="s">
        <v>224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180</v>
      </c>
      <c r="C7" s="857">
        <v>14100000</v>
      </c>
      <c r="D7" s="857">
        <v>11203737</v>
      </c>
      <c r="E7" s="857">
        <v>14938000</v>
      </c>
      <c r="F7" s="857">
        <v>15045000</v>
      </c>
      <c r="G7" s="858">
        <v>15045000</v>
      </c>
    </row>
    <row r="8" spans="1:7" ht="20.100000000000001" customHeight="1" x14ac:dyDescent="0.25">
      <c r="A8" s="810">
        <v>2119</v>
      </c>
      <c r="B8" s="913" t="s">
        <v>513</v>
      </c>
      <c r="C8" s="859">
        <v>0</v>
      </c>
      <c r="D8" s="859">
        <v>496100</v>
      </c>
      <c r="E8" s="859">
        <v>496100</v>
      </c>
      <c r="F8" s="859">
        <v>0</v>
      </c>
      <c r="G8" s="860">
        <v>0</v>
      </c>
    </row>
    <row r="9" spans="1:7" ht="20.100000000000001" customHeight="1" x14ac:dyDescent="0.25">
      <c r="A9" s="810">
        <v>2132</v>
      </c>
      <c r="B9" s="913" t="s">
        <v>181</v>
      </c>
      <c r="C9" s="859">
        <v>13500000</v>
      </c>
      <c r="D9" s="859">
        <v>9784601</v>
      </c>
      <c r="E9" s="859">
        <v>13046000</v>
      </c>
      <c r="F9" s="859">
        <v>13045000</v>
      </c>
      <c r="G9" s="860">
        <v>13045000</v>
      </c>
    </row>
    <row r="10" spans="1:7" ht="20.100000000000001" customHeight="1" thickBot="1" x14ac:dyDescent="0.3">
      <c r="A10" s="814">
        <v>2324</v>
      </c>
      <c r="B10" s="815" t="s">
        <v>225</v>
      </c>
      <c r="C10" s="861">
        <v>720000</v>
      </c>
      <c r="D10" s="861">
        <v>674043</v>
      </c>
      <c r="E10" s="861">
        <v>674043</v>
      </c>
      <c r="F10" s="861">
        <v>100000</v>
      </c>
      <c r="G10" s="862">
        <v>100000</v>
      </c>
    </row>
    <row r="11" spans="1:7" ht="20.100000000000001" customHeight="1" thickBot="1" x14ac:dyDescent="0.3">
      <c r="A11" s="974"/>
      <c r="B11" s="975" t="s">
        <v>59</v>
      </c>
      <c r="C11" s="976">
        <f>SUM(C7:C10)</f>
        <v>28320000</v>
      </c>
      <c r="D11" s="976">
        <f>SUM(D7:D10)</f>
        <v>22158481</v>
      </c>
      <c r="E11" s="976">
        <f>SUM(E7:E10)</f>
        <v>29154143</v>
      </c>
      <c r="F11" s="976">
        <f>SUM(F7:F10)</f>
        <v>28190000</v>
      </c>
      <c r="G11" s="977">
        <f>SUM(G7:G10)</f>
        <v>28190000</v>
      </c>
    </row>
    <row r="12" spans="1:7" ht="15" x14ac:dyDescent="0.25">
      <c r="A12" s="111"/>
      <c r="B12" s="111"/>
      <c r="C12" s="112"/>
      <c r="D12" s="112"/>
      <c r="E12" s="112"/>
      <c r="F12" s="112"/>
      <c r="G12" s="112"/>
    </row>
    <row r="13" spans="1:7" ht="15.75" thickBot="1" x14ac:dyDescent="0.3">
      <c r="A13" s="111"/>
      <c r="B13" s="111"/>
      <c r="C13" s="111"/>
      <c r="D13" s="111"/>
      <c r="E13" s="111"/>
      <c r="F13" s="111"/>
    </row>
    <row r="14" spans="1:7" ht="15.75" x14ac:dyDescent="0.25">
      <c r="A14" s="821" t="s">
        <v>394</v>
      </c>
      <c r="B14" s="822" t="s">
        <v>224</v>
      </c>
      <c r="C14" s="823"/>
      <c r="D14" s="824"/>
      <c r="E14" s="824"/>
      <c r="F14" s="824"/>
      <c r="G14" s="825"/>
    </row>
    <row r="15" spans="1:7" ht="15.75" x14ac:dyDescent="0.25">
      <c r="A15" s="826"/>
      <c r="B15" s="827" t="s">
        <v>151</v>
      </c>
      <c r="C15" s="828"/>
      <c r="D15" s="829"/>
      <c r="E15" s="830" t="s">
        <v>145</v>
      </c>
      <c r="F15" s="829"/>
      <c r="G15" s="831"/>
    </row>
    <row r="16" spans="1:7" ht="15" x14ac:dyDescent="0.25">
      <c r="A16" s="1253" t="s">
        <v>146</v>
      </c>
      <c r="B16" s="1255" t="s">
        <v>147</v>
      </c>
      <c r="C16" s="832" t="s">
        <v>148</v>
      </c>
      <c r="D16" s="832" t="s">
        <v>111</v>
      </c>
      <c r="E16" s="832" t="s">
        <v>149</v>
      </c>
      <c r="F16" s="832" t="s">
        <v>112</v>
      </c>
      <c r="G16" s="834" t="s">
        <v>150</v>
      </c>
    </row>
    <row r="17" spans="1:11" ht="15.75" thickBot="1" x14ac:dyDescent="0.3">
      <c r="A17" s="1254"/>
      <c r="B17" s="1256"/>
      <c r="C17" s="835" t="str">
        <f>IF('příjmy-paragraf'!D2=0," ",'příjmy-paragraf'!D2)</f>
        <v>rok 2023</v>
      </c>
      <c r="D17" s="835" t="str">
        <f>IF('příjmy-paragraf'!E3=0," ",'příjmy-paragraf'!E3)</f>
        <v xml:space="preserve"> k 30.09.</v>
      </c>
      <c r="E17" s="835" t="str">
        <f>IF('1014-útulek'!E16=0," ",'1014-útulek'!E16)</f>
        <v>k 31.12.2023</v>
      </c>
      <c r="F17" s="837" t="str">
        <f>IF('příjmy-paragraf'!F2=0," ",'příjmy-paragraf'!F2)</f>
        <v>rok 2024</v>
      </c>
      <c r="G17" s="838" t="str">
        <f>IF('příjmy-paragraf'!F2=0," ",'příjmy-paragraf'!F2)</f>
        <v>rok 2024</v>
      </c>
    </row>
    <row r="18" spans="1:11" ht="20.100000000000001" customHeight="1" x14ac:dyDescent="0.25">
      <c r="A18" s="839">
        <v>5011</v>
      </c>
      <c r="B18" s="914" t="s">
        <v>18</v>
      </c>
      <c r="C18" s="841">
        <v>1600000</v>
      </c>
      <c r="D18" s="842">
        <v>1090462</v>
      </c>
      <c r="E18" s="841">
        <v>1600000</v>
      </c>
      <c r="F18" s="841">
        <v>1600000</v>
      </c>
      <c r="G18" s="915">
        <v>1600000</v>
      </c>
    </row>
    <row r="19" spans="1:11" ht="20.100000000000001" customHeight="1" x14ac:dyDescent="0.25">
      <c r="A19" s="863">
        <v>5021</v>
      </c>
      <c r="B19" s="916" t="s">
        <v>221</v>
      </c>
      <c r="C19" s="865">
        <v>15000</v>
      </c>
      <c r="D19" s="865">
        <v>27594</v>
      </c>
      <c r="E19" s="865">
        <v>45000</v>
      </c>
      <c r="F19" s="865">
        <v>50000</v>
      </c>
      <c r="G19" s="917">
        <v>50000</v>
      </c>
    </row>
    <row r="20" spans="1:11" ht="20.100000000000001" customHeight="1" x14ac:dyDescent="0.25">
      <c r="A20" s="863">
        <v>5031</v>
      </c>
      <c r="B20" s="916" t="s">
        <v>210</v>
      </c>
      <c r="C20" s="865">
        <v>397000</v>
      </c>
      <c r="D20" s="865">
        <v>274625</v>
      </c>
      <c r="E20" s="865">
        <v>397000</v>
      </c>
      <c r="F20" s="865">
        <v>397000</v>
      </c>
      <c r="G20" s="917">
        <v>397000</v>
      </c>
    </row>
    <row r="21" spans="1:11" ht="20.100000000000001" customHeight="1" x14ac:dyDescent="0.25">
      <c r="A21" s="863">
        <v>5032</v>
      </c>
      <c r="B21" s="916" t="s">
        <v>211</v>
      </c>
      <c r="C21" s="865">
        <v>135000</v>
      </c>
      <c r="D21" s="865">
        <v>98957</v>
      </c>
      <c r="E21" s="865">
        <v>135000</v>
      </c>
      <c r="F21" s="865">
        <v>144000</v>
      </c>
      <c r="G21" s="917">
        <v>144000</v>
      </c>
    </row>
    <row r="22" spans="1:11" ht="20.100000000000001" customHeight="1" x14ac:dyDescent="0.25">
      <c r="A22" s="863">
        <v>5038</v>
      </c>
      <c r="B22" s="916" t="s">
        <v>226</v>
      </c>
      <c r="C22" s="865">
        <v>7000</v>
      </c>
      <c r="D22" s="865">
        <v>4855</v>
      </c>
      <c r="E22" s="865">
        <v>7000</v>
      </c>
      <c r="F22" s="865">
        <v>7000</v>
      </c>
      <c r="G22" s="917">
        <v>7000</v>
      </c>
      <c r="H22" s="562"/>
      <c r="I22" s="665" t="s">
        <v>53</v>
      </c>
      <c r="J22" s="666" t="s">
        <v>53</v>
      </c>
      <c r="K22" s="562"/>
    </row>
    <row r="23" spans="1:11" ht="20.100000000000001" customHeight="1" x14ac:dyDescent="0.25">
      <c r="A23" s="863">
        <v>5132</v>
      </c>
      <c r="B23" s="918" t="s">
        <v>166</v>
      </c>
      <c r="C23" s="865">
        <v>0</v>
      </c>
      <c r="D23" s="865">
        <v>175</v>
      </c>
      <c r="E23" s="865">
        <v>175</v>
      </c>
      <c r="F23" s="865">
        <v>1000</v>
      </c>
      <c r="G23" s="917">
        <v>1000</v>
      </c>
    </row>
    <row r="24" spans="1:11" ht="20.100000000000001" customHeight="1" x14ac:dyDescent="0.25">
      <c r="A24" s="863">
        <v>5134</v>
      </c>
      <c r="B24" s="916" t="s">
        <v>183</v>
      </c>
      <c r="C24" s="865">
        <v>1000</v>
      </c>
      <c r="D24" s="865">
        <v>450</v>
      </c>
      <c r="E24" s="865">
        <v>450</v>
      </c>
      <c r="F24" s="865">
        <v>1000</v>
      </c>
      <c r="G24" s="917">
        <v>1000</v>
      </c>
    </row>
    <row r="25" spans="1:11" ht="20.100000000000001" customHeight="1" x14ac:dyDescent="0.25">
      <c r="A25" s="863">
        <v>5136</v>
      </c>
      <c r="B25" s="916" t="s">
        <v>168</v>
      </c>
      <c r="C25" s="865">
        <v>1000</v>
      </c>
      <c r="D25" s="865">
        <v>0</v>
      </c>
      <c r="E25" s="865">
        <v>0</v>
      </c>
      <c r="F25" s="865">
        <v>1000</v>
      </c>
      <c r="G25" s="917">
        <v>1000</v>
      </c>
    </row>
    <row r="26" spans="1:11" ht="20.100000000000001" customHeight="1" x14ac:dyDescent="0.25">
      <c r="A26" s="863">
        <v>5137</v>
      </c>
      <c r="B26" s="916" t="s">
        <v>19</v>
      </c>
      <c r="C26" s="865">
        <v>15000</v>
      </c>
      <c r="D26" s="865">
        <v>8990</v>
      </c>
      <c r="E26" s="865">
        <v>10000</v>
      </c>
      <c r="F26" s="865">
        <v>15000</v>
      </c>
      <c r="G26" s="917">
        <v>15000</v>
      </c>
    </row>
    <row r="27" spans="1:11" ht="20.100000000000001" customHeight="1" x14ac:dyDescent="0.25">
      <c r="A27" s="863">
        <v>5139</v>
      </c>
      <c r="B27" s="916" t="s">
        <v>158</v>
      </c>
      <c r="C27" s="865">
        <v>1600000</v>
      </c>
      <c r="D27" s="865">
        <v>1208606</v>
      </c>
      <c r="E27" s="865">
        <v>1500000</v>
      </c>
      <c r="F27" s="865">
        <v>1500000</v>
      </c>
      <c r="G27" s="917">
        <v>1500000</v>
      </c>
    </row>
    <row r="28" spans="1:11" ht="20.100000000000001" customHeight="1" x14ac:dyDescent="0.25">
      <c r="A28" s="863">
        <v>5141</v>
      </c>
      <c r="B28" s="916" t="s">
        <v>227</v>
      </c>
      <c r="C28" s="865">
        <v>1000</v>
      </c>
      <c r="D28" s="865">
        <v>58</v>
      </c>
      <c r="E28" s="865">
        <v>200</v>
      </c>
      <c r="F28" s="865">
        <v>1000</v>
      </c>
      <c r="G28" s="917">
        <v>1000</v>
      </c>
    </row>
    <row r="29" spans="1:11" ht="20.100000000000001" customHeight="1" x14ac:dyDescent="0.25">
      <c r="A29" s="863">
        <v>5151</v>
      </c>
      <c r="B29" s="916" t="s">
        <v>20</v>
      </c>
      <c r="C29" s="865">
        <v>3100000</v>
      </c>
      <c r="D29" s="865">
        <v>2141660</v>
      </c>
      <c r="E29" s="865">
        <v>3000000</v>
      </c>
      <c r="F29" s="865">
        <v>3000000</v>
      </c>
      <c r="G29" s="917">
        <v>3000000</v>
      </c>
    </row>
    <row r="30" spans="1:11" ht="20.100000000000001" customHeight="1" x14ac:dyDescent="0.25">
      <c r="A30" s="863">
        <v>5152</v>
      </c>
      <c r="B30" s="916" t="s">
        <v>45</v>
      </c>
      <c r="C30" s="865">
        <v>10500000</v>
      </c>
      <c r="D30" s="865">
        <v>6613466</v>
      </c>
      <c r="E30" s="865">
        <v>10500000</v>
      </c>
      <c r="F30" s="865">
        <v>10600000</v>
      </c>
      <c r="G30" s="917">
        <v>10600000</v>
      </c>
    </row>
    <row r="31" spans="1:11" ht="20.100000000000001" customHeight="1" x14ac:dyDescent="0.25">
      <c r="A31" s="863">
        <v>5154</v>
      </c>
      <c r="B31" s="916" t="s">
        <v>170</v>
      </c>
      <c r="C31" s="865">
        <v>1100000</v>
      </c>
      <c r="D31" s="865">
        <v>490600</v>
      </c>
      <c r="E31" s="865">
        <v>700000</v>
      </c>
      <c r="F31" s="865">
        <v>800000</v>
      </c>
      <c r="G31" s="917">
        <v>800000</v>
      </c>
    </row>
    <row r="32" spans="1:11" ht="20.100000000000001" customHeight="1" x14ac:dyDescent="0.25">
      <c r="A32" s="863">
        <v>5156</v>
      </c>
      <c r="B32" s="916" t="s">
        <v>184</v>
      </c>
      <c r="C32" s="865">
        <v>21000</v>
      </c>
      <c r="D32" s="865">
        <v>13407</v>
      </c>
      <c r="E32" s="865">
        <v>20000</v>
      </c>
      <c r="F32" s="865">
        <v>20000</v>
      </c>
      <c r="G32" s="917">
        <v>20000</v>
      </c>
    </row>
    <row r="33" spans="1:8" ht="20.100000000000001" customHeight="1" x14ac:dyDescent="0.25">
      <c r="A33" s="863">
        <v>5162</v>
      </c>
      <c r="B33" s="916" t="s">
        <v>214</v>
      </c>
      <c r="C33" s="865">
        <v>8000</v>
      </c>
      <c r="D33" s="865">
        <v>4335</v>
      </c>
      <c r="E33" s="865">
        <v>6000</v>
      </c>
      <c r="F33" s="865">
        <v>6000</v>
      </c>
      <c r="G33" s="917">
        <v>6000</v>
      </c>
    </row>
    <row r="34" spans="1:8" ht="20.100000000000001" customHeight="1" x14ac:dyDescent="0.25">
      <c r="A34" s="863">
        <v>5163</v>
      </c>
      <c r="B34" s="916" t="s">
        <v>203</v>
      </c>
      <c r="C34" s="865">
        <v>10000</v>
      </c>
      <c r="D34" s="865">
        <v>11229</v>
      </c>
      <c r="E34" s="865">
        <v>11229</v>
      </c>
      <c r="F34" s="865">
        <v>12000</v>
      </c>
      <c r="G34" s="917">
        <v>12000</v>
      </c>
    </row>
    <row r="35" spans="1:8" ht="20.100000000000001" customHeight="1" x14ac:dyDescent="0.25">
      <c r="A35" s="863">
        <v>5164</v>
      </c>
      <c r="B35" s="916" t="s">
        <v>23</v>
      </c>
      <c r="C35" s="865">
        <v>25000</v>
      </c>
      <c r="D35" s="865">
        <v>27126</v>
      </c>
      <c r="E35" s="865">
        <v>27126</v>
      </c>
      <c r="F35" s="865">
        <v>28000</v>
      </c>
      <c r="G35" s="917">
        <v>28000</v>
      </c>
    </row>
    <row r="36" spans="1:8" ht="20.100000000000001" customHeight="1" x14ac:dyDescent="0.25">
      <c r="A36" s="863">
        <v>5166</v>
      </c>
      <c r="B36" s="916" t="s">
        <v>228</v>
      </c>
      <c r="C36" s="865">
        <v>109000</v>
      </c>
      <c r="D36" s="865">
        <v>63635</v>
      </c>
      <c r="E36" s="865">
        <v>109000</v>
      </c>
      <c r="F36" s="865">
        <v>109000</v>
      </c>
      <c r="G36" s="917">
        <v>109000</v>
      </c>
      <c r="H36" s="517"/>
    </row>
    <row r="37" spans="1:8" ht="20.100000000000001" customHeight="1" x14ac:dyDescent="0.25">
      <c r="A37" s="863">
        <v>5167</v>
      </c>
      <c r="B37" s="916" t="s">
        <v>229</v>
      </c>
      <c r="C37" s="865">
        <v>5000</v>
      </c>
      <c r="D37" s="865">
        <v>1990</v>
      </c>
      <c r="E37" s="865">
        <v>5000</v>
      </c>
      <c r="F37" s="865">
        <v>5000</v>
      </c>
      <c r="G37" s="917">
        <v>5000</v>
      </c>
    </row>
    <row r="38" spans="1:8" ht="20.100000000000001" customHeight="1" x14ac:dyDescent="0.25">
      <c r="A38" s="863">
        <v>5168</v>
      </c>
      <c r="B38" s="916" t="s">
        <v>230</v>
      </c>
      <c r="C38" s="865">
        <v>7000</v>
      </c>
      <c r="D38" s="865">
        <v>6129</v>
      </c>
      <c r="E38" s="865">
        <v>10000</v>
      </c>
      <c r="F38" s="865">
        <v>15000</v>
      </c>
      <c r="G38" s="917">
        <v>15000</v>
      </c>
    </row>
    <row r="39" spans="1:8" ht="20.100000000000001" customHeight="1" x14ac:dyDescent="0.25">
      <c r="A39" s="863">
        <v>5169</v>
      </c>
      <c r="B39" s="916" t="s">
        <v>152</v>
      </c>
      <c r="C39" s="865">
        <v>800000</v>
      </c>
      <c r="D39" s="865">
        <v>284105</v>
      </c>
      <c r="E39" s="865">
        <v>450000</v>
      </c>
      <c r="F39" s="865">
        <v>500000</v>
      </c>
      <c r="G39" s="917">
        <v>500000</v>
      </c>
    </row>
    <row r="40" spans="1:8" ht="20.100000000000001" customHeight="1" x14ac:dyDescent="0.25">
      <c r="A40" s="863">
        <v>5171</v>
      </c>
      <c r="B40" s="916" t="s">
        <v>173</v>
      </c>
      <c r="C40" s="865">
        <v>10046000</v>
      </c>
      <c r="D40" s="865">
        <v>8127427</v>
      </c>
      <c r="E40" s="865">
        <v>10600000</v>
      </c>
      <c r="F40" s="865">
        <v>8540000</v>
      </c>
      <c r="G40" s="917">
        <v>8540000</v>
      </c>
    </row>
    <row r="41" spans="1:8" ht="20.100000000000001" customHeight="1" x14ac:dyDescent="0.25">
      <c r="A41" s="863">
        <v>5173</v>
      </c>
      <c r="B41" s="916" t="s">
        <v>22</v>
      </c>
      <c r="C41" s="865">
        <v>1000</v>
      </c>
      <c r="D41" s="865">
        <v>0</v>
      </c>
      <c r="E41" s="865">
        <v>0</v>
      </c>
      <c r="F41" s="865">
        <v>1000</v>
      </c>
      <c r="G41" s="917">
        <v>1000</v>
      </c>
    </row>
    <row r="42" spans="1:8" ht="20.100000000000001" customHeight="1" x14ac:dyDescent="0.25">
      <c r="A42" s="863">
        <v>5175</v>
      </c>
      <c r="B42" s="916" t="s">
        <v>26</v>
      </c>
      <c r="C42" s="865">
        <v>1000</v>
      </c>
      <c r="D42" s="865">
        <v>0</v>
      </c>
      <c r="E42" s="865">
        <v>0</v>
      </c>
      <c r="F42" s="865">
        <v>1000</v>
      </c>
      <c r="G42" s="917">
        <v>1000</v>
      </c>
    </row>
    <row r="43" spans="1:8" ht="20.100000000000001" customHeight="1" x14ac:dyDescent="0.25">
      <c r="A43" s="863">
        <v>5179</v>
      </c>
      <c r="B43" s="916" t="s">
        <v>37</v>
      </c>
      <c r="C43" s="865">
        <v>6000</v>
      </c>
      <c r="D43" s="865">
        <v>3000</v>
      </c>
      <c r="E43" s="865">
        <v>6000</v>
      </c>
      <c r="F43" s="865">
        <v>6000</v>
      </c>
      <c r="G43" s="917">
        <v>6000</v>
      </c>
    </row>
    <row r="44" spans="1:8" ht="20.100000000000001" customHeight="1" x14ac:dyDescent="0.25">
      <c r="A44" s="863">
        <v>5181</v>
      </c>
      <c r="B44" s="916" t="s">
        <v>231</v>
      </c>
      <c r="C44" s="865">
        <v>0</v>
      </c>
      <c r="D44" s="865">
        <v>5000</v>
      </c>
      <c r="E44" s="865">
        <v>5000</v>
      </c>
      <c r="F44" s="865">
        <v>0</v>
      </c>
      <c r="G44" s="917">
        <v>0</v>
      </c>
    </row>
    <row r="45" spans="1:8" ht="20.100000000000001" customHeight="1" x14ac:dyDescent="0.25">
      <c r="A45" s="863">
        <v>5191</v>
      </c>
      <c r="B45" s="918" t="s">
        <v>514</v>
      </c>
      <c r="C45" s="865">
        <v>0</v>
      </c>
      <c r="D45" s="865">
        <v>13544</v>
      </c>
      <c r="E45" s="865">
        <v>13544</v>
      </c>
      <c r="F45" s="865">
        <v>15000</v>
      </c>
      <c r="G45" s="917">
        <v>15000</v>
      </c>
    </row>
    <row r="46" spans="1:8" ht="20.100000000000001" customHeight="1" x14ac:dyDescent="0.25">
      <c r="A46" s="863">
        <v>5424</v>
      </c>
      <c r="B46" s="916" t="s">
        <v>233</v>
      </c>
      <c r="C46" s="865">
        <v>15000</v>
      </c>
      <c r="D46" s="865">
        <v>0</v>
      </c>
      <c r="E46" s="865">
        <v>0</v>
      </c>
      <c r="F46" s="865">
        <v>15000</v>
      </c>
      <c r="G46" s="917">
        <v>15000</v>
      </c>
    </row>
    <row r="47" spans="1:8" ht="20.100000000000001" customHeight="1" x14ac:dyDescent="0.25">
      <c r="A47" s="863">
        <v>5909</v>
      </c>
      <c r="B47" s="916" t="s">
        <v>234</v>
      </c>
      <c r="C47" s="865">
        <v>900000</v>
      </c>
      <c r="D47" s="865">
        <v>1378932</v>
      </c>
      <c r="E47" s="865">
        <v>1378932</v>
      </c>
      <c r="F47" s="865">
        <v>800000</v>
      </c>
      <c r="G47" s="917">
        <v>800000</v>
      </c>
    </row>
    <row r="48" spans="1:8" ht="20.100000000000001" customHeight="1" thickBot="1" x14ac:dyDescent="0.3">
      <c r="A48" s="845">
        <v>6121</v>
      </c>
      <c r="B48" s="855" t="s">
        <v>38</v>
      </c>
      <c r="C48" s="847">
        <v>0</v>
      </c>
      <c r="D48" s="847">
        <v>0</v>
      </c>
      <c r="E48" s="847">
        <v>0</v>
      </c>
      <c r="F48" s="847">
        <v>0</v>
      </c>
      <c r="G48" s="919">
        <v>0</v>
      </c>
    </row>
    <row r="49" spans="1:7" ht="20.100000000000001" customHeight="1" thickBot="1" x14ac:dyDescent="0.3">
      <c r="A49" s="992"/>
      <c r="B49" s="979" t="s">
        <v>59</v>
      </c>
      <c r="C49" s="990">
        <f>SUM(C18:C48)</f>
        <v>30426000</v>
      </c>
      <c r="D49" s="990">
        <f>SUM(D18:D48)</f>
        <v>21900357</v>
      </c>
      <c r="E49" s="990">
        <f>SUM(E18:E48)</f>
        <v>30536656</v>
      </c>
      <c r="F49" s="990">
        <f>SUM(F18:F48)</f>
        <v>28190000</v>
      </c>
      <c r="G49" s="995">
        <f>SUM(G18:G48)</f>
        <v>28190000</v>
      </c>
    </row>
    <row r="50" spans="1:7" ht="15" x14ac:dyDescent="0.25">
      <c r="A50" s="111"/>
      <c r="B50" s="111"/>
      <c r="C50" s="114"/>
      <c r="D50" s="114"/>
      <c r="E50" s="114"/>
      <c r="F50" s="114"/>
      <c r="G50" s="111"/>
    </row>
    <row r="51" spans="1:7" ht="15" x14ac:dyDescent="0.25">
      <c r="A51" s="111"/>
      <c r="B51" s="111"/>
      <c r="C51" s="114"/>
      <c r="D51" s="114"/>
      <c r="E51" s="114"/>
      <c r="F51" s="114"/>
      <c r="G51" s="111"/>
    </row>
    <row r="52" spans="1:7" ht="15" x14ac:dyDescent="0.25">
      <c r="A52" s="111"/>
      <c r="B52" s="115" t="s">
        <v>154</v>
      </c>
      <c r="C52" s="508">
        <v>45226</v>
      </c>
      <c r="E52" s="115" t="s">
        <v>155</v>
      </c>
      <c r="F52" s="115" t="s">
        <v>235</v>
      </c>
      <c r="G52" s="111"/>
    </row>
    <row r="53" spans="1:7" ht="15" x14ac:dyDescent="0.25">
      <c r="A53" s="111"/>
      <c r="B53" s="111"/>
      <c r="C53" s="111"/>
      <c r="D53" s="111"/>
      <c r="E53" s="111"/>
      <c r="F53" s="111"/>
      <c r="G53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zoomScale="130" zoomScaleNormal="130" workbookViewId="0">
      <selection activeCell="A29" sqref="A29:G2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428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393</v>
      </c>
      <c r="B3" s="791" t="s">
        <v>179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180</v>
      </c>
      <c r="C7" s="857">
        <v>500000</v>
      </c>
      <c r="D7" s="857">
        <v>868513</v>
      </c>
      <c r="E7" s="857">
        <v>1160000</v>
      </c>
      <c r="F7" s="857">
        <v>1200000</v>
      </c>
      <c r="G7" s="858">
        <v>1200000</v>
      </c>
    </row>
    <row r="8" spans="1:7" ht="20.100000000000001" customHeight="1" x14ac:dyDescent="0.25">
      <c r="A8" s="810">
        <v>2132</v>
      </c>
      <c r="B8" s="922" t="s">
        <v>181</v>
      </c>
      <c r="C8" s="859">
        <v>1800000</v>
      </c>
      <c r="D8" s="859">
        <v>339318</v>
      </c>
      <c r="E8" s="859">
        <v>440000</v>
      </c>
      <c r="F8" s="859">
        <v>500000</v>
      </c>
      <c r="G8" s="860">
        <v>500000</v>
      </c>
    </row>
    <row r="9" spans="1:7" ht="20.100000000000001" customHeight="1" thickBot="1" x14ac:dyDescent="0.3">
      <c r="A9" s="814">
        <v>2324</v>
      </c>
      <c r="B9" s="923" t="s">
        <v>182</v>
      </c>
      <c r="C9" s="861">
        <v>0</v>
      </c>
      <c r="D9" s="861">
        <v>243415</v>
      </c>
      <c r="E9" s="861">
        <v>243415</v>
      </c>
      <c r="F9" s="861">
        <v>0</v>
      </c>
      <c r="G9" s="862">
        <v>0</v>
      </c>
    </row>
    <row r="10" spans="1:7" ht="20.100000000000001" customHeight="1" thickBot="1" x14ac:dyDescent="0.3">
      <c r="A10" s="974"/>
      <c r="B10" s="975" t="s">
        <v>59</v>
      </c>
      <c r="C10" s="976">
        <f>SUM(C7:C9)</f>
        <v>2300000</v>
      </c>
      <c r="D10" s="976">
        <f>SUM(D7:D9)</f>
        <v>1451246</v>
      </c>
      <c r="E10" s="976">
        <f>SUM(E7:E9)</f>
        <v>1843415</v>
      </c>
      <c r="F10" s="976">
        <f>SUM(F7:F9)</f>
        <v>1700000</v>
      </c>
      <c r="G10" s="977">
        <f>SUM(G7:G9)</f>
        <v>1700000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393</v>
      </c>
      <c r="B13" s="822" t="s">
        <v>179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2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5133</v>
      </c>
      <c r="B17" s="854" t="s">
        <v>167</v>
      </c>
      <c r="C17" s="841">
        <v>0</v>
      </c>
      <c r="D17" s="842">
        <v>0</v>
      </c>
      <c r="E17" s="841">
        <v>0</v>
      </c>
      <c r="F17" s="841">
        <v>0</v>
      </c>
      <c r="G17" s="844">
        <v>0</v>
      </c>
    </row>
    <row r="18" spans="1:7" ht="20.100000000000001" customHeight="1" x14ac:dyDescent="0.25">
      <c r="A18" s="863">
        <v>5134</v>
      </c>
      <c r="B18" s="868" t="s">
        <v>183</v>
      </c>
      <c r="C18" s="865">
        <v>15000</v>
      </c>
      <c r="D18" s="865">
        <v>1399</v>
      </c>
      <c r="E18" s="865">
        <v>12000</v>
      </c>
      <c r="F18" s="865">
        <v>15000</v>
      </c>
      <c r="G18" s="867">
        <v>15000</v>
      </c>
    </row>
    <row r="19" spans="1:7" ht="20.100000000000001" customHeight="1" x14ac:dyDescent="0.25">
      <c r="A19" s="863">
        <v>5137</v>
      </c>
      <c r="B19" s="868" t="s">
        <v>19</v>
      </c>
      <c r="C19" s="865">
        <v>30000</v>
      </c>
      <c r="D19" s="865">
        <v>16615</v>
      </c>
      <c r="E19" s="865">
        <v>25000</v>
      </c>
      <c r="F19" s="865">
        <v>30000</v>
      </c>
      <c r="G19" s="867">
        <v>30000</v>
      </c>
    </row>
    <row r="20" spans="1:7" ht="20.100000000000001" customHeight="1" x14ac:dyDescent="0.25">
      <c r="A20" s="863">
        <v>5139</v>
      </c>
      <c r="B20" s="868" t="s">
        <v>158</v>
      </c>
      <c r="C20" s="865">
        <v>80000</v>
      </c>
      <c r="D20" s="865">
        <v>70506</v>
      </c>
      <c r="E20" s="865">
        <v>90000</v>
      </c>
      <c r="F20" s="865">
        <v>90000</v>
      </c>
      <c r="G20" s="867">
        <v>90000</v>
      </c>
    </row>
    <row r="21" spans="1:7" ht="20.100000000000001" customHeight="1" x14ac:dyDescent="0.25">
      <c r="A21" s="863">
        <v>5151</v>
      </c>
      <c r="B21" s="868" t="s">
        <v>20</v>
      </c>
      <c r="C21" s="865">
        <v>320000</v>
      </c>
      <c r="D21" s="865">
        <v>124537</v>
      </c>
      <c r="E21" s="865">
        <v>180000</v>
      </c>
      <c r="F21" s="865">
        <v>300000</v>
      </c>
      <c r="G21" s="867">
        <v>300000</v>
      </c>
    </row>
    <row r="22" spans="1:7" ht="20.100000000000001" customHeight="1" x14ac:dyDescent="0.25">
      <c r="A22" s="863">
        <v>5152</v>
      </c>
      <c r="B22" s="868" t="s">
        <v>45</v>
      </c>
      <c r="C22" s="865">
        <v>450000</v>
      </c>
      <c r="D22" s="865">
        <v>494954</v>
      </c>
      <c r="E22" s="865">
        <v>650000</v>
      </c>
      <c r="F22" s="865">
        <v>550000</v>
      </c>
      <c r="G22" s="867">
        <v>550000</v>
      </c>
    </row>
    <row r="23" spans="1:7" ht="20.100000000000001" customHeight="1" x14ac:dyDescent="0.25">
      <c r="A23" s="863">
        <v>5153</v>
      </c>
      <c r="B23" s="868" t="s">
        <v>21</v>
      </c>
      <c r="C23" s="865">
        <v>30000</v>
      </c>
      <c r="D23" s="865">
        <v>35550</v>
      </c>
      <c r="E23" s="865">
        <v>50000</v>
      </c>
      <c r="F23" s="865">
        <v>50000</v>
      </c>
      <c r="G23" s="867">
        <v>50000</v>
      </c>
    </row>
    <row r="24" spans="1:7" ht="20.100000000000001" customHeight="1" x14ac:dyDescent="0.25">
      <c r="A24" s="863">
        <v>5154</v>
      </c>
      <c r="B24" s="868" t="s">
        <v>170</v>
      </c>
      <c r="C24" s="865">
        <v>750000</v>
      </c>
      <c r="D24" s="865">
        <v>-10131</v>
      </c>
      <c r="E24" s="865">
        <v>80000</v>
      </c>
      <c r="F24" s="865">
        <v>600000</v>
      </c>
      <c r="G24" s="867">
        <v>600000</v>
      </c>
    </row>
    <row r="25" spans="1:7" ht="20.100000000000001" customHeight="1" x14ac:dyDescent="0.25">
      <c r="A25" s="863">
        <v>5156</v>
      </c>
      <c r="B25" s="868" t="s">
        <v>184</v>
      </c>
      <c r="C25" s="865">
        <v>15000</v>
      </c>
      <c r="D25" s="865">
        <v>0</v>
      </c>
      <c r="E25" s="865">
        <v>10000</v>
      </c>
      <c r="F25" s="865">
        <v>15000</v>
      </c>
      <c r="G25" s="867">
        <v>15000</v>
      </c>
    </row>
    <row r="26" spans="1:7" ht="20.100000000000001" customHeight="1" x14ac:dyDescent="0.25">
      <c r="A26" s="863">
        <v>5169</v>
      </c>
      <c r="B26" s="868" t="s">
        <v>152</v>
      </c>
      <c r="C26" s="865">
        <v>250000</v>
      </c>
      <c r="D26" s="865">
        <v>95130</v>
      </c>
      <c r="E26" s="865">
        <v>120000</v>
      </c>
      <c r="F26" s="865">
        <v>280000</v>
      </c>
      <c r="G26" s="867">
        <v>280000</v>
      </c>
    </row>
    <row r="27" spans="1:7" ht="20.100000000000001" customHeight="1" x14ac:dyDescent="0.25">
      <c r="A27" s="870">
        <v>5171</v>
      </c>
      <c r="B27" s="920" t="s">
        <v>173</v>
      </c>
      <c r="C27" s="872">
        <v>350000</v>
      </c>
      <c r="D27" s="872">
        <v>315371</v>
      </c>
      <c r="E27" s="872">
        <v>340000</v>
      </c>
      <c r="F27" s="872">
        <v>650000</v>
      </c>
      <c r="G27" s="873">
        <v>650000</v>
      </c>
    </row>
    <row r="28" spans="1:7" ht="20.100000000000001" customHeight="1" thickBot="1" x14ac:dyDescent="0.3">
      <c r="A28" s="845">
        <v>5909</v>
      </c>
      <c r="B28" s="921" t="s">
        <v>234</v>
      </c>
      <c r="C28" s="847">
        <v>0</v>
      </c>
      <c r="D28" s="847">
        <v>231820</v>
      </c>
      <c r="E28" s="847">
        <v>250000</v>
      </c>
      <c r="F28" s="847">
        <v>0</v>
      </c>
      <c r="G28" s="849">
        <v>0</v>
      </c>
    </row>
    <row r="29" spans="1:7" ht="20.100000000000001" customHeight="1" thickBot="1" x14ac:dyDescent="0.3">
      <c r="A29" s="992"/>
      <c r="B29" s="979" t="s">
        <v>59</v>
      </c>
      <c r="C29" s="990">
        <f>SUM(C17:C28)</f>
        <v>2290000</v>
      </c>
      <c r="D29" s="990">
        <f>SUM(D17:D28)</f>
        <v>1375751</v>
      </c>
      <c r="E29" s="990">
        <f>SUM(E17:E28)</f>
        <v>1807000</v>
      </c>
      <c r="F29" s="990">
        <f>SUM(F17:F28)</f>
        <v>2580000</v>
      </c>
      <c r="G29" s="995">
        <f>SUM(G17:G28)</f>
        <v>2580000</v>
      </c>
    </row>
    <row r="30" spans="1:7" ht="15" x14ac:dyDescent="0.25">
      <c r="A30" s="111"/>
      <c r="B30" s="111"/>
      <c r="C30" s="114"/>
      <c r="D30" s="114"/>
      <c r="E30" s="114"/>
      <c r="F30" s="114"/>
      <c r="G30" s="111"/>
    </row>
    <row r="31" spans="1:7" ht="15" x14ac:dyDescent="0.25">
      <c r="A31" s="111"/>
      <c r="B31" s="111"/>
      <c r="C31" s="114"/>
      <c r="D31" s="114"/>
      <c r="E31" s="114"/>
      <c r="F31" s="114"/>
      <c r="G31" s="111"/>
    </row>
    <row r="32" spans="1:7" ht="15" x14ac:dyDescent="0.25">
      <c r="A32" s="111"/>
      <c r="B32" s="115" t="s">
        <v>154</v>
      </c>
      <c r="C32" s="510">
        <v>45229</v>
      </c>
      <c r="E32" s="115" t="s">
        <v>155</v>
      </c>
      <c r="F32" s="111" t="s">
        <v>185</v>
      </c>
      <c r="G32" s="111"/>
    </row>
    <row r="33" spans="1:7" ht="15" x14ac:dyDescent="0.25">
      <c r="A33" s="111"/>
      <c r="B33" s="111"/>
      <c r="C33" s="111"/>
      <c r="D33" s="111"/>
      <c r="E33" s="111"/>
      <c r="F33" s="111"/>
      <c r="G3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9"/>
  <sheetViews>
    <sheetView zoomScale="130" zoomScaleNormal="130" workbookViewId="0">
      <selection activeCell="A25" sqref="A25:G25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429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398</v>
      </c>
      <c r="B3" s="791" t="s">
        <v>186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187</v>
      </c>
      <c r="C7" s="857">
        <v>10000</v>
      </c>
      <c r="D7" s="857">
        <v>13674</v>
      </c>
      <c r="E7" s="857">
        <v>14000</v>
      </c>
      <c r="F7" s="857">
        <v>10000</v>
      </c>
      <c r="G7" s="858">
        <v>10000</v>
      </c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10000</v>
      </c>
      <c r="D10" s="976">
        <f>SUM(D7:D9)</f>
        <v>13674</v>
      </c>
      <c r="E10" s="976">
        <f>SUM(E7:E9)</f>
        <v>14000</v>
      </c>
      <c r="F10" s="976">
        <f>SUM(F7:F9)</f>
        <v>10000</v>
      </c>
      <c r="G10" s="977">
        <f>SUM(G7:G9)</f>
        <v>10000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398</v>
      </c>
      <c r="B13" s="822" t="s">
        <v>186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2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5139</v>
      </c>
      <c r="B17" s="854" t="s">
        <v>158</v>
      </c>
      <c r="C17" s="841">
        <v>13000</v>
      </c>
      <c r="D17" s="842">
        <v>3682</v>
      </c>
      <c r="E17" s="841">
        <v>4000</v>
      </c>
      <c r="F17" s="841">
        <v>100000</v>
      </c>
      <c r="G17" s="844">
        <v>100000</v>
      </c>
    </row>
    <row r="18" spans="1:7" ht="20.100000000000001" customHeight="1" x14ac:dyDescent="0.25">
      <c r="A18" s="863">
        <v>5154</v>
      </c>
      <c r="B18" s="868" t="s">
        <v>170</v>
      </c>
      <c r="C18" s="865">
        <v>900000</v>
      </c>
      <c r="D18" s="865">
        <v>303430</v>
      </c>
      <c r="E18" s="865">
        <v>305000</v>
      </c>
      <c r="F18" s="865">
        <v>800000</v>
      </c>
      <c r="G18" s="867">
        <v>800000</v>
      </c>
    </row>
    <row r="19" spans="1:7" ht="20.100000000000001" customHeight="1" x14ac:dyDescent="0.25">
      <c r="A19" s="863">
        <v>5156</v>
      </c>
      <c r="B19" s="868" t="s">
        <v>184</v>
      </c>
      <c r="C19" s="865">
        <v>5000</v>
      </c>
      <c r="D19" s="865">
        <v>0</v>
      </c>
      <c r="E19" s="865">
        <v>5000</v>
      </c>
      <c r="F19" s="865">
        <v>5000</v>
      </c>
      <c r="G19" s="867">
        <v>5000</v>
      </c>
    </row>
    <row r="20" spans="1:7" ht="20.100000000000001" customHeight="1" x14ac:dyDescent="0.25">
      <c r="A20" s="863">
        <v>5163</v>
      </c>
      <c r="B20" s="924" t="s">
        <v>510</v>
      </c>
      <c r="C20" s="865">
        <v>0</v>
      </c>
      <c r="D20" s="865">
        <v>22631</v>
      </c>
      <c r="E20" s="865">
        <v>22631</v>
      </c>
      <c r="F20" s="865">
        <v>31000</v>
      </c>
      <c r="G20" s="867">
        <v>31000</v>
      </c>
    </row>
    <row r="21" spans="1:7" ht="20.100000000000001" customHeight="1" x14ac:dyDescent="0.25">
      <c r="A21" s="863">
        <v>5164</v>
      </c>
      <c r="B21" s="868" t="s">
        <v>23</v>
      </c>
      <c r="C21" s="865">
        <v>74000</v>
      </c>
      <c r="D21" s="865">
        <v>74972</v>
      </c>
      <c r="E21" s="865">
        <v>74972</v>
      </c>
      <c r="F21" s="865">
        <v>40000</v>
      </c>
      <c r="G21" s="867">
        <v>40000</v>
      </c>
    </row>
    <row r="22" spans="1:7" ht="20.100000000000001" customHeight="1" x14ac:dyDescent="0.25">
      <c r="A22" s="863">
        <v>5167</v>
      </c>
      <c r="B22" s="868" t="s">
        <v>188</v>
      </c>
      <c r="C22" s="865">
        <v>2000</v>
      </c>
      <c r="D22" s="865">
        <v>12023</v>
      </c>
      <c r="E22" s="865">
        <v>12023</v>
      </c>
      <c r="F22" s="865">
        <v>12000</v>
      </c>
      <c r="G22" s="867">
        <v>12000</v>
      </c>
    </row>
    <row r="23" spans="1:7" ht="20.100000000000001" customHeight="1" x14ac:dyDescent="0.25">
      <c r="A23" s="863">
        <v>5169</v>
      </c>
      <c r="B23" s="868" t="s">
        <v>152</v>
      </c>
      <c r="C23" s="865">
        <v>6000</v>
      </c>
      <c r="D23" s="865">
        <v>2139</v>
      </c>
      <c r="E23" s="865">
        <v>6000</v>
      </c>
      <c r="F23" s="865">
        <v>6000</v>
      </c>
      <c r="G23" s="867">
        <v>6000</v>
      </c>
    </row>
    <row r="24" spans="1:7" ht="20.100000000000001" customHeight="1" thickBot="1" x14ac:dyDescent="0.3">
      <c r="A24" s="870">
        <v>5171</v>
      </c>
      <c r="B24" s="876" t="s">
        <v>173</v>
      </c>
      <c r="C24" s="872">
        <v>300000</v>
      </c>
      <c r="D24" s="872">
        <v>45371</v>
      </c>
      <c r="E24" s="872">
        <v>50000</v>
      </c>
      <c r="F24" s="872">
        <v>300000</v>
      </c>
      <c r="G24" s="873">
        <v>300000</v>
      </c>
    </row>
    <row r="25" spans="1:7" ht="20.100000000000001" customHeight="1" thickBot="1" x14ac:dyDescent="0.3">
      <c r="A25" s="992"/>
      <c r="B25" s="979"/>
      <c r="C25" s="990">
        <f>C17+C18+C19+C21+C22+C23+C24</f>
        <v>1300000</v>
      </c>
      <c r="D25" s="990">
        <f>SUM(D17:D24)</f>
        <v>464248</v>
      </c>
      <c r="E25" s="990">
        <f>SUM(E17:E24)</f>
        <v>479626</v>
      </c>
      <c r="F25" s="990">
        <f>SUM(F17:F24)</f>
        <v>1294000</v>
      </c>
      <c r="G25" s="995">
        <f>SUM(G17:G24)</f>
        <v>1294000</v>
      </c>
    </row>
    <row r="26" spans="1:7" ht="15" x14ac:dyDescent="0.25">
      <c r="A26" s="111"/>
      <c r="B26" s="111"/>
      <c r="C26" s="114"/>
      <c r="D26" s="114"/>
      <c r="E26" s="114"/>
      <c r="F26" s="114"/>
      <c r="G26" s="111"/>
    </row>
    <row r="27" spans="1:7" ht="15" x14ac:dyDescent="0.25">
      <c r="A27" s="111"/>
      <c r="B27" s="111"/>
      <c r="C27" s="114"/>
      <c r="D27" s="114"/>
      <c r="E27" s="114"/>
      <c r="F27" s="114"/>
      <c r="G27" s="111"/>
    </row>
    <row r="28" spans="1:7" ht="15" x14ac:dyDescent="0.25">
      <c r="A28" s="111"/>
      <c r="B28" s="115" t="s">
        <v>154</v>
      </c>
      <c r="C28" s="513">
        <v>45226</v>
      </c>
      <c r="E28" s="115" t="s">
        <v>155</v>
      </c>
      <c r="F28" s="111" t="s">
        <v>156</v>
      </c>
      <c r="G28" s="111"/>
    </row>
    <row r="29" spans="1:7" ht="15" x14ac:dyDescent="0.25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9"/>
  <sheetViews>
    <sheetView zoomScale="130" zoomScaleNormal="130" workbookViewId="0">
      <selection activeCell="A25" sqref="A25:G25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430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399</v>
      </c>
      <c r="B3" s="791" t="s">
        <v>189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190</v>
      </c>
      <c r="C7" s="857">
        <v>50000</v>
      </c>
      <c r="D7" s="857">
        <v>54642</v>
      </c>
      <c r="E7" s="857">
        <v>65000</v>
      </c>
      <c r="F7" s="857">
        <v>50000</v>
      </c>
      <c r="G7" s="858">
        <v>50000</v>
      </c>
    </row>
    <row r="8" spans="1:7" ht="20.100000000000001" customHeight="1" thickBot="1" x14ac:dyDescent="0.3">
      <c r="A8" s="814">
        <v>2324</v>
      </c>
      <c r="B8" s="815" t="s">
        <v>191</v>
      </c>
      <c r="C8" s="861">
        <v>0</v>
      </c>
      <c r="D8" s="861">
        <v>0</v>
      </c>
      <c r="E8" s="861">
        <v>0</v>
      </c>
      <c r="F8" s="861">
        <v>0</v>
      </c>
      <c r="G8" s="862">
        <v>0</v>
      </c>
    </row>
    <row r="9" spans="1:7" ht="20.100000000000001" customHeight="1" thickBot="1" x14ac:dyDescent="0.3">
      <c r="A9" s="974"/>
      <c r="B9" s="975" t="s">
        <v>59</v>
      </c>
      <c r="C9" s="976">
        <f>SUM(C7:C8)</f>
        <v>50000</v>
      </c>
      <c r="D9" s="976">
        <f>SUM(D7:D8)</f>
        <v>54642</v>
      </c>
      <c r="E9" s="976">
        <f>SUM(E7:E8)</f>
        <v>65000</v>
      </c>
      <c r="F9" s="976">
        <f>SUM(F7:F8)</f>
        <v>50000</v>
      </c>
      <c r="G9" s="977">
        <f>SUM(G7:G8)</f>
        <v>50000</v>
      </c>
    </row>
    <row r="10" spans="1:7" ht="15" x14ac:dyDescent="0.25">
      <c r="A10" s="111"/>
      <c r="B10" s="111"/>
      <c r="C10" s="112"/>
      <c r="D10" s="112"/>
      <c r="E10" s="112"/>
      <c r="F10" s="112"/>
      <c r="G10" s="112"/>
    </row>
    <row r="11" spans="1:7" ht="15.75" thickBot="1" x14ac:dyDescent="0.3">
      <c r="A11" s="111"/>
      <c r="B11" s="111"/>
      <c r="C11" s="111"/>
      <c r="D11" s="111"/>
      <c r="E11" s="111"/>
      <c r="F11" s="111"/>
    </row>
    <row r="12" spans="1:7" ht="15.75" x14ac:dyDescent="0.25">
      <c r="A12" s="821" t="s">
        <v>399</v>
      </c>
      <c r="B12" s="822" t="s">
        <v>189</v>
      </c>
      <c r="C12" s="823"/>
      <c r="D12" s="824"/>
      <c r="E12" s="824"/>
      <c r="F12" s="824"/>
      <c r="G12" s="825"/>
    </row>
    <row r="13" spans="1:7" ht="15.75" x14ac:dyDescent="0.25">
      <c r="A13" s="826"/>
      <c r="B13" s="827" t="s">
        <v>151</v>
      </c>
      <c r="C13" s="828"/>
      <c r="D13" s="829"/>
      <c r="E13" s="830" t="s">
        <v>145</v>
      </c>
      <c r="F13" s="829"/>
      <c r="G13" s="831"/>
    </row>
    <row r="14" spans="1:7" ht="15" x14ac:dyDescent="0.25">
      <c r="A14" s="1253" t="s">
        <v>146</v>
      </c>
      <c r="B14" s="1255" t="s">
        <v>147</v>
      </c>
      <c r="C14" s="832" t="s">
        <v>148</v>
      </c>
      <c r="D14" s="832" t="s">
        <v>111</v>
      </c>
      <c r="E14" s="832" t="s">
        <v>149</v>
      </c>
      <c r="F14" s="832" t="s">
        <v>112</v>
      </c>
      <c r="G14" s="834" t="s">
        <v>150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5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39">
        <v>5132</v>
      </c>
      <c r="B16" s="854" t="s">
        <v>166</v>
      </c>
      <c r="C16" s="841">
        <v>1000</v>
      </c>
      <c r="D16" s="842">
        <v>0</v>
      </c>
      <c r="E16" s="841">
        <v>1000</v>
      </c>
      <c r="F16" s="841">
        <v>1000</v>
      </c>
      <c r="G16" s="844">
        <v>1000</v>
      </c>
    </row>
    <row r="17" spans="1:7" ht="20.100000000000001" customHeight="1" x14ac:dyDescent="0.25">
      <c r="A17" s="863">
        <v>5134</v>
      </c>
      <c r="B17" s="868" t="s">
        <v>183</v>
      </c>
      <c r="C17" s="865">
        <v>4000</v>
      </c>
      <c r="D17" s="865">
        <v>2126</v>
      </c>
      <c r="E17" s="865">
        <v>3500</v>
      </c>
      <c r="F17" s="865">
        <v>4000</v>
      </c>
      <c r="G17" s="867">
        <v>4000</v>
      </c>
    </row>
    <row r="18" spans="1:7" ht="20.100000000000001" customHeight="1" x14ac:dyDescent="0.25">
      <c r="A18" s="863">
        <v>5139</v>
      </c>
      <c r="B18" s="868" t="s">
        <v>176</v>
      </c>
      <c r="C18" s="865">
        <v>20000</v>
      </c>
      <c r="D18" s="865">
        <v>597</v>
      </c>
      <c r="E18" s="865">
        <v>5000</v>
      </c>
      <c r="F18" s="865">
        <v>20000</v>
      </c>
      <c r="G18" s="867">
        <v>20000</v>
      </c>
    </row>
    <row r="19" spans="1:7" ht="20.100000000000001" customHeight="1" x14ac:dyDescent="0.25">
      <c r="A19" s="863">
        <v>5154</v>
      </c>
      <c r="B19" s="868" t="s">
        <v>170</v>
      </c>
      <c r="C19" s="865">
        <v>15000</v>
      </c>
      <c r="D19" s="865">
        <v>3885</v>
      </c>
      <c r="E19" s="865">
        <v>6000</v>
      </c>
      <c r="F19" s="865">
        <v>15000</v>
      </c>
      <c r="G19" s="867">
        <v>15000</v>
      </c>
    </row>
    <row r="20" spans="1:7" ht="20.100000000000001" customHeight="1" x14ac:dyDescent="0.25">
      <c r="A20" s="863">
        <v>5156</v>
      </c>
      <c r="B20" s="868" t="s">
        <v>184</v>
      </c>
      <c r="C20" s="865">
        <v>20000</v>
      </c>
      <c r="D20" s="865">
        <v>0</v>
      </c>
      <c r="E20" s="865">
        <v>12000</v>
      </c>
      <c r="F20" s="865">
        <v>20000</v>
      </c>
      <c r="G20" s="867">
        <v>20000</v>
      </c>
    </row>
    <row r="21" spans="1:7" ht="20.100000000000001" customHeight="1" x14ac:dyDescent="0.25">
      <c r="A21" s="863">
        <v>5169</v>
      </c>
      <c r="B21" s="868" t="s">
        <v>152</v>
      </c>
      <c r="C21" s="865">
        <v>30000</v>
      </c>
      <c r="D21" s="865">
        <v>1335</v>
      </c>
      <c r="E21" s="865">
        <v>10000</v>
      </c>
      <c r="F21" s="865">
        <v>30000</v>
      </c>
      <c r="G21" s="867">
        <v>30000</v>
      </c>
    </row>
    <row r="22" spans="1:7" ht="20.100000000000001" customHeight="1" x14ac:dyDescent="0.25">
      <c r="A22" s="870">
        <v>5171</v>
      </c>
      <c r="B22" s="876" t="s">
        <v>173</v>
      </c>
      <c r="C22" s="872">
        <v>30000</v>
      </c>
      <c r="D22" s="872">
        <v>0</v>
      </c>
      <c r="E22" s="872">
        <v>20000</v>
      </c>
      <c r="F22" s="872">
        <v>30000</v>
      </c>
      <c r="G22" s="873">
        <v>30000</v>
      </c>
    </row>
    <row r="23" spans="1:7" ht="20.100000000000001" customHeight="1" x14ac:dyDescent="0.25">
      <c r="A23" s="870">
        <v>6111</v>
      </c>
      <c r="B23" s="920" t="s">
        <v>243</v>
      </c>
      <c r="C23" s="872">
        <v>100000</v>
      </c>
      <c r="D23" s="872">
        <v>0</v>
      </c>
      <c r="E23" s="872">
        <v>100000</v>
      </c>
      <c r="F23" s="872">
        <v>10000</v>
      </c>
      <c r="G23" s="873">
        <v>10000</v>
      </c>
    </row>
    <row r="24" spans="1:7" ht="20.100000000000001" customHeight="1" thickBot="1" x14ac:dyDescent="0.3">
      <c r="A24" s="845">
        <v>6121</v>
      </c>
      <c r="B24" s="855" t="s">
        <v>192</v>
      </c>
      <c r="C24" s="847">
        <v>0</v>
      </c>
      <c r="D24" s="847">
        <v>39930</v>
      </c>
      <c r="E24" s="847">
        <v>40000</v>
      </c>
      <c r="F24" s="847">
        <v>0</v>
      </c>
      <c r="G24" s="849">
        <v>0</v>
      </c>
    </row>
    <row r="25" spans="1:7" ht="20.100000000000001" customHeight="1" thickBot="1" x14ac:dyDescent="0.3">
      <c r="A25" s="992"/>
      <c r="B25" s="979" t="s">
        <v>59</v>
      </c>
      <c r="C25" s="990">
        <f>SUM(C16:C24)</f>
        <v>220000</v>
      </c>
      <c r="D25" s="990">
        <f>SUM(D16:D24)</f>
        <v>47873</v>
      </c>
      <c r="E25" s="990">
        <f>SUM(E16:E24)</f>
        <v>197500</v>
      </c>
      <c r="F25" s="990">
        <f>SUM(F16:F24)</f>
        <v>130000</v>
      </c>
      <c r="G25" s="995">
        <f>SUM(G16:G24)</f>
        <v>130000</v>
      </c>
    </row>
    <row r="26" spans="1:7" ht="15" x14ac:dyDescent="0.25">
      <c r="A26" s="111"/>
      <c r="B26" s="111"/>
      <c r="C26" s="114"/>
      <c r="D26" s="114"/>
      <c r="E26" s="114"/>
      <c r="F26" s="114"/>
      <c r="G26" s="111"/>
    </row>
    <row r="27" spans="1:7" ht="15" x14ac:dyDescent="0.25">
      <c r="A27" s="111"/>
      <c r="B27" s="111"/>
      <c r="C27" s="114"/>
      <c r="D27" s="114"/>
      <c r="E27" s="114"/>
      <c r="F27" s="114"/>
      <c r="G27" s="111"/>
    </row>
    <row r="28" spans="1:7" ht="15" x14ac:dyDescent="0.25">
      <c r="A28" s="111"/>
      <c r="B28" s="115" t="s">
        <v>154</v>
      </c>
      <c r="C28" s="116">
        <v>45229</v>
      </c>
      <c r="E28" s="115" t="s">
        <v>155</v>
      </c>
      <c r="F28" s="111" t="s">
        <v>185</v>
      </c>
      <c r="G28" s="111"/>
    </row>
    <row r="29" spans="1:7" ht="15" x14ac:dyDescent="0.25">
      <c r="A29" s="111"/>
      <c r="B29" s="111"/>
      <c r="C29" s="111"/>
      <c r="D29" s="111"/>
      <c r="E29" s="111"/>
      <c r="F29" s="111"/>
      <c r="G29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6"/>
  <sheetViews>
    <sheetView zoomScale="130" zoomScaleNormal="130" workbookViewId="0">
      <selection activeCell="H4" sqref="H4"/>
    </sheetView>
  </sheetViews>
  <sheetFormatPr defaultColWidth="9.140625" defaultRowHeight="14.25" x14ac:dyDescent="0.2"/>
  <cols>
    <col min="1" max="1" width="8.42578125" style="101" customWidth="1"/>
    <col min="2" max="2" width="41.8554687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647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/>
      <c r="B3" s="926" t="s">
        <v>193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310" t="s">
        <v>68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311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927">
        <v>1345</v>
      </c>
      <c r="B7" s="928" t="s">
        <v>377</v>
      </c>
      <c r="C7" s="929">
        <v>1900000</v>
      </c>
      <c r="D7" s="929">
        <v>1778643</v>
      </c>
      <c r="E7" s="929">
        <v>1900000</v>
      </c>
      <c r="F7" s="929">
        <v>1900000</v>
      </c>
      <c r="G7" s="930">
        <v>1900000</v>
      </c>
    </row>
    <row r="8" spans="1:7" ht="20.100000000000001" customHeight="1" thickBot="1" x14ac:dyDescent="0.3">
      <c r="A8" s="931"/>
      <c r="B8" s="932" t="s">
        <v>59</v>
      </c>
      <c r="C8" s="933">
        <f>SUM(C7)</f>
        <v>1900000</v>
      </c>
      <c r="D8" s="933">
        <f>SUM(D7)</f>
        <v>1778643</v>
      </c>
      <c r="E8" s="933">
        <f>SUM(E7)</f>
        <v>1900000</v>
      </c>
      <c r="F8" s="933">
        <f>SUM(F7)</f>
        <v>1900000</v>
      </c>
      <c r="G8" s="934">
        <f>SUM(G7)</f>
        <v>1900000</v>
      </c>
    </row>
    <row r="9" spans="1:7" ht="20.100000000000001" customHeight="1" x14ac:dyDescent="0.25">
      <c r="A9" s="314">
        <v>2111</v>
      </c>
      <c r="B9" s="315" t="s">
        <v>196</v>
      </c>
      <c r="C9" s="307">
        <v>11000</v>
      </c>
      <c r="D9" s="307">
        <v>7260</v>
      </c>
      <c r="E9" s="307">
        <v>7260</v>
      </c>
      <c r="F9" s="307">
        <v>7000</v>
      </c>
      <c r="G9" s="489">
        <v>7000</v>
      </c>
    </row>
    <row r="10" spans="1:7" ht="20.100000000000001" customHeight="1" x14ac:dyDescent="0.25">
      <c r="A10" s="305">
        <v>2111</v>
      </c>
      <c r="B10" s="306" t="s">
        <v>197</v>
      </c>
      <c r="C10" s="308">
        <v>30000</v>
      </c>
      <c r="D10" s="308">
        <v>32729</v>
      </c>
      <c r="E10" s="308">
        <v>35000</v>
      </c>
      <c r="F10" s="308">
        <v>35000</v>
      </c>
      <c r="G10" s="490">
        <v>35000</v>
      </c>
    </row>
    <row r="11" spans="1:7" ht="20.100000000000001" customHeight="1" x14ac:dyDescent="0.25">
      <c r="A11" s="305">
        <v>2111</v>
      </c>
      <c r="B11" s="306" t="s">
        <v>198</v>
      </c>
      <c r="C11" s="308">
        <v>32000</v>
      </c>
      <c r="D11" s="308">
        <v>7758</v>
      </c>
      <c r="E11" s="308">
        <v>10000</v>
      </c>
      <c r="F11" s="308">
        <v>10000</v>
      </c>
      <c r="G11" s="490">
        <v>10000</v>
      </c>
    </row>
    <row r="12" spans="1:7" ht="20.100000000000001" customHeight="1" thickBot="1" x14ac:dyDescent="0.3">
      <c r="A12" s="673">
        <v>3723</v>
      </c>
      <c r="B12" s="318" t="s">
        <v>59</v>
      </c>
      <c r="C12" s="319">
        <f>SUM(C9:C11)</f>
        <v>73000</v>
      </c>
      <c r="D12" s="319">
        <f>SUM(D9:D11)</f>
        <v>47747</v>
      </c>
      <c r="E12" s="319">
        <f>SUM(E9:E11)</f>
        <v>52260</v>
      </c>
      <c r="F12" s="319">
        <f>SUM(F9:F11)</f>
        <v>52000</v>
      </c>
      <c r="G12" s="491">
        <f>SUM(G9:G11)</f>
        <v>52000</v>
      </c>
    </row>
    <row r="13" spans="1:7" ht="20.100000000000001" customHeight="1" x14ac:dyDescent="0.25">
      <c r="A13" s="316">
        <v>2324</v>
      </c>
      <c r="B13" s="317" t="s">
        <v>194</v>
      </c>
      <c r="C13" s="311">
        <v>520000</v>
      </c>
      <c r="D13" s="311">
        <v>474198</v>
      </c>
      <c r="E13" s="311">
        <v>630000</v>
      </c>
      <c r="F13" s="311">
        <v>600000</v>
      </c>
      <c r="G13" s="492">
        <v>600000</v>
      </c>
    </row>
    <row r="14" spans="1:7" ht="20.100000000000001" customHeight="1" x14ac:dyDescent="0.25">
      <c r="A14" s="316">
        <v>2111</v>
      </c>
      <c r="B14" s="317" t="s">
        <v>437</v>
      </c>
      <c r="C14" s="311">
        <v>65000</v>
      </c>
      <c r="D14" s="311">
        <v>91543</v>
      </c>
      <c r="E14" s="311">
        <v>110000</v>
      </c>
      <c r="F14" s="311">
        <v>90000</v>
      </c>
      <c r="G14" s="492">
        <v>90000</v>
      </c>
    </row>
    <row r="15" spans="1:7" ht="20.100000000000001" customHeight="1" x14ac:dyDescent="0.25">
      <c r="A15" s="309">
        <v>2324</v>
      </c>
      <c r="B15" s="310" t="s">
        <v>195</v>
      </c>
      <c r="C15" s="311">
        <v>120000</v>
      </c>
      <c r="D15" s="311">
        <v>98150</v>
      </c>
      <c r="E15" s="311">
        <v>91500</v>
      </c>
      <c r="F15" s="311">
        <v>110000</v>
      </c>
      <c r="G15" s="492">
        <v>110000</v>
      </c>
    </row>
    <row r="16" spans="1:7" ht="20.100000000000001" customHeight="1" x14ac:dyDescent="0.25">
      <c r="A16" s="672">
        <v>3725</v>
      </c>
      <c r="B16" s="312" t="s">
        <v>59</v>
      </c>
      <c r="C16" s="313">
        <f>SUM(C13:C15)</f>
        <v>705000</v>
      </c>
      <c r="D16" s="313">
        <f>SUM(D13:D15)</f>
        <v>663891</v>
      </c>
      <c r="E16" s="313">
        <f>SUM(E13:E15)</f>
        <v>831500</v>
      </c>
      <c r="F16" s="313">
        <f>SUM(F13:F15)</f>
        <v>800000</v>
      </c>
      <c r="G16" s="493">
        <f>SUM(G13:G15)</f>
        <v>800000</v>
      </c>
    </row>
    <row r="17" spans="1:7" ht="20.100000000000001" customHeight="1" x14ac:dyDescent="0.25">
      <c r="A17" s="534">
        <v>3722</v>
      </c>
      <c r="B17" s="535" t="s">
        <v>449</v>
      </c>
      <c r="C17" s="536">
        <v>0</v>
      </c>
      <c r="D17" s="536">
        <v>37728</v>
      </c>
      <c r="E17" s="536">
        <v>65236</v>
      </c>
      <c r="F17" s="536">
        <v>0</v>
      </c>
      <c r="G17" s="537">
        <v>0</v>
      </c>
    </row>
    <row r="18" spans="1:7" ht="20.100000000000001" customHeight="1" thickBot="1" x14ac:dyDescent="0.3">
      <c r="A18" s="538"/>
      <c r="B18" s="539" t="s">
        <v>59</v>
      </c>
      <c r="C18" s="540">
        <f>SUM(C17)</f>
        <v>0</v>
      </c>
      <c r="D18" s="540">
        <f>SUM(D17)</f>
        <v>37728</v>
      </c>
      <c r="E18" s="540">
        <f>SUM(E17)</f>
        <v>65236</v>
      </c>
      <c r="F18" s="540">
        <f>SUM(F17)</f>
        <v>0</v>
      </c>
      <c r="G18" s="541">
        <v>0</v>
      </c>
    </row>
    <row r="19" spans="1:7" ht="20.100000000000001" customHeight="1" thickBot="1" x14ac:dyDescent="0.3">
      <c r="A19" s="974"/>
      <c r="B19" s="975" t="s">
        <v>59</v>
      </c>
      <c r="C19" s="998">
        <f>SUM(C8+C12+C16+C18)</f>
        <v>2678000</v>
      </c>
      <c r="D19" s="976">
        <f>SUM(D16+D12+D8+D18)</f>
        <v>2528009</v>
      </c>
      <c r="E19" s="976">
        <f>SUM(E8+E12+E16+E18)</f>
        <v>2848996</v>
      </c>
      <c r="F19" s="976">
        <f>SUM(F8+F12+F16+F18)</f>
        <v>2752000</v>
      </c>
      <c r="G19" s="977">
        <f>SUM(G8+G12+G16+G18)</f>
        <v>2752000</v>
      </c>
    </row>
    <row r="20" spans="1:7" ht="15" x14ac:dyDescent="0.25">
      <c r="A20" s="111"/>
      <c r="B20" s="111"/>
      <c r="C20" s="112"/>
      <c r="D20" s="112"/>
      <c r="E20" s="112"/>
      <c r="F20" s="112"/>
      <c r="G20" s="112"/>
    </row>
    <row r="21" spans="1:7" ht="15.75" thickBot="1" x14ac:dyDescent="0.3">
      <c r="A21" s="111"/>
      <c r="B21" s="111"/>
      <c r="C21" s="111"/>
      <c r="D21" s="111"/>
      <c r="E21" s="111"/>
      <c r="F21" s="111"/>
    </row>
    <row r="22" spans="1:7" ht="15.75" x14ac:dyDescent="0.25">
      <c r="A22" s="821" t="s">
        <v>378</v>
      </c>
      <c r="B22" s="925" t="s">
        <v>193</v>
      </c>
      <c r="C22" s="823"/>
      <c r="D22" s="824"/>
      <c r="E22" s="824"/>
      <c r="F22" s="824"/>
      <c r="G22" s="825"/>
    </row>
    <row r="23" spans="1:7" ht="15.75" x14ac:dyDescent="0.25">
      <c r="A23" s="826"/>
      <c r="B23" s="827" t="s">
        <v>151</v>
      </c>
      <c r="C23" s="828"/>
      <c r="D23" s="829"/>
      <c r="E23" s="830" t="s">
        <v>145</v>
      </c>
      <c r="F23" s="829"/>
      <c r="G23" s="831"/>
    </row>
    <row r="24" spans="1:7" ht="15" x14ac:dyDescent="0.25">
      <c r="A24" s="1253" t="s">
        <v>146</v>
      </c>
      <c r="B24" s="1255" t="s">
        <v>147</v>
      </c>
      <c r="C24" s="832" t="s">
        <v>148</v>
      </c>
      <c r="D24" s="832" t="s">
        <v>111</v>
      </c>
      <c r="E24" s="832" t="s">
        <v>149</v>
      </c>
      <c r="F24" s="832" t="s">
        <v>112</v>
      </c>
      <c r="G24" s="834" t="s">
        <v>150</v>
      </c>
    </row>
    <row r="25" spans="1:7" ht="15.75" thickBot="1" x14ac:dyDescent="0.3">
      <c r="A25" s="1254"/>
      <c r="B25" s="1256"/>
      <c r="C25" s="835" t="str">
        <f>IF('příjmy-paragraf'!D2=0," ",'příjmy-paragraf'!D2)</f>
        <v>rok 2023</v>
      </c>
      <c r="D25" s="835" t="str">
        <f>IF('příjmy-paragraf'!E3=0," ",'příjmy-paragraf'!E3)</f>
        <v xml:space="preserve"> k 30.09.</v>
      </c>
      <c r="E25" s="835" t="str">
        <f>IF('1014-útulek'!E16=0," ",'1014-útulek'!E16)</f>
        <v>k 31.12.2023</v>
      </c>
      <c r="F25" s="835" t="str">
        <f>IF('příjmy-paragraf'!F2=0," ",'příjmy-paragraf'!F2)</f>
        <v>rok 2024</v>
      </c>
      <c r="G25" s="838" t="str">
        <f>IF('příjmy-paragraf'!F2=0," ",'příjmy-paragraf'!F2)</f>
        <v>rok 2024</v>
      </c>
    </row>
    <row r="26" spans="1:7" ht="20.100000000000001" customHeight="1" x14ac:dyDescent="0.25">
      <c r="A26" s="863">
        <v>5134</v>
      </c>
      <c r="B26" s="868" t="s">
        <v>183</v>
      </c>
      <c r="C26" s="865">
        <v>0</v>
      </c>
      <c r="D26" s="865">
        <v>0</v>
      </c>
      <c r="E26" s="865">
        <v>0</v>
      </c>
      <c r="F26" s="865">
        <v>0</v>
      </c>
      <c r="G26" s="867">
        <v>0</v>
      </c>
    </row>
    <row r="27" spans="1:7" ht="20.100000000000001" customHeight="1" x14ac:dyDescent="0.25">
      <c r="A27" s="863">
        <v>5137</v>
      </c>
      <c r="B27" s="868" t="s">
        <v>19</v>
      </c>
      <c r="C27" s="865">
        <v>0</v>
      </c>
      <c r="D27" s="865">
        <v>2527</v>
      </c>
      <c r="E27" s="865">
        <v>2527</v>
      </c>
      <c r="F27" s="865">
        <v>0</v>
      </c>
      <c r="G27" s="867">
        <v>0</v>
      </c>
    </row>
    <row r="28" spans="1:7" ht="20.100000000000001" customHeight="1" x14ac:dyDescent="0.25">
      <c r="A28" s="863">
        <v>5139</v>
      </c>
      <c r="B28" s="868" t="s">
        <v>176</v>
      </c>
      <c r="C28" s="865">
        <v>1000</v>
      </c>
      <c r="D28" s="865">
        <v>0</v>
      </c>
      <c r="E28" s="865">
        <v>1000</v>
      </c>
      <c r="F28" s="865">
        <v>1000</v>
      </c>
      <c r="G28" s="867">
        <v>1000</v>
      </c>
    </row>
    <row r="29" spans="1:7" ht="20.100000000000001" customHeight="1" x14ac:dyDescent="0.25">
      <c r="A29" s="863">
        <v>5151</v>
      </c>
      <c r="B29" s="868" t="s">
        <v>20</v>
      </c>
      <c r="C29" s="865">
        <v>1000</v>
      </c>
      <c r="D29" s="865">
        <v>2659</v>
      </c>
      <c r="E29" s="865">
        <v>3460</v>
      </c>
      <c r="F29" s="865">
        <v>5000</v>
      </c>
      <c r="G29" s="867">
        <v>5000</v>
      </c>
    </row>
    <row r="30" spans="1:7" ht="20.100000000000001" customHeight="1" x14ac:dyDescent="0.25">
      <c r="A30" s="863">
        <v>5154</v>
      </c>
      <c r="B30" s="868" t="s">
        <v>170</v>
      </c>
      <c r="C30" s="865">
        <v>20000</v>
      </c>
      <c r="D30" s="865">
        <v>14721</v>
      </c>
      <c r="E30" s="865">
        <v>20250</v>
      </c>
      <c r="F30" s="865">
        <v>25000</v>
      </c>
      <c r="G30" s="867">
        <v>25000</v>
      </c>
    </row>
    <row r="31" spans="1:7" ht="20.100000000000001" customHeight="1" x14ac:dyDescent="0.25">
      <c r="A31" s="863">
        <v>5169</v>
      </c>
      <c r="B31" s="868" t="s">
        <v>199</v>
      </c>
      <c r="C31" s="865">
        <v>6152000</v>
      </c>
      <c r="D31" s="865">
        <v>4552948</v>
      </c>
      <c r="E31" s="865">
        <v>6050000</v>
      </c>
      <c r="F31" s="865">
        <v>7200000</v>
      </c>
      <c r="G31" s="867">
        <v>7200000</v>
      </c>
    </row>
    <row r="32" spans="1:7" ht="20.100000000000001" customHeight="1" x14ac:dyDescent="0.25">
      <c r="A32" s="870">
        <v>5171</v>
      </c>
      <c r="B32" s="876" t="s">
        <v>173</v>
      </c>
      <c r="C32" s="872">
        <v>5000</v>
      </c>
      <c r="D32" s="872">
        <v>0</v>
      </c>
      <c r="E32" s="872">
        <v>0</v>
      </c>
      <c r="F32" s="872">
        <v>5000</v>
      </c>
      <c r="G32" s="873">
        <v>5000</v>
      </c>
    </row>
    <row r="33" spans="1:7" ht="20.100000000000001" customHeight="1" thickBot="1" x14ac:dyDescent="0.3">
      <c r="A33" s="845">
        <v>6121</v>
      </c>
      <c r="B33" s="877" t="s">
        <v>200</v>
      </c>
      <c r="C33" s="847">
        <v>1000000</v>
      </c>
      <c r="D33" s="847">
        <v>160022</v>
      </c>
      <c r="E33" s="847">
        <v>160022</v>
      </c>
      <c r="F33" s="847">
        <v>1000000</v>
      </c>
      <c r="G33" s="849">
        <v>1000000</v>
      </c>
    </row>
    <row r="34" spans="1:7" ht="20.100000000000001" customHeight="1" thickBot="1" x14ac:dyDescent="0.3">
      <c r="A34" s="992"/>
      <c r="B34" s="979" t="s">
        <v>59</v>
      </c>
      <c r="C34" s="990">
        <f>SUM(C26:C33)</f>
        <v>7179000</v>
      </c>
      <c r="D34" s="990">
        <f>SUM(D26:D33)</f>
        <v>4732877</v>
      </c>
      <c r="E34" s="990">
        <f>SUM(E26:E33)</f>
        <v>6237259</v>
      </c>
      <c r="F34" s="990">
        <f>SUM(F26:F33)</f>
        <v>8236000</v>
      </c>
      <c r="G34" s="995">
        <f>SUM(G26:G33)</f>
        <v>8236000</v>
      </c>
    </row>
    <row r="35" spans="1:7" ht="15" x14ac:dyDescent="0.25">
      <c r="A35" s="111"/>
      <c r="B35" s="111"/>
      <c r="C35" s="114"/>
      <c r="D35" s="114"/>
      <c r="E35" s="114"/>
      <c r="F35" s="114"/>
      <c r="G35" s="111"/>
    </row>
    <row r="36" spans="1:7" ht="15" x14ac:dyDescent="0.25">
      <c r="A36" s="111"/>
      <c r="B36" s="111"/>
      <c r="C36" s="114"/>
      <c r="D36" s="114"/>
      <c r="E36" s="114"/>
      <c r="F36" s="114"/>
      <c r="G36" s="111"/>
    </row>
    <row r="37" spans="1:7" ht="15" x14ac:dyDescent="0.25">
      <c r="A37" s="111"/>
      <c r="B37" s="660" t="s">
        <v>504</v>
      </c>
      <c r="C37" s="111"/>
      <c r="E37" s="115" t="s">
        <v>155</v>
      </c>
      <c r="F37" s="111" t="s">
        <v>201</v>
      </c>
      <c r="G37" s="111"/>
    </row>
    <row r="38" spans="1:7" ht="15" x14ac:dyDescent="0.25">
      <c r="A38" s="111"/>
      <c r="B38" s="111"/>
      <c r="C38" s="111"/>
      <c r="D38" s="111"/>
      <c r="E38" s="111"/>
      <c r="F38" s="111"/>
      <c r="G38" s="111"/>
    </row>
    <row r="39" spans="1:7" x14ac:dyDescent="0.2">
      <c r="A39" s="101">
        <v>6121</v>
      </c>
      <c r="B39" s="517" t="s">
        <v>515</v>
      </c>
    </row>
    <row r="40" spans="1:7" x14ac:dyDescent="0.2">
      <c r="B40" s="517" t="s">
        <v>516</v>
      </c>
    </row>
    <row r="41" spans="1:7" x14ac:dyDescent="0.2">
      <c r="B41" s="517" t="s">
        <v>517</v>
      </c>
    </row>
    <row r="42" spans="1:7" x14ac:dyDescent="0.2">
      <c r="B42" s="517" t="s">
        <v>518</v>
      </c>
    </row>
    <row r="43" spans="1:7" x14ac:dyDescent="0.2">
      <c r="B43" s="517" t="s">
        <v>519</v>
      </c>
    </row>
    <row r="44" spans="1:7" x14ac:dyDescent="0.2">
      <c r="B44" s="517" t="s">
        <v>520</v>
      </c>
    </row>
    <row r="46" spans="1:7" x14ac:dyDescent="0.2">
      <c r="A46" s="101">
        <v>5169</v>
      </c>
      <c r="B46" s="517" t="s">
        <v>521</v>
      </c>
    </row>
  </sheetData>
  <mergeCells count="5">
    <mergeCell ref="B1:E1"/>
    <mergeCell ref="A5:A6"/>
    <mergeCell ref="B5:B6"/>
    <mergeCell ref="A24:A25"/>
    <mergeCell ref="B24:B2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O65"/>
  <sheetViews>
    <sheetView zoomScale="70" zoomScaleNormal="70" zoomScalePageLayoutView="110" workbookViewId="0">
      <selection activeCell="C29" sqref="C29"/>
    </sheetView>
  </sheetViews>
  <sheetFormatPr defaultRowHeight="12.75" x14ac:dyDescent="0.2"/>
  <cols>
    <col min="1" max="1" width="8.42578125" customWidth="1"/>
    <col min="2" max="2" width="39.42578125" customWidth="1"/>
    <col min="3" max="3" width="24.28515625" customWidth="1"/>
    <col min="4" max="5" width="15" customWidth="1"/>
    <col min="6" max="6" width="15.7109375" customWidth="1"/>
    <col min="7" max="7" width="14.5703125" customWidth="1"/>
    <col min="8" max="8" width="12.140625" customWidth="1"/>
    <col min="14" max="14" width="13.42578125" customWidth="1"/>
    <col min="16" max="16" width="13.140625" customWidth="1"/>
  </cols>
  <sheetData>
    <row r="1" spans="1:15" ht="17.25" thickTop="1" thickBot="1" x14ac:dyDescent="0.25">
      <c r="A1" s="1171" t="s">
        <v>499</v>
      </c>
      <c r="B1" s="1172"/>
      <c r="C1" s="1172"/>
      <c r="D1" s="1172"/>
      <c r="E1" s="1172"/>
      <c r="F1" s="1172"/>
      <c r="G1" s="1173"/>
      <c r="H1" s="628"/>
    </row>
    <row r="2" spans="1:15" ht="15.75" thickTop="1" x14ac:dyDescent="0.25">
      <c r="A2" s="438" t="s">
        <v>36</v>
      </c>
      <c r="B2" s="439" t="s">
        <v>132</v>
      </c>
      <c r="C2" s="440"/>
      <c r="D2" s="1207" t="s">
        <v>420</v>
      </c>
      <c r="E2" s="1208"/>
      <c r="F2" s="441" t="s">
        <v>500</v>
      </c>
      <c r="G2" s="441" t="s">
        <v>500</v>
      </c>
      <c r="H2" s="442"/>
    </row>
    <row r="3" spans="1:15" ht="13.5" thickBot="1" x14ac:dyDescent="0.25">
      <c r="A3" s="443" t="s">
        <v>68</v>
      </c>
      <c r="B3" s="444" t="s">
        <v>69</v>
      </c>
      <c r="C3" s="444" t="s">
        <v>100</v>
      </c>
      <c r="D3" s="444" t="s">
        <v>110</v>
      </c>
      <c r="E3" s="445" t="s">
        <v>245</v>
      </c>
      <c r="F3" s="446" t="s">
        <v>112</v>
      </c>
      <c r="G3" s="447" t="s">
        <v>114</v>
      </c>
      <c r="H3" s="446" t="s">
        <v>80</v>
      </c>
    </row>
    <row r="4" spans="1:15" ht="13.5" thickTop="1" x14ac:dyDescent="0.2">
      <c r="A4" s="320" t="s">
        <v>138</v>
      </c>
      <c r="B4" s="321" t="s">
        <v>126</v>
      </c>
      <c r="C4" s="322"/>
      <c r="D4" s="323">
        <v>14500000</v>
      </c>
      <c r="E4" s="324">
        <v>11372906</v>
      </c>
      <c r="F4" s="325">
        <v>15200000</v>
      </c>
      <c r="G4" s="356"/>
      <c r="H4" s="326"/>
      <c r="I4" s="73"/>
      <c r="J4" s="73"/>
      <c r="K4" s="73"/>
      <c r="L4" s="73"/>
      <c r="M4" s="73"/>
      <c r="N4" s="73"/>
      <c r="O4" s="73"/>
    </row>
    <row r="5" spans="1:15" x14ac:dyDescent="0.2">
      <c r="A5" s="327" t="s">
        <v>139</v>
      </c>
      <c r="B5" s="328" t="s">
        <v>127</v>
      </c>
      <c r="C5" s="329"/>
      <c r="D5" s="330">
        <v>21041000</v>
      </c>
      <c r="E5" s="331">
        <v>21006130</v>
      </c>
      <c r="F5" s="332">
        <v>20000000</v>
      </c>
      <c r="G5" s="341"/>
      <c r="H5" s="333"/>
      <c r="I5" s="73"/>
      <c r="J5" s="73"/>
      <c r="K5" s="73"/>
      <c r="L5" s="73"/>
      <c r="M5" s="73"/>
      <c r="N5" s="73"/>
      <c r="O5" s="73"/>
    </row>
    <row r="6" spans="1:15" x14ac:dyDescent="0.2">
      <c r="A6" s="334" t="s">
        <v>140</v>
      </c>
      <c r="B6" s="335" t="s">
        <v>128</v>
      </c>
      <c r="C6" s="336"/>
      <c r="D6" s="337">
        <v>39400000</v>
      </c>
      <c r="E6" s="338">
        <v>26740700</v>
      </c>
      <c r="F6" s="339">
        <v>41200000</v>
      </c>
      <c r="G6" s="357"/>
      <c r="H6" s="340"/>
      <c r="I6" s="73"/>
      <c r="J6" s="73"/>
      <c r="K6" s="73"/>
      <c r="L6" s="73"/>
      <c r="M6" s="73"/>
      <c r="N6" s="73"/>
      <c r="O6" s="73"/>
    </row>
    <row r="7" spans="1:15" x14ac:dyDescent="0.2">
      <c r="A7" s="327">
        <v>1511</v>
      </c>
      <c r="B7" s="328" t="s">
        <v>101</v>
      </c>
      <c r="C7" s="329"/>
      <c r="D7" s="330">
        <v>1200000</v>
      </c>
      <c r="E7" s="331">
        <v>1168482</v>
      </c>
      <c r="F7" s="332">
        <v>1200000</v>
      </c>
      <c r="G7" s="341"/>
      <c r="H7" s="333"/>
      <c r="I7" s="73"/>
      <c r="J7" s="73"/>
      <c r="K7" s="73"/>
      <c r="L7" s="73"/>
      <c r="M7" s="73"/>
      <c r="N7" s="73"/>
      <c r="O7" s="73"/>
    </row>
    <row r="8" spans="1:15" ht="15" x14ac:dyDescent="0.25">
      <c r="A8" s="624"/>
      <c r="B8" s="629" t="s">
        <v>117</v>
      </c>
      <c r="C8" s="629"/>
      <c r="D8" s="630">
        <f>SUM(D4:D7)</f>
        <v>76141000</v>
      </c>
      <c r="E8" s="631">
        <f>SUM(E4:E7)</f>
        <v>60288218</v>
      </c>
      <c r="F8" s="632"/>
      <c r="G8" s="621">
        <f>SUM(F4:F7)</f>
        <v>77600000</v>
      </c>
      <c r="H8" s="633"/>
      <c r="I8" s="73"/>
      <c r="J8" s="73"/>
      <c r="K8" s="73"/>
      <c r="L8" s="73"/>
      <c r="M8" s="73"/>
      <c r="N8" s="73"/>
      <c r="O8" s="73"/>
    </row>
    <row r="9" spans="1:15" x14ac:dyDescent="0.2">
      <c r="A9" s="1143" t="s">
        <v>133</v>
      </c>
      <c r="B9" s="1177" t="s">
        <v>125</v>
      </c>
      <c r="C9" s="423" t="s">
        <v>376</v>
      </c>
      <c r="D9" s="424">
        <v>65000</v>
      </c>
      <c r="E9" s="425">
        <v>71085</v>
      </c>
      <c r="F9" s="1180">
        <f>SUM(G9:G13)</f>
        <v>2137000</v>
      </c>
      <c r="G9" s="426">
        <v>71000</v>
      </c>
      <c r="H9" s="346"/>
      <c r="I9" s="73"/>
      <c r="J9" s="73"/>
      <c r="K9" s="73"/>
      <c r="L9" s="73"/>
      <c r="M9" s="73"/>
      <c r="N9" s="73"/>
      <c r="O9" s="73"/>
    </row>
    <row r="10" spans="1:15" x14ac:dyDescent="0.2">
      <c r="A10" s="1214"/>
      <c r="B10" s="1216"/>
      <c r="C10" s="427" t="s">
        <v>254</v>
      </c>
      <c r="D10" s="428">
        <v>15000</v>
      </c>
      <c r="E10" s="429">
        <v>15180</v>
      </c>
      <c r="F10" s="1180"/>
      <c r="G10" s="430">
        <v>15000</v>
      </c>
      <c r="H10" s="431"/>
      <c r="I10" s="73"/>
      <c r="J10" s="73"/>
      <c r="K10" s="73"/>
      <c r="L10" s="73"/>
      <c r="M10" s="73"/>
      <c r="N10" s="73"/>
      <c r="O10" s="73"/>
    </row>
    <row r="11" spans="1:15" x14ac:dyDescent="0.2">
      <c r="A11" s="1214"/>
      <c r="B11" s="1216"/>
      <c r="C11" s="427" t="s">
        <v>406</v>
      </c>
      <c r="D11" s="428">
        <v>150000</v>
      </c>
      <c r="E11" s="429">
        <v>134510</v>
      </c>
      <c r="F11" s="1180"/>
      <c r="G11" s="430">
        <v>150000</v>
      </c>
      <c r="H11" s="431"/>
      <c r="I11" s="73"/>
      <c r="J11" s="73"/>
      <c r="K11" s="73"/>
      <c r="L11" s="73"/>
      <c r="M11" s="73"/>
      <c r="N11" s="73"/>
      <c r="O11" s="73"/>
    </row>
    <row r="12" spans="1:15" x14ac:dyDescent="0.2">
      <c r="A12" s="1214"/>
      <c r="B12" s="1216"/>
      <c r="C12" s="427" t="s">
        <v>255</v>
      </c>
      <c r="D12" s="428">
        <v>1000</v>
      </c>
      <c r="E12" s="429">
        <v>1305</v>
      </c>
      <c r="F12" s="1180"/>
      <c r="G12" s="430">
        <v>1000</v>
      </c>
      <c r="H12" s="431"/>
      <c r="I12" s="73"/>
      <c r="J12" s="73"/>
      <c r="K12" s="73"/>
      <c r="L12" s="73"/>
      <c r="M12" s="73"/>
      <c r="N12" s="73"/>
      <c r="O12" s="73"/>
    </row>
    <row r="13" spans="1:15" x14ac:dyDescent="0.2">
      <c r="A13" s="1215"/>
      <c r="B13" s="1217"/>
      <c r="C13" s="432" t="s">
        <v>256</v>
      </c>
      <c r="D13" s="354">
        <v>1900000</v>
      </c>
      <c r="E13" s="354">
        <v>1778643</v>
      </c>
      <c r="F13" s="1180"/>
      <c r="G13" s="433">
        <f>IF('3722-odpady'!G8=0," ",'3722-odpady'!G8)</f>
        <v>1900000</v>
      </c>
      <c r="H13" s="355"/>
      <c r="I13" s="73"/>
      <c r="J13" s="73"/>
      <c r="K13" s="73"/>
      <c r="L13" s="73"/>
      <c r="M13" s="73"/>
      <c r="N13" s="73"/>
      <c r="O13" s="73"/>
    </row>
    <row r="14" spans="1:15" x14ac:dyDescent="0.2">
      <c r="A14" s="327">
        <v>1361</v>
      </c>
      <c r="B14" s="328" t="s">
        <v>123</v>
      </c>
      <c r="C14" s="329"/>
      <c r="D14" s="330">
        <v>100000</v>
      </c>
      <c r="E14" s="331">
        <v>92925</v>
      </c>
      <c r="F14" s="332">
        <v>100000</v>
      </c>
      <c r="G14" s="341"/>
      <c r="H14" s="333"/>
      <c r="I14" s="73"/>
      <c r="J14" s="73"/>
      <c r="K14" s="73"/>
      <c r="L14" s="73"/>
      <c r="M14" s="73"/>
      <c r="N14" s="73"/>
      <c r="O14" s="73"/>
    </row>
    <row r="15" spans="1:15" x14ac:dyDescent="0.2">
      <c r="A15" s="334">
        <v>1381</v>
      </c>
      <c r="B15" s="335" t="s">
        <v>124</v>
      </c>
      <c r="C15" s="336"/>
      <c r="D15" s="337">
        <v>400000</v>
      </c>
      <c r="E15" s="338">
        <v>407625</v>
      </c>
      <c r="F15" s="339">
        <v>100000</v>
      </c>
      <c r="G15" s="357"/>
      <c r="H15" s="340"/>
      <c r="I15" s="73"/>
      <c r="J15" s="73"/>
      <c r="K15" s="73"/>
      <c r="L15" s="73"/>
      <c r="M15" s="73"/>
      <c r="N15" s="73"/>
      <c r="O15" s="73"/>
    </row>
    <row r="16" spans="1:15" x14ac:dyDescent="0.2">
      <c r="A16" s="327">
        <v>1385</v>
      </c>
      <c r="B16" s="328" t="s">
        <v>445</v>
      </c>
      <c r="C16" s="329"/>
      <c r="D16" s="330">
        <v>2500000</v>
      </c>
      <c r="E16" s="331">
        <v>2978863</v>
      </c>
      <c r="F16" s="332">
        <v>1500000</v>
      </c>
      <c r="G16" s="341"/>
      <c r="H16" s="333"/>
      <c r="I16" s="73"/>
      <c r="J16" s="73"/>
      <c r="K16" s="73"/>
      <c r="L16" s="73"/>
      <c r="M16" s="73"/>
      <c r="N16" s="73"/>
      <c r="O16" s="73"/>
    </row>
    <row r="17" spans="1:15" ht="15" x14ac:dyDescent="0.25">
      <c r="A17" s="624"/>
      <c r="B17" s="629" t="s">
        <v>118</v>
      </c>
      <c r="C17" s="629"/>
      <c r="D17" s="630">
        <f>SUM(D9:D16)</f>
        <v>5131000</v>
      </c>
      <c r="E17" s="634">
        <f>SUM(E9:E16)</f>
        <v>5480136</v>
      </c>
      <c r="F17" s="632"/>
      <c r="G17" s="621">
        <f>SUM(F9:F16)</f>
        <v>3837000</v>
      </c>
      <c r="H17" s="633"/>
      <c r="I17" s="73"/>
      <c r="J17" s="73"/>
      <c r="K17" s="73"/>
      <c r="L17" s="73"/>
      <c r="M17" s="73"/>
      <c r="N17" s="73"/>
      <c r="O17" s="73"/>
    </row>
    <row r="18" spans="1:15" x14ac:dyDescent="0.2">
      <c r="A18" s="334">
        <v>2412</v>
      </c>
      <c r="B18" s="335" t="s">
        <v>121</v>
      </c>
      <c r="C18" s="336"/>
      <c r="D18" s="337">
        <v>220000</v>
      </c>
      <c r="E18" s="338">
        <v>146792</v>
      </c>
      <c r="F18" s="339">
        <v>220000</v>
      </c>
      <c r="G18" s="357"/>
      <c r="H18" s="340"/>
      <c r="I18" s="73"/>
      <c r="J18" s="73"/>
      <c r="K18" s="73"/>
      <c r="L18" s="73"/>
      <c r="M18" s="73"/>
      <c r="N18" s="73"/>
      <c r="O18" s="73"/>
    </row>
    <row r="19" spans="1:15" ht="15" x14ac:dyDescent="0.25">
      <c r="A19" s="624"/>
      <c r="B19" s="629" t="s">
        <v>456</v>
      </c>
      <c r="C19" s="629"/>
      <c r="D19" s="635">
        <f>SUM(D18)</f>
        <v>220000</v>
      </c>
      <c r="E19" s="636">
        <f>SUM(E18)</f>
        <v>146792</v>
      </c>
      <c r="F19" s="632"/>
      <c r="G19" s="621">
        <f>SUM(F18)</f>
        <v>220000</v>
      </c>
      <c r="H19" s="633"/>
      <c r="I19" s="73"/>
      <c r="J19" s="73"/>
      <c r="K19" s="73"/>
      <c r="L19" s="73"/>
      <c r="M19" s="73"/>
      <c r="N19" s="73"/>
      <c r="O19" s="73"/>
    </row>
    <row r="20" spans="1:15" x14ac:dyDescent="0.2">
      <c r="A20" s="334">
        <v>4112</v>
      </c>
      <c r="B20" s="335" t="s">
        <v>134</v>
      </c>
      <c r="C20" s="335" t="s">
        <v>257</v>
      </c>
      <c r="D20" s="337">
        <v>2673500</v>
      </c>
      <c r="E20" s="338">
        <v>2005128</v>
      </c>
      <c r="F20" s="339">
        <v>2598900</v>
      </c>
      <c r="G20" s="357"/>
      <c r="H20" s="340"/>
      <c r="I20" s="73"/>
      <c r="J20" s="73"/>
      <c r="K20" s="73"/>
      <c r="L20" s="73"/>
      <c r="M20" s="73"/>
      <c r="N20" s="73"/>
      <c r="O20" s="73"/>
    </row>
    <row r="21" spans="1:15" x14ac:dyDescent="0.2">
      <c r="A21" s="1149">
        <v>4116</v>
      </c>
      <c r="B21" s="1219" t="s">
        <v>135</v>
      </c>
      <c r="C21" s="342" t="s">
        <v>547</v>
      </c>
      <c r="D21" s="348">
        <v>300000</v>
      </c>
      <c r="E21" s="434">
        <v>300000</v>
      </c>
      <c r="F21" s="1213">
        <f>SUM(G21:G25)</f>
        <v>1584000</v>
      </c>
      <c r="G21" s="358">
        <v>300000</v>
      </c>
      <c r="H21" s="343"/>
      <c r="I21" s="73"/>
      <c r="J21" s="73"/>
      <c r="K21" s="73"/>
      <c r="L21" s="73"/>
      <c r="M21" s="73"/>
      <c r="N21" s="73"/>
      <c r="O21" s="73"/>
    </row>
    <row r="22" spans="1:15" x14ac:dyDescent="0.2">
      <c r="A22" s="1181"/>
      <c r="B22" s="1220"/>
      <c r="C22" s="344" t="s">
        <v>66</v>
      </c>
      <c r="D22" s="350">
        <v>585000</v>
      </c>
      <c r="E22" s="351">
        <v>585000</v>
      </c>
      <c r="F22" s="1213"/>
      <c r="G22" s="359">
        <v>500000</v>
      </c>
      <c r="H22" s="352"/>
      <c r="I22" s="73"/>
      <c r="J22" s="73"/>
      <c r="K22" s="73"/>
      <c r="L22" s="73"/>
      <c r="M22" s="73"/>
      <c r="N22" s="73"/>
      <c r="O22" s="73"/>
    </row>
    <row r="23" spans="1:15" x14ac:dyDescent="0.2">
      <c r="A23" s="1181"/>
      <c r="B23" s="1220"/>
      <c r="C23" s="344" t="s">
        <v>258</v>
      </c>
      <c r="D23" s="350">
        <v>413000</v>
      </c>
      <c r="E23" s="351">
        <v>413001</v>
      </c>
      <c r="F23" s="1213"/>
      <c r="G23" s="359">
        <v>400000</v>
      </c>
      <c r="H23" s="352"/>
      <c r="I23" s="73"/>
      <c r="J23" s="73"/>
      <c r="K23" s="73"/>
      <c r="L23" s="73"/>
      <c r="M23" s="73"/>
      <c r="N23" s="73"/>
      <c r="O23" s="73"/>
    </row>
    <row r="24" spans="1:15" x14ac:dyDescent="0.2">
      <c r="A24" s="1181"/>
      <c r="B24" s="1220"/>
      <c r="C24" s="595"/>
      <c r="D24" s="350">
        <v>0</v>
      </c>
      <c r="E24" s="351">
        <v>0</v>
      </c>
      <c r="F24" s="1213"/>
      <c r="G24" s="359">
        <v>0</v>
      </c>
      <c r="H24" s="465"/>
      <c r="I24" s="73"/>
      <c r="J24" s="73"/>
      <c r="K24" s="73"/>
      <c r="L24" s="73"/>
      <c r="M24" s="73"/>
      <c r="N24" s="73"/>
      <c r="O24" s="73"/>
    </row>
    <row r="25" spans="1:15" x14ac:dyDescent="0.2">
      <c r="A25" s="1218"/>
      <c r="B25" s="1221"/>
      <c r="C25" s="435" t="s">
        <v>259</v>
      </c>
      <c r="D25" s="349">
        <v>3302000</v>
      </c>
      <c r="E25" s="436">
        <v>2497442</v>
      </c>
      <c r="F25" s="1213"/>
      <c r="G25" s="437">
        <v>384000</v>
      </c>
      <c r="H25" s="789"/>
      <c r="I25" s="73"/>
      <c r="J25" s="73"/>
      <c r="K25" s="73"/>
      <c r="L25" s="73"/>
      <c r="M25" s="73"/>
      <c r="N25" s="73"/>
      <c r="O25" s="73"/>
    </row>
    <row r="26" spans="1:15" x14ac:dyDescent="0.2">
      <c r="A26" s="334">
        <v>4122</v>
      </c>
      <c r="B26" s="335" t="s">
        <v>136</v>
      </c>
      <c r="C26" s="335" t="s">
        <v>58</v>
      </c>
      <c r="D26" s="337">
        <v>1488233</v>
      </c>
      <c r="E26" s="338">
        <v>1488233</v>
      </c>
      <c r="F26" s="339">
        <v>1000000</v>
      </c>
      <c r="G26" s="357"/>
      <c r="H26" s="340"/>
      <c r="I26" s="73"/>
      <c r="J26" s="73"/>
      <c r="K26" s="73"/>
      <c r="L26" s="73"/>
      <c r="M26" s="73"/>
      <c r="N26" s="73"/>
      <c r="O26" s="73"/>
    </row>
    <row r="27" spans="1:15" x14ac:dyDescent="0.2">
      <c r="A27" s="327">
        <v>4213</v>
      </c>
      <c r="B27" s="328" t="s">
        <v>452</v>
      </c>
      <c r="C27" s="532"/>
      <c r="D27" s="330">
        <v>0</v>
      </c>
      <c r="E27" s="331">
        <v>0</v>
      </c>
      <c r="F27" s="332">
        <v>0</v>
      </c>
      <c r="G27" s="341"/>
      <c r="H27" s="333"/>
      <c r="I27" s="73"/>
      <c r="J27" s="73"/>
      <c r="K27" s="73"/>
      <c r="L27" s="73"/>
      <c r="M27" s="73"/>
      <c r="N27" s="73"/>
      <c r="O27" s="73"/>
    </row>
    <row r="28" spans="1:15" x14ac:dyDescent="0.2">
      <c r="A28" s="1143">
        <v>4216</v>
      </c>
      <c r="B28" s="1209" t="s">
        <v>415</v>
      </c>
      <c r="C28" s="423"/>
      <c r="D28" s="424">
        <v>0</v>
      </c>
      <c r="E28" s="425">
        <v>0</v>
      </c>
      <c r="F28" s="1211">
        <f>SUM(G28:G29)</f>
        <v>10015000</v>
      </c>
      <c r="G28" s="426"/>
      <c r="H28" s="346"/>
      <c r="I28" s="73"/>
      <c r="J28" s="73"/>
      <c r="K28" s="73"/>
      <c r="L28" s="73"/>
      <c r="M28" s="73"/>
      <c r="N28" s="73"/>
      <c r="O28" s="73"/>
    </row>
    <row r="29" spans="1:15" x14ac:dyDescent="0.2">
      <c r="A29" s="1186"/>
      <c r="B29" s="1210"/>
      <c r="C29" s="347" t="s">
        <v>586</v>
      </c>
      <c r="D29" s="542">
        <v>0</v>
      </c>
      <c r="E29" s="543">
        <v>0</v>
      </c>
      <c r="F29" s="1212"/>
      <c r="G29" s="544">
        <v>10015000</v>
      </c>
      <c r="H29" s="788"/>
      <c r="I29" s="73"/>
      <c r="J29" s="73"/>
      <c r="K29" s="73"/>
      <c r="L29" s="73"/>
      <c r="M29" s="73"/>
      <c r="N29" s="73"/>
      <c r="O29" s="73"/>
    </row>
    <row r="30" spans="1:15" x14ac:dyDescent="0.2">
      <c r="A30" s="1149">
        <v>4222</v>
      </c>
      <c r="B30" s="1225" t="s">
        <v>416</v>
      </c>
      <c r="C30" s="532"/>
      <c r="D30" s="589">
        <v>0</v>
      </c>
      <c r="E30" s="590">
        <v>0</v>
      </c>
      <c r="F30" s="1222">
        <f>SUM(G30:G32)</f>
        <v>1700000</v>
      </c>
      <c r="G30" s="360">
        <v>0</v>
      </c>
      <c r="H30" s="465"/>
      <c r="I30" s="73"/>
      <c r="J30" s="73"/>
      <c r="K30" s="73"/>
      <c r="L30" s="73"/>
      <c r="M30" s="73"/>
      <c r="N30" s="73"/>
      <c r="O30" s="73"/>
    </row>
    <row r="31" spans="1:15" x14ac:dyDescent="0.2">
      <c r="A31" s="1228"/>
      <c r="B31" s="1226"/>
      <c r="C31" s="344" t="s">
        <v>548</v>
      </c>
      <c r="D31" s="350">
        <v>0</v>
      </c>
      <c r="E31" s="351">
        <v>0</v>
      </c>
      <c r="F31" s="1223"/>
      <c r="G31" s="359">
        <v>1700000</v>
      </c>
      <c r="H31" s="352"/>
      <c r="I31" s="73"/>
      <c r="J31" s="73"/>
      <c r="K31" s="73"/>
      <c r="L31" s="73"/>
      <c r="M31" s="73"/>
      <c r="N31" s="73"/>
      <c r="O31" s="73"/>
    </row>
    <row r="32" spans="1:15" x14ac:dyDescent="0.2">
      <c r="A32" s="1229"/>
      <c r="B32" s="1227"/>
      <c r="C32" s="435"/>
      <c r="D32" s="349">
        <v>0</v>
      </c>
      <c r="E32" s="436">
        <v>0</v>
      </c>
      <c r="F32" s="1224"/>
      <c r="G32" s="437">
        <v>0</v>
      </c>
      <c r="H32" s="353"/>
      <c r="I32" s="73"/>
      <c r="J32" s="73"/>
      <c r="K32" s="73"/>
      <c r="L32" s="73"/>
      <c r="M32" s="73"/>
      <c r="N32" s="73"/>
      <c r="O32" s="73"/>
    </row>
    <row r="33" spans="1:15" ht="15" x14ac:dyDescent="0.25">
      <c r="A33" s="624"/>
      <c r="B33" s="629" t="s">
        <v>119</v>
      </c>
      <c r="C33" s="629"/>
      <c r="D33" s="630">
        <f>SUM(D20:D32)</f>
        <v>8761733</v>
      </c>
      <c r="E33" s="634">
        <f>SUM(E20:E32)</f>
        <v>7288804</v>
      </c>
      <c r="F33" s="632"/>
      <c r="G33" s="621">
        <f>SUM(F20:F32)</f>
        <v>16897900</v>
      </c>
      <c r="H33" s="633"/>
      <c r="I33" s="73"/>
      <c r="J33" s="73"/>
      <c r="K33" s="73"/>
      <c r="L33" s="73"/>
      <c r="M33" s="73"/>
      <c r="N33" s="73"/>
      <c r="O33" s="73"/>
    </row>
    <row r="34" spans="1:15" x14ac:dyDescent="0.2">
      <c r="A34" s="334">
        <v>1031</v>
      </c>
      <c r="B34" s="335" t="s">
        <v>70</v>
      </c>
      <c r="C34" s="335" t="s">
        <v>3</v>
      </c>
      <c r="D34" s="337">
        <f>IF('1031-les'!C10=0," ",'1031-les'!C10)</f>
        <v>515000</v>
      </c>
      <c r="E34" s="337">
        <f>IF('1031-les'!D10=0," ",'1031-les'!D10)</f>
        <v>564402</v>
      </c>
      <c r="F34" s="339">
        <f>IF('1031-les'!G10=0," ",'1031-les'!G10)</f>
        <v>400000</v>
      </c>
      <c r="G34" s="357"/>
      <c r="H34" s="340"/>
      <c r="I34" s="73"/>
      <c r="J34" s="73"/>
      <c r="K34" s="73"/>
      <c r="L34" s="73"/>
      <c r="M34" s="73"/>
      <c r="N34" s="73"/>
      <c r="O34" s="73"/>
    </row>
    <row r="35" spans="1:15" x14ac:dyDescent="0.2">
      <c r="A35" s="327">
        <v>2321</v>
      </c>
      <c r="B35" s="328" t="s">
        <v>73</v>
      </c>
      <c r="C35" s="328" t="s">
        <v>120</v>
      </c>
      <c r="D35" s="330">
        <v>242000</v>
      </c>
      <c r="E35" s="331">
        <v>259000</v>
      </c>
      <c r="F35" s="332">
        <v>363000</v>
      </c>
      <c r="G35" s="341"/>
      <c r="H35" s="333"/>
      <c r="I35" s="73"/>
      <c r="J35" s="73"/>
      <c r="K35" s="73"/>
      <c r="L35" s="73"/>
      <c r="M35" s="73"/>
      <c r="N35" s="73"/>
      <c r="O35" s="73"/>
    </row>
    <row r="36" spans="1:15" x14ac:dyDescent="0.2">
      <c r="A36" s="334">
        <v>3314</v>
      </c>
      <c r="B36" s="335" t="s">
        <v>77</v>
      </c>
      <c r="C36" s="693" t="s">
        <v>5</v>
      </c>
      <c r="D36" s="695">
        <f>IF('3314-knihovna'!C7=0," ",'3314-knihovna'!C7)</f>
        <v>15000</v>
      </c>
      <c r="E36" s="694">
        <f>IF('3314-knihovna'!D7=0," ",'3314-knihovna'!D7)</f>
        <v>12150</v>
      </c>
      <c r="F36" s="339">
        <f>IF('3314-knihovna'!G10=0," ",'3314-knihovna'!G10)</f>
        <v>15000</v>
      </c>
      <c r="G36" s="357"/>
      <c r="H36" s="340"/>
      <c r="I36" s="73"/>
      <c r="J36" s="73"/>
      <c r="K36" s="73"/>
      <c r="L36" s="73"/>
      <c r="M36" s="73"/>
      <c r="N36" s="73"/>
      <c r="O36" s="73"/>
    </row>
    <row r="37" spans="1:15" x14ac:dyDescent="0.2">
      <c r="A37" s="327">
        <v>3315</v>
      </c>
      <c r="B37" s="328" t="s">
        <v>137</v>
      </c>
      <c r="C37" s="328" t="s">
        <v>7</v>
      </c>
      <c r="D37" s="330">
        <f>IF('3315-muzeum'!C10=0," ",'3315-muzeum'!C10)</f>
        <v>1196</v>
      </c>
      <c r="E37" s="330">
        <f>IF('3315-muzeum'!D10=0," ",'3315-muzeum'!D10)</f>
        <v>55</v>
      </c>
      <c r="F37" s="332">
        <v>0</v>
      </c>
      <c r="G37" s="341"/>
      <c r="H37" s="333"/>
      <c r="I37" s="73"/>
      <c r="J37" s="73"/>
      <c r="K37" s="73"/>
      <c r="L37" s="73"/>
      <c r="M37" s="73"/>
      <c r="N37" s="73"/>
      <c r="O37" s="73"/>
    </row>
    <row r="38" spans="1:15" x14ac:dyDescent="0.2">
      <c r="A38" s="334">
        <v>3349</v>
      </c>
      <c r="B38" s="335" t="s">
        <v>122</v>
      </c>
      <c r="C38" s="335" t="s">
        <v>6</v>
      </c>
      <c r="D38" s="337">
        <v>15000</v>
      </c>
      <c r="E38" s="338">
        <v>6810</v>
      </c>
      <c r="F38" s="339">
        <v>10000</v>
      </c>
      <c r="G38" s="357"/>
      <c r="H38" s="340"/>
      <c r="I38" s="73"/>
      <c r="J38" s="73"/>
      <c r="K38" s="73"/>
      <c r="L38" s="73"/>
      <c r="M38" s="73"/>
      <c r="N38" s="73"/>
      <c r="O38" s="73"/>
    </row>
    <row r="39" spans="1:15" x14ac:dyDescent="0.2">
      <c r="A39" s="327">
        <v>3399</v>
      </c>
      <c r="B39" s="329" t="s">
        <v>102</v>
      </c>
      <c r="C39" s="328"/>
      <c r="D39" s="330">
        <v>30000</v>
      </c>
      <c r="E39" s="330">
        <v>26700</v>
      </c>
      <c r="F39" s="332">
        <f>IF('3399-Kultura-SPOZ'!G10=0," ",'3399-Kultura-SPOZ'!G10)</f>
        <v>30000</v>
      </c>
      <c r="G39" s="341"/>
      <c r="H39" s="333"/>
      <c r="I39" s="73"/>
      <c r="J39" s="73"/>
      <c r="K39" s="73"/>
      <c r="L39" s="73"/>
      <c r="M39" s="73"/>
      <c r="N39" s="73"/>
      <c r="O39" s="73"/>
    </row>
    <row r="40" spans="1:15" x14ac:dyDescent="0.2">
      <c r="A40" s="334">
        <v>3612</v>
      </c>
      <c r="B40" s="336" t="s">
        <v>84</v>
      </c>
      <c r="C40" s="335" t="s">
        <v>1</v>
      </c>
      <c r="D40" s="337">
        <f>IF('3612-BS'!C11=0," ",'3612-BS'!C11)</f>
        <v>28320000</v>
      </c>
      <c r="E40" s="337">
        <f>IF('3612-BS'!D11=0," ",'3612-BS'!D11)</f>
        <v>22158481</v>
      </c>
      <c r="F40" s="339">
        <f>IF('3612-BS'!G11=0," ",'3612-BS'!G11)</f>
        <v>28190000</v>
      </c>
      <c r="G40" s="357"/>
      <c r="H40" s="345"/>
      <c r="I40" s="76"/>
      <c r="J40" s="73"/>
      <c r="K40" s="73"/>
      <c r="L40" s="73"/>
      <c r="M40" s="73"/>
      <c r="N40" s="73"/>
      <c r="O40" s="73"/>
    </row>
    <row r="41" spans="1:15" x14ac:dyDescent="0.2">
      <c r="A41" s="327">
        <v>3613</v>
      </c>
      <c r="B41" s="329" t="s">
        <v>85</v>
      </c>
      <c r="C41" s="328" t="s">
        <v>0</v>
      </c>
      <c r="D41" s="330">
        <f>IF('3613-budovy'!C10=0," ",'3613-budovy'!C10)</f>
        <v>2300000</v>
      </c>
      <c r="E41" s="330">
        <f>IF('3613-budovy'!D10=0," ",'3613-budovy'!D10)</f>
        <v>1451246</v>
      </c>
      <c r="F41" s="332">
        <f>IF('3613-budovy'!G10=0," ",'3613-budovy'!G10)</f>
        <v>1700000</v>
      </c>
      <c r="G41" s="341"/>
      <c r="H41" s="333"/>
      <c r="I41" s="73"/>
      <c r="J41" s="73"/>
      <c r="K41" s="73"/>
      <c r="L41" s="73"/>
      <c r="M41" s="73"/>
      <c r="N41" s="73"/>
      <c r="O41" s="73"/>
    </row>
    <row r="42" spans="1:15" x14ac:dyDescent="0.2">
      <c r="A42" s="334">
        <v>3631</v>
      </c>
      <c r="B42" s="336" t="s">
        <v>103</v>
      </c>
      <c r="C42" s="335" t="s">
        <v>44</v>
      </c>
      <c r="D42" s="337">
        <f>IF('3631-osvětlení'!C10=0," ",'3631-osvětlení'!C10)</f>
        <v>10000</v>
      </c>
      <c r="E42" s="337">
        <f>IF('3631-osvětlení'!D10=0," ",'3631-osvětlení'!D10)</f>
        <v>13674</v>
      </c>
      <c r="F42" s="339">
        <f>IF('3631-osvětlení'!G10=0," ",'3631-osvětlení'!G10)</f>
        <v>10000</v>
      </c>
      <c r="G42" s="357"/>
      <c r="H42" s="340"/>
      <c r="I42" s="73"/>
      <c r="J42" s="73"/>
      <c r="K42" s="73"/>
      <c r="L42" s="73"/>
      <c r="M42" s="73"/>
      <c r="N42" s="73"/>
      <c r="O42" s="73"/>
    </row>
    <row r="43" spans="1:15" x14ac:dyDescent="0.2">
      <c r="A43" s="327">
        <v>3632</v>
      </c>
      <c r="B43" s="329" t="s">
        <v>51</v>
      </c>
      <c r="C43" s="328" t="s">
        <v>51</v>
      </c>
      <c r="D43" s="330">
        <f>IF('3632-pohřebnictví'!C9=0," ",'3632-pohřebnictví'!C9)</f>
        <v>50000</v>
      </c>
      <c r="E43" s="330">
        <f>IF('3632-pohřebnictví'!D9=0," ",'3632-pohřebnictví'!D9)</f>
        <v>54642</v>
      </c>
      <c r="F43" s="332">
        <f>IF('3632-pohřebnictví'!G9=0," ",'3632-pohřebnictví'!G9)</f>
        <v>50000</v>
      </c>
      <c r="G43" s="341"/>
      <c r="H43" s="333"/>
      <c r="I43" s="73"/>
      <c r="J43" s="73"/>
      <c r="K43" s="73"/>
      <c r="L43" s="73"/>
      <c r="M43" s="73"/>
      <c r="N43" s="73"/>
      <c r="O43" s="73"/>
    </row>
    <row r="44" spans="1:15" x14ac:dyDescent="0.2">
      <c r="A44" s="1143">
        <v>3639</v>
      </c>
      <c r="B44" s="1231" t="s">
        <v>450</v>
      </c>
      <c r="C44" s="604" t="s">
        <v>2</v>
      </c>
      <c r="D44" s="424">
        <f>IF('město-různé'!C7=0," ",'město-různé'!C7)</f>
        <v>240000</v>
      </c>
      <c r="E44" s="424">
        <f>IF('město-různé'!D7=0," ",'město-různé'!D7)</f>
        <v>272556</v>
      </c>
      <c r="F44" s="1211">
        <f>SUM(G44:G47)</f>
        <v>1770000</v>
      </c>
      <c r="G44" s="426">
        <f>IF('město-různé'!G7=0," ",'město-různé'!G7)</f>
        <v>220000</v>
      </c>
      <c r="H44" s="346"/>
      <c r="I44" s="73"/>
      <c r="J44" s="73"/>
      <c r="K44" s="73"/>
      <c r="L44" s="73"/>
      <c r="M44" s="73"/>
      <c r="N44" s="73"/>
      <c r="O44" s="73"/>
    </row>
    <row r="45" spans="1:15" x14ac:dyDescent="0.2">
      <c r="A45" s="1233"/>
      <c r="B45" s="1232"/>
      <c r="C45" s="427" t="s">
        <v>10</v>
      </c>
      <c r="D45" s="428">
        <f>IF('město-různé'!C8=0," ",'město-různé'!C8)</f>
        <v>3350000</v>
      </c>
      <c r="E45" s="429">
        <f>IF('město-různé'!D8=0," ",'město-různé'!D8)</f>
        <v>7175263</v>
      </c>
      <c r="F45" s="1234"/>
      <c r="G45" s="430">
        <f>IF('město-různé'!G8=0," ",'město-různé'!G8)</f>
        <v>1500000</v>
      </c>
      <c r="H45" s="431"/>
      <c r="I45" s="73"/>
      <c r="J45" s="73"/>
      <c r="K45" s="73"/>
      <c r="L45" s="73"/>
      <c r="M45" s="73"/>
      <c r="N45" s="73"/>
      <c r="O45" s="73"/>
    </row>
    <row r="46" spans="1:15" x14ac:dyDescent="0.2">
      <c r="A46" s="1233"/>
      <c r="B46" s="1232"/>
      <c r="C46" s="427" t="s">
        <v>387</v>
      </c>
      <c r="D46" s="428">
        <f>IF('město-různé'!C9=0," ",'město-různé'!C9)</f>
        <v>50000</v>
      </c>
      <c r="E46" s="429">
        <f>IF('město-různé'!D9=0," ",'město-různé'!D9)</f>
        <v>32500</v>
      </c>
      <c r="F46" s="1234"/>
      <c r="G46" s="430">
        <f>IF('město-různé'!G9=0," ",'město-různé'!G9)</f>
        <v>50000</v>
      </c>
      <c r="H46" s="431"/>
      <c r="I46" s="73"/>
      <c r="J46" s="73"/>
      <c r="K46" s="73"/>
      <c r="L46" s="73"/>
      <c r="M46" s="73"/>
      <c r="N46" s="73"/>
      <c r="O46" s="73"/>
    </row>
    <row r="47" spans="1:15" x14ac:dyDescent="0.2">
      <c r="A47" s="1186"/>
      <c r="B47" s="1187"/>
      <c r="C47" s="432" t="s">
        <v>451</v>
      </c>
      <c r="D47" s="354">
        <v>13270000</v>
      </c>
      <c r="E47" s="605">
        <v>8900000</v>
      </c>
      <c r="F47" s="1212"/>
      <c r="G47" s="433"/>
      <c r="H47" s="355"/>
      <c r="I47" s="73"/>
      <c r="J47" s="73"/>
      <c r="K47" s="73"/>
      <c r="L47" s="73"/>
      <c r="M47" s="73"/>
      <c r="N47" s="73"/>
      <c r="O47" s="73"/>
    </row>
    <row r="48" spans="1:15" x14ac:dyDescent="0.2">
      <c r="A48" s="327">
        <v>3713</v>
      </c>
      <c r="B48" s="329" t="s">
        <v>104</v>
      </c>
      <c r="C48" s="328" t="s">
        <v>40</v>
      </c>
      <c r="D48" s="330">
        <v>1956000</v>
      </c>
      <c r="E48" s="331">
        <v>1465609</v>
      </c>
      <c r="F48" s="332">
        <v>0</v>
      </c>
      <c r="G48" s="341"/>
      <c r="H48" s="333"/>
      <c r="I48" s="73"/>
      <c r="J48" s="73"/>
      <c r="K48" s="73"/>
      <c r="L48" s="73"/>
      <c r="M48" s="73"/>
      <c r="N48" s="73"/>
      <c r="O48" s="73"/>
    </row>
    <row r="49" spans="1:15" x14ac:dyDescent="0.2">
      <c r="A49" s="334">
        <v>3722</v>
      </c>
      <c r="B49" s="335" t="s">
        <v>447</v>
      </c>
      <c r="C49" s="335" t="s">
        <v>448</v>
      </c>
      <c r="D49" s="337">
        <v>0</v>
      </c>
      <c r="E49" s="533">
        <v>0</v>
      </c>
      <c r="F49" s="339" t="str">
        <f>IF('3722-odpady'!G18=0," ",'3722-odpady'!G18)</f>
        <v xml:space="preserve"> </v>
      </c>
      <c r="G49" s="357"/>
      <c r="H49" s="340"/>
      <c r="I49" s="73"/>
      <c r="J49" s="73"/>
      <c r="K49" s="73"/>
      <c r="L49" s="73"/>
      <c r="M49" s="73"/>
      <c r="N49" s="73"/>
      <c r="O49" s="73"/>
    </row>
    <row r="50" spans="1:15" x14ac:dyDescent="0.2">
      <c r="A50" s="327">
        <v>3723</v>
      </c>
      <c r="B50" s="329" t="s">
        <v>105</v>
      </c>
      <c r="C50" s="328" t="s">
        <v>446</v>
      </c>
      <c r="D50" s="330">
        <f>IF('3722-odpady'!C12=0," ",'3722-odpady'!C12)</f>
        <v>73000</v>
      </c>
      <c r="E50" s="330">
        <f>IF('3722-odpady'!D12=0," ",'3722-odpady'!D12)</f>
        <v>47747</v>
      </c>
      <c r="F50" s="332">
        <f>IF('3722-odpady'!G12=0," ",'3722-odpady'!G12)</f>
        <v>52000</v>
      </c>
      <c r="G50" s="341"/>
      <c r="H50" s="333"/>
      <c r="I50" s="73"/>
      <c r="J50" s="73"/>
      <c r="K50" s="73"/>
      <c r="L50" s="73"/>
      <c r="M50" s="73"/>
      <c r="N50" s="73"/>
      <c r="O50" s="73"/>
    </row>
    <row r="51" spans="1:15" x14ac:dyDescent="0.2">
      <c r="A51" s="334">
        <v>3725</v>
      </c>
      <c r="B51" s="335" t="s">
        <v>131</v>
      </c>
      <c r="C51" s="335" t="s">
        <v>41</v>
      </c>
      <c r="D51" s="337">
        <f>IF('3722-odpady'!C16=0," ",'3722-odpady'!C16)</f>
        <v>705000</v>
      </c>
      <c r="E51" s="337">
        <f>IF('3722-odpady'!D16=0," ",'3722-odpady'!D16)</f>
        <v>663891</v>
      </c>
      <c r="F51" s="339">
        <f>IF('3722-odpady'!G16=0," ",'3722-odpady'!G16)</f>
        <v>800000</v>
      </c>
      <c r="G51" s="357"/>
      <c r="H51" s="340"/>
      <c r="I51" s="73"/>
      <c r="J51" s="73"/>
      <c r="K51" s="73"/>
      <c r="L51" s="73"/>
      <c r="M51" s="73"/>
      <c r="N51" s="73"/>
      <c r="O51" s="73"/>
    </row>
    <row r="52" spans="1:15" x14ac:dyDescent="0.2">
      <c r="A52" s="327">
        <v>3745</v>
      </c>
      <c r="B52" s="329" t="s">
        <v>106</v>
      </c>
      <c r="C52" s="328" t="s">
        <v>260</v>
      </c>
      <c r="D52" s="330">
        <f>IF('3745-zeleň'!C8=0," ",'3745-zeleň'!C8)</f>
        <v>10000</v>
      </c>
      <c r="E52" s="330">
        <f>IF('3745-zeleň'!D8=0," ",'3745-zeleň'!D8)</f>
        <v>48002</v>
      </c>
      <c r="F52" s="332">
        <f>IF('3745-zeleň'!G8=0," ",'3745-zeleň'!G8)</f>
        <v>50000</v>
      </c>
      <c r="G52" s="341"/>
      <c r="H52" s="341"/>
      <c r="I52" s="73"/>
      <c r="J52" s="73"/>
      <c r="K52" s="73"/>
      <c r="L52" s="73"/>
      <c r="M52" s="73"/>
      <c r="N52" s="73"/>
      <c r="O52" s="73"/>
    </row>
    <row r="53" spans="1:15" x14ac:dyDescent="0.2">
      <c r="A53" s="334">
        <v>4351</v>
      </c>
      <c r="B53" s="336" t="s">
        <v>107</v>
      </c>
      <c r="C53" s="335" t="s">
        <v>58</v>
      </c>
      <c r="D53" s="337">
        <f>IF('4351-DPS'!C9=0," ",'4351-DPS'!C9)</f>
        <v>300000</v>
      </c>
      <c r="E53" s="337">
        <f>IF('4351-DPS'!D9=0," ",'4351-DPS'!D9)</f>
        <v>326599</v>
      </c>
      <c r="F53" s="339">
        <f>IF('4351-DPS'!G9=0," ",'4351-DPS'!G9)</f>
        <v>330000</v>
      </c>
      <c r="G53" s="357"/>
      <c r="H53" s="340"/>
      <c r="I53" s="73"/>
      <c r="J53" s="73"/>
      <c r="K53" s="73"/>
      <c r="L53" s="73"/>
      <c r="M53" s="73"/>
      <c r="N53" s="73"/>
      <c r="O53" s="73"/>
    </row>
    <row r="54" spans="1:15" x14ac:dyDescent="0.2">
      <c r="A54" s="1149">
        <v>6171</v>
      </c>
      <c r="B54" s="1225" t="s">
        <v>108</v>
      </c>
      <c r="C54" s="342" t="s">
        <v>388</v>
      </c>
      <c r="D54" s="348">
        <f>IF('6171-MěÚ'!C7=0," ",'6171-MěÚ'!C7)</f>
        <v>50000</v>
      </c>
      <c r="E54" s="348">
        <f>IF('6171-MěÚ'!D7=0," ",'6171-MěÚ'!D7)</f>
        <v>208462</v>
      </c>
      <c r="F54" s="1138">
        <f>SUM(G54:G55)</f>
        <v>450000</v>
      </c>
      <c r="G54" s="358">
        <f>IF('6171-MěÚ'!G7=0," ",'6171-MěÚ'!G7)</f>
        <v>50000</v>
      </c>
      <c r="H54" s="343"/>
      <c r="I54" s="73"/>
      <c r="J54" s="73"/>
      <c r="K54" s="73"/>
      <c r="L54" s="73"/>
      <c r="M54" s="73"/>
      <c r="N54" s="73"/>
      <c r="O54" s="73"/>
    </row>
    <row r="55" spans="1:15" x14ac:dyDescent="0.2">
      <c r="A55" s="1181"/>
      <c r="B55" s="1220"/>
      <c r="C55" s="344" t="s">
        <v>4</v>
      </c>
      <c r="D55" s="350">
        <f>IF('6171-MěÚ'!C8=0," ",'6171-MěÚ'!C8)</f>
        <v>350000</v>
      </c>
      <c r="E55" s="351">
        <f>IF('6171-MěÚ'!D8=0," ",'6171-MěÚ'!D8)</f>
        <v>325876</v>
      </c>
      <c r="F55" s="1230"/>
      <c r="G55" s="359">
        <f>IF('6171-MěÚ'!G8=0," ",'6171-MěÚ'!G8)</f>
        <v>400000</v>
      </c>
      <c r="H55" s="352"/>
      <c r="I55" s="73"/>
      <c r="J55" s="73"/>
      <c r="K55" s="73"/>
      <c r="L55" s="73"/>
      <c r="M55" s="73"/>
      <c r="N55" s="73"/>
      <c r="O55" s="73"/>
    </row>
    <row r="56" spans="1:15" x14ac:dyDescent="0.2">
      <c r="A56" s="334">
        <v>6330</v>
      </c>
      <c r="B56" s="336" t="s">
        <v>109</v>
      </c>
      <c r="C56" s="335" t="s">
        <v>52</v>
      </c>
      <c r="D56" s="337">
        <v>590000</v>
      </c>
      <c r="E56" s="338">
        <v>590000</v>
      </c>
      <c r="F56" s="339">
        <f>IF('6171-MěÚ'!G49=0," ",'6171-MěÚ'!G49)</f>
        <v>630000</v>
      </c>
      <c r="G56" s="357"/>
      <c r="H56" s="340"/>
      <c r="I56" s="73"/>
      <c r="J56" s="73"/>
      <c r="K56" s="73"/>
      <c r="L56" s="73"/>
      <c r="M56" s="73"/>
      <c r="N56" s="73"/>
      <c r="O56" s="73"/>
    </row>
    <row r="57" spans="1:15" ht="13.5" thickBot="1" x14ac:dyDescent="0.25">
      <c r="A57" s="622"/>
      <c r="B57" s="698" t="s">
        <v>536</v>
      </c>
      <c r="C57" s="637"/>
      <c r="D57" s="638">
        <f>SUM(D34:D56)</f>
        <v>52442196</v>
      </c>
      <c r="E57" s="634">
        <f>SUM(E34:E56)</f>
        <v>44603665</v>
      </c>
      <c r="F57" s="639"/>
      <c r="G57" s="640">
        <f>SUM(F34:F56)</f>
        <v>34850000</v>
      </c>
      <c r="H57" s="641"/>
      <c r="I57" s="73"/>
      <c r="J57" s="73"/>
      <c r="K57" s="73"/>
      <c r="L57" s="73"/>
      <c r="M57" s="73"/>
      <c r="N57" s="73"/>
      <c r="O57" s="73"/>
    </row>
    <row r="58" spans="1:15" ht="16.5" thickTop="1" thickBot="1" x14ac:dyDescent="0.3">
      <c r="A58" s="93" t="s">
        <v>24</v>
      </c>
      <c r="B58" s="94"/>
      <c r="C58" s="94"/>
      <c r="D58" s="500">
        <f>SUM(D8+D17+D19+D33+D57)</f>
        <v>142695929</v>
      </c>
      <c r="E58" s="500">
        <f>SUM(E8+E17+E19+E33+E57)</f>
        <v>117807615</v>
      </c>
      <c r="F58" s="95">
        <f>SUM(F4:F57)</f>
        <v>133404900</v>
      </c>
      <c r="G58" s="97">
        <f>SUM(G57+G33+G19+G17+G8)</f>
        <v>133404900</v>
      </c>
      <c r="H58" s="96"/>
      <c r="I58" s="73"/>
      <c r="J58" s="73"/>
      <c r="K58" s="73"/>
      <c r="L58" s="73"/>
      <c r="M58" s="73"/>
      <c r="N58" s="73"/>
      <c r="O58" s="73"/>
    </row>
    <row r="59" spans="1:15" ht="16.5" thickTop="1" thickBot="1" x14ac:dyDescent="0.3">
      <c r="D59" s="73"/>
      <c r="E59" s="73"/>
      <c r="F59" s="73"/>
      <c r="G59" s="75"/>
      <c r="H59" s="73"/>
      <c r="I59" s="73"/>
      <c r="J59" s="73"/>
      <c r="K59" s="73"/>
      <c r="L59" s="73"/>
      <c r="M59" s="73"/>
      <c r="N59" s="73"/>
      <c r="O59" s="73"/>
    </row>
    <row r="60" spans="1:15" ht="15" x14ac:dyDescent="0.25">
      <c r="A60" s="642"/>
      <c r="B60" s="643" t="s">
        <v>475</v>
      </c>
      <c r="C60" s="644"/>
      <c r="D60" s="645"/>
      <c r="E60" s="645"/>
      <c r="F60" s="646"/>
    </row>
    <row r="61" spans="1:15" x14ac:dyDescent="0.2">
      <c r="A61" s="565"/>
      <c r="B61" s="566" t="s">
        <v>476</v>
      </c>
      <c r="C61" s="566"/>
      <c r="D61" s="567"/>
      <c r="E61" s="567"/>
      <c r="F61" s="568">
        <f>G8+G17</f>
        <v>81437000</v>
      </c>
    </row>
    <row r="62" spans="1:15" x14ac:dyDescent="0.2">
      <c r="A62" s="565"/>
      <c r="B62" s="566" t="s">
        <v>477</v>
      </c>
      <c r="C62" s="566"/>
      <c r="D62" s="567"/>
      <c r="E62" s="567"/>
      <c r="F62" s="568">
        <f>F58-F61-F63-F64</f>
        <v>33520000</v>
      </c>
    </row>
    <row r="63" spans="1:15" x14ac:dyDescent="0.2">
      <c r="A63" s="565"/>
      <c r="B63" s="566" t="s">
        <v>478</v>
      </c>
      <c r="C63" s="566"/>
      <c r="D63" s="567"/>
      <c r="E63" s="567"/>
      <c r="F63" s="568">
        <f>SUM(G45+G46)</f>
        <v>1550000</v>
      </c>
    </row>
    <row r="64" spans="1:15" ht="13.5" thickBot="1" x14ac:dyDescent="0.25">
      <c r="A64" s="565"/>
      <c r="B64" s="566" t="s">
        <v>479</v>
      </c>
      <c r="C64" s="566"/>
      <c r="D64" s="567"/>
      <c r="E64" s="567"/>
      <c r="F64" s="568">
        <f>G33</f>
        <v>16897900</v>
      </c>
    </row>
    <row r="65" spans="1:6" ht="15" x14ac:dyDescent="0.25">
      <c r="A65" s="647"/>
      <c r="B65" s="699" t="s">
        <v>536</v>
      </c>
      <c r="C65" s="648"/>
      <c r="D65" s="649"/>
      <c r="E65" s="649"/>
      <c r="F65" s="650">
        <f>SUM(F61:F64)</f>
        <v>133404900</v>
      </c>
    </row>
  </sheetData>
  <mergeCells count="20">
    <mergeCell ref="F30:F32"/>
    <mergeCell ref="B30:B32"/>
    <mergeCell ref="A30:A32"/>
    <mergeCell ref="F54:F55"/>
    <mergeCell ref="A54:A55"/>
    <mergeCell ref="B54:B55"/>
    <mergeCell ref="B44:B47"/>
    <mergeCell ref="A44:A47"/>
    <mergeCell ref="F44:F47"/>
    <mergeCell ref="D2:E2"/>
    <mergeCell ref="B28:B29"/>
    <mergeCell ref="A28:A29"/>
    <mergeCell ref="F28:F29"/>
    <mergeCell ref="A1:G1"/>
    <mergeCell ref="F9:F13"/>
    <mergeCell ref="F21:F25"/>
    <mergeCell ref="A9:A13"/>
    <mergeCell ref="B9:B13"/>
    <mergeCell ref="A21:A25"/>
    <mergeCell ref="B21:B25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41"/>
  <sheetViews>
    <sheetView zoomScale="130" zoomScaleNormal="130" workbookViewId="0">
      <selection activeCell="H17" sqref="H17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6.5" x14ac:dyDescent="0.25">
      <c r="B1" s="1312" t="s">
        <v>431</v>
      </c>
      <c r="C1" s="1313"/>
      <c r="D1" s="1313"/>
      <c r="E1" s="1313"/>
      <c r="F1" s="506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102" t="s">
        <v>400</v>
      </c>
      <c r="B3" s="1314" t="s">
        <v>405</v>
      </c>
      <c r="C3" s="1315"/>
      <c r="D3" s="104"/>
      <c r="E3" s="104"/>
      <c r="F3" s="104"/>
      <c r="G3" s="105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thickBot="1" x14ac:dyDescent="0.3">
      <c r="A7" s="806">
        <v>2111</v>
      </c>
      <c r="B7" s="807" t="s">
        <v>180</v>
      </c>
      <c r="C7" s="935">
        <v>10000</v>
      </c>
      <c r="D7" s="935">
        <v>48002</v>
      </c>
      <c r="E7" s="935">
        <v>50000</v>
      </c>
      <c r="F7" s="935">
        <v>50000</v>
      </c>
      <c r="G7" s="936">
        <v>50000</v>
      </c>
    </row>
    <row r="8" spans="1:7" ht="20.100000000000001" customHeight="1" thickBot="1" x14ac:dyDescent="0.3">
      <c r="A8" s="974"/>
      <c r="B8" s="975" t="s">
        <v>59</v>
      </c>
      <c r="C8" s="996">
        <f>SUM(C7:C7)</f>
        <v>10000</v>
      </c>
      <c r="D8" s="996">
        <f>SUM(D7:D7)</f>
        <v>48002</v>
      </c>
      <c r="E8" s="996">
        <f>SUM(E7:E7)</f>
        <v>50000</v>
      </c>
      <c r="F8" s="996">
        <f>SUM(F7:F7)</f>
        <v>50000</v>
      </c>
      <c r="G8" s="997">
        <f>SUM(G7)</f>
        <v>50000</v>
      </c>
    </row>
    <row r="9" spans="1:7" ht="15" x14ac:dyDescent="0.25">
      <c r="A9" s="111"/>
      <c r="B9" s="111"/>
      <c r="C9" s="112"/>
      <c r="D9" s="112"/>
      <c r="E9" s="112"/>
      <c r="F9" s="112"/>
      <c r="G9" s="112"/>
    </row>
    <row r="10" spans="1:7" ht="15.75" thickBot="1" x14ac:dyDescent="0.3">
      <c r="A10" s="111"/>
      <c r="B10" s="111"/>
      <c r="C10" s="111"/>
      <c r="D10" s="111"/>
      <c r="E10" s="111"/>
      <c r="F10" s="111"/>
    </row>
    <row r="11" spans="1:7" ht="15.75" x14ac:dyDescent="0.25">
      <c r="A11" s="821" t="s">
        <v>400</v>
      </c>
      <c r="B11" s="1316" t="s">
        <v>405</v>
      </c>
      <c r="C11" s="1317"/>
      <c r="D11" s="824"/>
      <c r="E11" s="824"/>
      <c r="F11" s="824"/>
      <c r="G11" s="825"/>
    </row>
    <row r="12" spans="1:7" ht="15.75" x14ac:dyDescent="0.25">
      <c r="A12" s="826"/>
      <c r="B12" s="827" t="s">
        <v>151</v>
      </c>
      <c r="C12" s="828"/>
      <c r="D12" s="829"/>
      <c r="E12" s="830" t="s">
        <v>145</v>
      </c>
      <c r="F12" s="829"/>
      <c r="G12" s="831"/>
    </row>
    <row r="13" spans="1:7" ht="15" x14ac:dyDescent="0.25">
      <c r="A13" s="1253" t="s">
        <v>146</v>
      </c>
      <c r="B13" s="1255" t="s">
        <v>147</v>
      </c>
      <c r="C13" s="832" t="s">
        <v>148</v>
      </c>
      <c r="D13" s="832" t="s">
        <v>111</v>
      </c>
      <c r="E13" s="832" t="s">
        <v>149</v>
      </c>
      <c r="F13" s="832" t="s">
        <v>112</v>
      </c>
      <c r="G13" s="834" t="s">
        <v>150</v>
      </c>
    </row>
    <row r="14" spans="1:7" ht="15.75" thickBot="1" x14ac:dyDescent="0.3">
      <c r="A14" s="1254"/>
      <c r="B14" s="1256"/>
      <c r="C14" s="835" t="str">
        <f>IF('příjmy-paragraf'!D2=0," ",'příjmy-paragraf'!D2)</f>
        <v>rok 2023</v>
      </c>
      <c r="D14" s="835" t="str">
        <f>IF('příjmy-paragraf'!E3=0," ",'příjmy-paragraf'!E3)</f>
        <v xml:space="preserve"> k 30.09.</v>
      </c>
      <c r="E14" s="835" t="str">
        <f>IF('1014-útulek'!E16=0," ",'1014-útulek'!E16)</f>
        <v>k 31.12.2023</v>
      </c>
      <c r="F14" s="835" t="str">
        <f>IF('příjmy-paragraf'!F2=0," ",'příjmy-paragraf'!F2)</f>
        <v>rok 2024</v>
      </c>
      <c r="G14" s="838" t="str">
        <f>IF('příjmy-paragraf'!F2=0," ",'příjmy-paragraf'!F2)</f>
        <v>rok 2024</v>
      </c>
    </row>
    <row r="15" spans="1:7" ht="15" x14ac:dyDescent="0.25">
      <c r="A15" s="224">
        <v>5011</v>
      </c>
      <c r="B15" s="245" t="s">
        <v>353</v>
      </c>
      <c r="C15" s="246">
        <v>1979819</v>
      </c>
      <c r="D15" s="246">
        <v>1165759</v>
      </c>
      <c r="E15" s="246">
        <v>1979819</v>
      </c>
      <c r="F15" s="667">
        <v>428000</v>
      </c>
      <c r="G15" s="670">
        <v>428000</v>
      </c>
    </row>
    <row r="16" spans="1:7" ht="15" x14ac:dyDescent="0.25">
      <c r="A16" s="224">
        <v>5031</v>
      </c>
      <c r="B16" s="247" t="s">
        <v>354</v>
      </c>
      <c r="C16" s="248">
        <v>503000</v>
      </c>
      <c r="D16" s="248">
        <v>293543</v>
      </c>
      <c r="E16" s="248">
        <v>503000</v>
      </c>
      <c r="F16" s="668">
        <v>106000</v>
      </c>
      <c r="G16" s="671">
        <v>106000</v>
      </c>
    </row>
    <row r="17" spans="1:8" ht="15" x14ac:dyDescent="0.25">
      <c r="A17" s="224">
        <v>5032</v>
      </c>
      <c r="B17" s="247" t="s">
        <v>355</v>
      </c>
      <c r="C17" s="248">
        <v>183000</v>
      </c>
      <c r="D17" s="248">
        <v>106531</v>
      </c>
      <c r="E17" s="248">
        <v>183000</v>
      </c>
      <c r="F17" s="668">
        <v>39000</v>
      </c>
      <c r="G17" s="671">
        <v>39000</v>
      </c>
    </row>
    <row r="18" spans="1:8" ht="15.75" thickBot="1" x14ac:dyDescent="0.3">
      <c r="A18" s="224">
        <v>5424</v>
      </c>
      <c r="B18" s="249" t="s">
        <v>356</v>
      </c>
      <c r="C18" s="250">
        <v>50181</v>
      </c>
      <c r="D18" s="250">
        <v>50181</v>
      </c>
      <c r="E18" s="250">
        <v>50181</v>
      </c>
      <c r="F18" s="669">
        <v>60000</v>
      </c>
      <c r="G18" s="251">
        <v>60000</v>
      </c>
    </row>
    <row r="19" spans="1:8" ht="15.75" thickBot="1" x14ac:dyDescent="0.3">
      <c r="A19" s="494"/>
      <c r="B19" s="242" t="s">
        <v>357</v>
      </c>
      <c r="C19" s="243">
        <f>SUM(C15:C18)</f>
        <v>2716000</v>
      </c>
      <c r="D19" s="243">
        <f>SUM(D15:D18)</f>
        <v>1616014</v>
      </c>
      <c r="E19" s="243">
        <f>SUM(E15:E18)</f>
        <v>2716000</v>
      </c>
      <c r="F19" s="243">
        <f>SUM(F15:F18)</f>
        <v>633000</v>
      </c>
      <c r="G19" s="244">
        <f>SUM(G15:G18)</f>
        <v>633000</v>
      </c>
    </row>
    <row r="20" spans="1:8" ht="20.100000000000001" customHeight="1" x14ac:dyDescent="0.25">
      <c r="A20" s="225">
        <v>5132</v>
      </c>
      <c r="B20" s="515" t="s">
        <v>166</v>
      </c>
      <c r="C20" s="226">
        <v>10000</v>
      </c>
      <c r="D20" s="227">
        <v>7004</v>
      </c>
      <c r="E20" s="226">
        <v>8000</v>
      </c>
      <c r="F20" s="226">
        <v>10000</v>
      </c>
      <c r="G20" s="228">
        <v>10000</v>
      </c>
    </row>
    <row r="21" spans="1:8" ht="20.100000000000001" customHeight="1" x14ac:dyDescent="0.25">
      <c r="A21" s="225">
        <v>5133</v>
      </c>
      <c r="B21" s="516" t="s">
        <v>438</v>
      </c>
      <c r="C21" s="511">
        <v>1000</v>
      </c>
      <c r="D21" s="512">
        <v>0</v>
      </c>
      <c r="E21" s="511">
        <v>1000</v>
      </c>
      <c r="F21" s="511">
        <v>1000</v>
      </c>
      <c r="G21" s="228">
        <v>1000</v>
      </c>
    </row>
    <row r="22" spans="1:8" ht="20.100000000000001" customHeight="1" x14ac:dyDescent="0.25">
      <c r="A22" s="229">
        <v>5134</v>
      </c>
      <c r="B22" s="230" t="s">
        <v>183</v>
      </c>
      <c r="C22" s="231">
        <v>55000</v>
      </c>
      <c r="D22" s="231">
        <v>24373</v>
      </c>
      <c r="E22" s="231">
        <v>50000</v>
      </c>
      <c r="F22" s="231">
        <v>55000</v>
      </c>
      <c r="G22" s="232">
        <v>55000</v>
      </c>
    </row>
    <row r="23" spans="1:8" ht="20.100000000000001" customHeight="1" x14ac:dyDescent="0.25">
      <c r="A23" s="229">
        <v>5137</v>
      </c>
      <c r="B23" s="230" t="s">
        <v>19</v>
      </c>
      <c r="C23" s="231">
        <v>80000</v>
      </c>
      <c r="D23" s="231">
        <v>57061</v>
      </c>
      <c r="E23" s="231">
        <v>80000</v>
      </c>
      <c r="F23" s="231">
        <v>80000</v>
      </c>
      <c r="G23" s="232">
        <v>80000</v>
      </c>
    </row>
    <row r="24" spans="1:8" ht="20.100000000000001" customHeight="1" x14ac:dyDescent="0.25">
      <c r="A24" s="229">
        <v>5139</v>
      </c>
      <c r="B24" s="230" t="s">
        <v>176</v>
      </c>
      <c r="C24" s="231">
        <v>220000</v>
      </c>
      <c r="D24" s="231">
        <v>183185</v>
      </c>
      <c r="E24" s="231">
        <v>210000</v>
      </c>
      <c r="F24" s="231">
        <v>220000</v>
      </c>
      <c r="G24" s="232">
        <v>220000</v>
      </c>
    </row>
    <row r="25" spans="1:8" ht="20.100000000000001" customHeight="1" x14ac:dyDescent="0.25">
      <c r="A25" s="229">
        <v>5141</v>
      </c>
      <c r="B25" s="230" t="s">
        <v>25</v>
      </c>
      <c r="C25" s="231">
        <v>0</v>
      </c>
      <c r="D25" s="231">
        <v>0</v>
      </c>
      <c r="E25" s="231">
        <v>0</v>
      </c>
      <c r="F25" s="231">
        <v>0</v>
      </c>
      <c r="G25" s="232">
        <v>0</v>
      </c>
    </row>
    <row r="26" spans="1:8" ht="20.100000000000001" customHeight="1" x14ac:dyDescent="0.25">
      <c r="A26" s="229">
        <v>5156</v>
      </c>
      <c r="B26" s="230" t="s">
        <v>184</v>
      </c>
      <c r="C26" s="231">
        <v>260000</v>
      </c>
      <c r="D26" s="231">
        <v>187911</v>
      </c>
      <c r="E26" s="231">
        <v>250000</v>
      </c>
      <c r="F26" s="231">
        <v>260000</v>
      </c>
      <c r="G26" s="232">
        <v>260000</v>
      </c>
    </row>
    <row r="27" spans="1:8" ht="20.100000000000001" customHeight="1" x14ac:dyDescent="0.25">
      <c r="A27" s="229">
        <v>5162</v>
      </c>
      <c r="B27" s="230" t="s">
        <v>202</v>
      </c>
      <c r="C27" s="231">
        <v>12000</v>
      </c>
      <c r="D27" s="231">
        <v>17057</v>
      </c>
      <c r="E27" s="231">
        <v>28000</v>
      </c>
      <c r="F27" s="231">
        <v>12000</v>
      </c>
      <c r="G27" s="232">
        <v>12000</v>
      </c>
    </row>
    <row r="28" spans="1:8" ht="20.100000000000001" customHeight="1" x14ac:dyDescent="0.25">
      <c r="A28" s="229">
        <v>5163</v>
      </c>
      <c r="B28" s="230" t="s">
        <v>203</v>
      </c>
      <c r="C28" s="231">
        <v>17000</v>
      </c>
      <c r="D28" s="231">
        <v>23582</v>
      </c>
      <c r="E28" s="231">
        <v>30000</v>
      </c>
      <c r="F28" s="231">
        <v>30000</v>
      </c>
      <c r="G28" s="232">
        <v>30000</v>
      </c>
    </row>
    <row r="29" spans="1:8" ht="20.100000000000001" customHeight="1" x14ac:dyDescent="0.25">
      <c r="A29" s="229">
        <v>5167</v>
      </c>
      <c r="B29" s="230" t="s">
        <v>188</v>
      </c>
      <c r="C29" s="231">
        <v>5000</v>
      </c>
      <c r="D29" s="231">
        <v>0</v>
      </c>
      <c r="E29" s="231">
        <v>5000</v>
      </c>
      <c r="F29" s="231">
        <v>5000</v>
      </c>
      <c r="G29" s="232">
        <v>5000</v>
      </c>
    </row>
    <row r="30" spans="1:8" ht="20.100000000000001" customHeight="1" x14ac:dyDescent="0.25">
      <c r="A30" s="229">
        <v>5169</v>
      </c>
      <c r="B30" s="230" t="s">
        <v>152</v>
      </c>
      <c r="C30" s="231">
        <v>300000</v>
      </c>
      <c r="D30" s="231">
        <v>75385</v>
      </c>
      <c r="E30" s="231">
        <v>300000</v>
      </c>
      <c r="F30" s="231">
        <v>300000</v>
      </c>
      <c r="G30" s="232">
        <v>300000</v>
      </c>
    </row>
    <row r="31" spans="1:8" ht="20.100000000000001" customHeight="1" x14ac:dyDescent="0.25">
      <c r="A31" s="233">
        <v>5171</v>
      </c>
      <c r="B31" s="234" t="s">
        <v>173</v>
      </c>
      <c r="C31" s="235">
        <v>400000</v>
      </c>
      <c r="D31" s="235">
        <v>124149</v>
      </c>
      <c r="E31" s="235">
        <v>400000</v>
      </c>
      <c r="F31" s="235">
        <v>400000</v>
      </c>
      <c r="G31" s="236">
        <v>400000</v>
      </c>
    </row>
    <row r="32" spans="1:8" ht="20.100000000000001" customHeight="1" thickBot="1" x14ac:dyDescent="0.3">
      <c r="A32" s="237">
        <v>6123</v>
      </c>
      <c r="B32" s="238" t="s">
        <v>204</v>
      </c>
      <c r="C32" s="239">
        <v>0</v>
      </c>
      <c r="D32" s="239">
        <v>0</v>
      </c>
      <c r="E32" s="239">
        <v>0</v>
      </c>
      <c r="F32" s="239">
        <v>1500000</v>
      </c>
      <c r="G32" s="240">
        <v>1500000</v>
      </c>
      <c r="H32" s="509" t="s">
        <v>53</v>
      </c>
    </row>
    <row r="33" spans="1:7" ht="20.100000000000001" customHeight="1" thickBot="1" x14ac:dyDescent="0.3">
      <c r="A33" s="241"/>
      <c r="B33" s="252" t="s">
        <v>358</v>
      </c>
      <c r="C33" s="253">
        <f>SUM(C20:C32)</f>
        <v>1360000</v>
      </c>
      <c r="D33" s="253">
        <f>SUM(D20:D32)</f>
        <v>699707</v>
      </c>
      <c r="E33" s="253">
        <f>SUM(E20:E32)</f>
        <v>1362000</v>
      </c>
      <c r="F33" s="253">
        <f>SUM(F20:F32)</f>
        <v>2873000</v>
      </c>
      <c r="G33" s="254">
        <f>SUM(G20:G32)</f>
        <v>2873000</v>
      </c>
    </row>
    <row r="34" spans="1:7" ht="20.100000000000001" customHeight="1" thickBot="1" x14ac:dyDescent="0.3">
      <c r="A34" s="992"/>
      <c r="B34" s="979" t="s">
        <v>59</v>
      </c>
      <c r="C34" s="990">
        <f>SUM(C19+C33)</f>
        <v>4076000</v>
      </c>
      <c r="D34" s="990">
        <f>SUM(D19+D33)</f>
        <v>2315721</v>
      </c>
      <c r="E34" s="990">
        <f>SUM(E19+E33)</f>
        <v>4078000</v>
      </c>
      <c r="F34" s="990">
        <f>SUM(F19+F33)</f>
        <v>3506000</v>
      </c>
      <c r="G34" s="995">
        <f>SUM(G19+G33)</f>
        <v>3506000</v>
      </c>
    </row>
    <row r="35" spans="1:7" ht="15" x14ac:dyDescent="0.25">
      <c r="A35" s="111"/>
      <c r="B35" s="111"/>
      <c r="C35" s="114"/>
      <c r="D35" s="114"/>
      <c r="E35" s="114"/>
      <c r="F35" s="114"/>
      <c r="G35" s="111"/>
    </row>
    <row r="36" spans="1:7" ht="15" x14ac:dyDescent="0.25">
      <c r="A36" s="111"/>
      <c r="B36" s="111"/>
      <c r="C36" s="114"/>
      <c r="D36" s="114"/>
      <c r="E36" s="114"/>
      <c r="F36" s="114"/>
      <c r="G36" s="111"/>
    </row>
    <row r="37" spans="1:7" ht="15" x14ac:dyDescent="0.25">
      <c r="A37" s="111"/>
      <c r="B37" s="115" t="s">
        <v>154</v>
      </c>
      <c r="C37" s="508">
        <v>45229</v>
      </c>
      <c r="E37" s="115" t="s">
        <v>155</v>
      </c>
      <c r="F37" s="111" t="s">
        <v>185</v>
      </c>
      <c r="G37" s="111"/>
    </row>
    <row r="38" spans="1:7" ht="15" x14ac:dyDescent="0.25">
      <c r="A38" s="111"/>
      <c r="B38" s="111"/>
      <c r="C38" s="111"/>
      <c r="D38" s="111"/>
      <c r="E38" s="111"/>
      <c r="F38" s="111"/>
      <c r="G38" s="111"/>
    </row>
    <row r="39" spans="1:7" x14ac:dyDescent="0.2">
      <c r="B39" t="s">
        <v>53</v>
      </c>
      <c r="C39"/>
      <c r="D39" s="222" t="s">
        <v>53</v>
      </c>
    </row>
    <row r="40" spans="1:7" x14ac:dyDescent="0.2">
      <c r="B40" t="s">
        <v>53</v>
      </c>
      <c r="C40"/>
      <c r="D40" s="222" t="s">
        <v>53</v>
      </c>
    </row>
    <row r="41" spans="1:7" ht="15" x14ac:dyDescent="0.25">
      <c r="B41"/>
      <c r="C41" s="223"/>
      <c r="D41" s="223"/>
    </row>
  </sheetData>
  <mergeCells count="7">
    <mergeCell ref="B1:E1"/>
    <mergeCell ref="A5:A6"/>
    <mergeCell ref="B5:B6"/>
    <mergeCell ref="A13:A14"/>
    <mergeCell ref="B13:B14"/>
    <mergeCell ref="B3:C3"/>
    <mergeCell ref="B11:C1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4"/>
  <sheetViews>
    <sheetView zoomScale="130" zoomScaleNormal="130" workbookViewId="0">
      <selection activeCell="A9" sqref="A9:G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432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401</v>
      </c>
      <c r="B3" s="791" t="s">
        <v>205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07" t="s">
        <v>206</v>
      </c>
      <c r="C7" s="857">
        <v>300000</v>
      </c>
      <c r="D7" s="857">
        <v>326599</v>
      </c>
      <c r="E7" s="857">
        <v>390000</v>
      </c>
      <c r="F7" s="857">
        <v>330000</v>
      </c>
      <c r="G7" s="858">
        <v>330000</v>
      </c>
    </row>
    <row r="8" spans="1:7" ht="20.100000000000001" customHeight="1" thickBot="1" x14ac:dyDescent="0.3">
      <c r="A8" s="814">
        <v>2324</v>
      </c>
      <c r="B8" s="815" t="s">
        <v>207</v>
      </c>
      <c r="C8" s="861">
        <v>0</v>
      </c>
      <c r="D8" s="861">
        <v>0</v>
      </c>
      <c r="E8" s="861">
        <v>0</v>
      </c>
      <c r="F8" s="861">
        <v>0</v>
      </c>
      <c r="G8" s="862">
        <v>0</v>
      </c>
    </row>
    <row r="9" spans="1:7" ht="20.100000000000001" customHeight="1" thickBot="1" x14ac:dyDescent="0.3">
      <c r="A9" s="974"/>
      <c r="B9" s="975" t="s">
        <v>59</v>
      </c>
      <c r="C9" s="976">
        <f>SUM(C7:C8)</f>
        <v>300000</v>
      </c>
      <c r="D9" s="976">
        <f>SUM(D7:D8)</f>
        <v>326599</v>
      </c>
      <c r="E9" s="976">
        <f>SUM(E7:E8)</f>
        <v>390000</v>
      </c>
      <c r="F9" s="976">
        <f>SUM(F7:F8)</f>
        <v>330000</v>
      </c>
      <c r="G9" s="977">
        <f>SUM(G7:G8)</f>
        <v>330000</v>
      </c>
    </row>
    <row r="10" spans="1:7" ht="15" x14ac:dyDescent="0.25">
      <c r="A10" s="111"/>
      <c r="B10" s="111"/>
      <c r="C10" s="112"/>
      <c r="D10" s="112"/>
      <c r="E10" s="112"/>
      <c r="F10" s="112"/>
      <c r="G10" s="112"/>
    </row>
    <row r="11" spans="1:7" ht="15.75" thickBot="1" x14ac:dyDescent="0.3">
      <c r="A11" s="111"/>
      <c r="B11" s="111"/>
      <c r="C11" s="111"/>
      <c r="D11" s="111"/>
      <c r="E11" s="111"/>
      <c r="F11" s="111"/>
    </row>
    <row r="12" spans="1:7" ht="15.75" x14ac:dyDescent="0.25">
      <c r="A12" s="821" t="s">
        <v>401</v>
      </c>
      <c r="B12" s="822" t="s">
        <v>208</v>
      </c>
      <c r="C12" s="823"/>
      <c r="D12" s="824"/>
      <c r="E12" s="824"/>
      <c r="F12" s="824"/>
      <c r="G12" s="825"/>
    </row>
    <row r="13" spans="1:7" ht="15.75" x14ac:dyDescent="0.25">
      <c r="A13" s="826"/>
      <c r="B13" s="827" t="s">
        <v>151</v>
      </c>
      <c r="C13" s="828"/>
      <c r="D13" s="829"/>
      <c r="E13" s="830" t="s">
        <v>145</v>
      </c>
      <c r="F13" s="829"/>
      <c r="G13" s="831"/>
    </row>
    <row r="14" spans="1:7" ht="15" x14ac:dyDescent="0.25">
      <c r="A14" s="1253" t="s">
        <v>146</v>
      </c>
      <c r="B14" s="1255" t="s">
        <v>147</v>
      </c>
      <c r="C14" s="832" t="s">
        <v>148</v>
      </c>
      <c r="D14" s="832" t="s">
        <v>111</v>
      </c>
      <c r="E14" s="832" t="s">
        <v>149</v>
      </c>
      <c r="F14" s="832" t="s">
        <v>112</v>
      </c>
      <c r="G14" s="834" t="s">
        <v>150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5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39">
        <v>5011</v>
      </c>
      <c r="B16" s="854" t="s">
        <v>209</v>
      </c>
      <c r="C16" s="841">
        <v>1630000</v>
      </c>
      <c r="D16" s="842">
        <v>1275755</v>
      </c>
      <c r="E16" s="841">
        <v>1630000</v>
      </c>
      <c r="F16" s="937">
        <v>1700000</v>
      </c>
      <c r="G16" s="844">
        <v>1700000</v>
      </c>
    </row>
    <row r="17" spans="1:7" ht="20.100000000000001" customHeight="1" x14ac:dyDescent="0.25">
      <c r="A17" s="863">
        <v>5031</v>
      </c>
      <c r="B17" s="868" t="s">
        <v>210</v>
      </c>
      <c r="C17" s="865">
        <v>404000</v>
      </c>
      <c r="D17" s="865">
        <v>316387</v>
      </c>
      <c r="E17" s="865">
        <v>404000</v>
      </c>
      <c r="F17" s="938">
        <v>421000</v>
      </c>
      <c r="G17" s="867">
        <v>421000</v>
      </c>
    </row>
    <row r="18" spans="1:7" ht="20.100000000000001" customHeight="1" x14ac:dyDescent="0.25">
      <c r="A18" s="863">
        <v>5032</v>
      </c>
      <c r="B18" s="868" t="s">
        <v>211</v>
      </c>
      <c r="C18" s="865">
        <v>147000</v>
      </c>
      <c r="D18" s="865">
        <v>114819</v>
      </c>
      <c r="E18" s="865">
        <v>147000</v>
      </c>
      <c r="F18" s="938">
        <v>153000</v>
      </c>
      <c r="G18" s="867">
        <v>153000</v>
      </c>
    </row>
    <row r="19" spans="1:7" ht="20.100000000000001" customHeight="1" x14ac:dyDescent="0.25">
      <c r="A19" s="863">
        <v>5132</v>
      </c>
      <c r="B19" s="868" t="s">
        <v>166</v>
      </c>
      <c r="C19" s="865">
        <v>0</v>
      </c>
      <c r="D19" s="865">
        <v>0</v>
      </c>
      <c r="E19" s="865">
        <v>0</v>
      </c>
      <c r="F19" s="865">
        <v>0</v>
      </c>
      <c r="G19" s="867">
        <v>0</v>
      </c>
    </row>
    <row r="20" spans="1:7" ht="20.100000000000001" customHeight="1" x14ac:dyDescent="0.25">
      <c r="A20" s="863">
        <v>5133</v>
      </c>
      <c r="B20" s="868" t="s">
        <v>212</v>
      </c>
      <c r="C20" s="865">
        <v>0</v>
      </c>
      <c r="D20" s="865">
        <v>0</v>
      </c>
      <c r="E20" s="865">
        <v>0</v>
      </c>
      <c r="F20" s="865">
        <v>0</v>
      </c>
      <c r="G20" s="867">
        <v>0</v>
      </c>
    </row>
    <row r="21" spans="1:7" ht="20.100000000000001" customHeight="1" x14ac:dyDescent="0.25">
      <c r="A21" s="863">
        <v>5134</v>
      </c>
      <c r="B21" s="868" t="s">
        <v>183</v>
      </c>
      <c r="C21" s="865">
        <v>12000</v>
      </c>
      <c r="D21" s="865">
        <v>8599</v>
      </c>
      <c r="E21" s="865">
        <v>12000</v>
      </c>
      <c r="F21" s="865">
        <v>12000</v>
      </c>
      <c r="G21" s="867">
        <v>12000</v>
      </c>
    </row>
    <row r="22" spans="1:7" ht="20.100000000000001" customHeight="1" x14ac:dyDescent="0.25">
      <c r="A22" s="863">
        <v>5137</v>
      </c>
      <c r="B22" s="868" t="s">
        <v>19</v>
      </c>
      <c r="C22" s="865">
        <v>16000</v>
      </c>
      <c r="D22" s="865">
        <v>16000</v>
      </c>
      <c r="E22" s="865">
        <v>15000</v>
      </c>
      <c r="F22" s="865">
        <v>16000</v>
      </c>
      <c r="G22" s="867">
        <v>16000</v>
      </c>
    </row>
    <row r="23" spans="1:7" ht="20.100000000000001" customHeight="1" x14ac:dyDescent="0.25">
      <c r="A23" s="863">
        <v>5139</v>
      </c>
      <c r="B23" s="868" t="s">
        <v>158</v>
      </c>
      <c r="C23" s="865">
        <v>40000</v>
      </c>
      <c r="D23" s="865">
        <v>11435</v>
      </c>
      <c r="E23" s="865">
        <v>35000</v>
      </c>
      <c r="F23" s="865">
        <v>40000</v>
      </c>
      <c r="G23" s="867">
        <v>40000</v>
      </c>
    </row>
    <row r="24" spans="1:7" ht="20.100000000000001" customHeight="1" x14ac:dyDescent="0.25">
      <c r="A24" s="863">
        <v>5151</v>
      </c>
      <c r="B24" s="868" t="s">
        <v>213</v>
      </c>
      <c r="C24" s="865">
        <v>23000</v>
      </c>
      <c r="D24" s="865">
        <v>15918</v>
      </c>
      <c r="E24" s="865">
        <v>22000</v>
      </c>
      <c r="F24" s="865">
        <v>22000</v>
      </c>
      <c r="G24" s="867">
        <v>22000</v>
      </c>
    </row>
    <row r="25" spans="1:7" ht="20.100000000000001" customHeight="1" x14ac:dyDescent="0.25">
      <c r="A25" s="863">
        <v>5152</v>
      </c>
      <c r="B25" s="868" t="s">
        <v>45</v>
      </c>
      <c r="C25" s="865">
        <v>70000</v>
      </c>
      <c r="D25" s="865">
        <v>34665</v>
      </c>
      <c r="E25" s="865">
        <v>70000</v>
      </c>
      <c r="F25" s="865">
        <v>70000</v>
      </c>
      <c r="G25" s="867">
        <v>70000</v>
      </c>
    </row>
    <row r="26" spans="1:7" ht="20.100000000000001" customHeight="1" x14ac:dyDescent="0.25">
      <c r="A26" s="863">
        <v>5154</v>
      </c>
      <c r="B26" s="868" t="s">
        <v>170</v>
      </c>
      <c r="C26" s="865">
        <v>35000</v>
      </c>
      <c r="D26" s="865">
        <v>13200</v>
      </c>
      <c r="E26" s="865">
        <v>20000</v>
      </c>
      <c r="F26" s="865">
        <v>25000</v>
      </c>
      <c r="G26" s="867">
        <v>25000</v>
      </c>
    </row>
    <row r="27" spans="1:7" ht="20.100000000000001" customHeight="1" x14ac:dyDescent="0.25">
      <c r="A27" s="863">
        <v>5156</v>
      </c>
      <c r="B27" s="868" t="s">
        <v>184</v>
      </c>
      <c r="C27" s="865">
        <v>30000</v>
      </c>
      <c r="D27" s="865">
        <v>12784</v>
      </c>
      <c r="E27" s="865">
        <v>20000</v>
      </c>
      <c r="F27" s="865">
        <v>20000</v>
      </c>
      <c r="G27" s="867">
        <v>20000</v>
      </c>
    </row>
    <row r="28" spans="1:7" ht="20.100000000000001" customHeight="1" x14ac:dyDescent="0.25">
      <c r="A28" s="863">
        <v>5162</v>
      </c>
      <c r="B28" s="868" t="s">
        <v>214</v>
      </c>
      <c r="C28" s="865">
        <v>14000</v>
      </c>
      <c r="D28" s="865">
        <v>10161</v>
      </c>
      <c r="E28" s="865">
        <v>14000</v>
      </c>
      <c r="F28" s="865">
        <v>14000</v>
      </c>
      <c r="G28" s="867">
        <v>14000</v>
      </c>
    </row>
    <row r="29" spans="1:7" ht="20.100000000000001" customHeight="1" x14ac:dyDescent="0.25">
      <c r="A29" s="863">
        <v>5163</v>
      </c>
      <c r="B29" s="868" t="s">
        <v>215</v>
      </c>
      <c r="C29" s="865">
        <v>7000</v>
      </c>
      <c r="D29" s="865">
        <v>7618</v>
      </c>
      <c r="E29" s="865">
        <v>7618</v>
      </c>
      <c r="F29" s="865">
        <v>7000</v>
      </c>
      <c r="G29" s="867">
        <v>7000</v>
      </c>
    </row>
    <row r="30" spans="1:7" ht="20.100000000000001" customHeight="1" x14ac:dyDescent="0.25">
      <c r="A30" s="863">
        <v>5167</v>
      </c>
      <c r="B30" s="868" t="s">
        <v>188</v>
      </c>
      <c r="C30" s="865">
        <v>20000</v>
      </c>
      <c r="D30" s="865">
        <v>22240</v>
      </c>
      <c r="E30" s="865">
        <v>22240</v>
      </c>
      <c r="F30" s="865">
        <v>23000</v>
      </c>
      <c r="G30" s="867">
        <v>23000</v>
      </c>
    </row>
    <row r="31" spans="1:7" ht="20.100000000000001" customHeight="1" x14ac:dyDescent="0.25">
      <c r="A31" s="863">
        <v>5168</v>
      </c>
      <c r="B31" s="868" t="s">
        <v>216</v>
      </c>
      <c r="C31" s="865">
        <v>10000</v>
      </c>
      <c r="D31" s="865">
        <v>7381</v>
      </c>
      <c r="E31" s="865">
        <v>10000</v>
      </c>
      <c r="F31" s="865">
        <v>10000</v>
      </c>
      <c r="G31" s="867">
        <v>10000</v>
      </c>
    </row>
    <row r="32" spans="1:7" ht="20.100000000000001" customHeight="1" x14ac:dyDescent="0.25">
      <c r="A32" s="863">
        <v>5169</v>
      </c>
      <c r="B32" s="868" t="s">
        <v>152</v>
      </c>
      <c r="C32" s="865">
        <v>5000</v>
      </c>
      <c r="D32" s="865">
        <v>3350</v>
      </c>
      <c r="E32" s="865">
        <v>5000</v>
      </c>
      <c r="F32" s="865">
        <v>5000</v>
      </c>
      <c r="G32" s="867">
        <v>5000</v>
      </c>
    </row>
    <row r="33" spans="1:7" ht="20.100000000000001" customHeight="1" x14ac:dyDescent="0.25">
      <c r="A33" s="863">
        <v>5171</v>
      </c>
      <c r="B33" s="868" t="s">
        <v>173</v>
      </c>
      <c r="C33" s="865">
        <v>25000</v>
      </c>
      <c r="D33" s="865">
        <v>550</v>
      </c>
      <c r="E33" s="865">
        <v>15000</v>
      </c>
      <c r="F33" s="865">
        <v>20000</v>
      </c>
      <c r="G33" s="867">
        <v>20000</v>
      </c>
    </row>
    <row r="34" spans="1:7" ht="20.100000000000001" customHeight="1" x14ac:dyDescent="0.25">
      <c r="A34" s="863">
        <v>5173</v>
      </c>
      <c r="B34" s="868" t="s">
        <v>22</v>
      </c>
      <c r="C34" s="865">
        <v>1000</v>
      </c>
      <c r="D34" s="865">
        <v>0</v>
      </c>
      <c r="E34" s="865">
        <v>0</v>
      </c>
      <c r="F34" s="865">
        <v>1000</v>
      </c>
      <c r="G34" s="867">
        <v>1000</v>
      </c>
    </row>
    <row r="35" spans="1:7" ht="20.100000000000001" customHeight="1" x14ac:dyDescent="0.25">
      <c r="A35" s="870">
        <v>5175</v>
      </c>
      <c r="B35" s="876" t="s">
        <v>26</v>
      </c>
      <c r="C35" s="872">
        <v>5000</v>
      </c>
      <c r="D35" s="872">
        <v>417</v>
      </c>
      <c r="E35" s="872">
        <v>5000</v>
      </c>
      <c r="F35" s="872">
        <v>5000</v>
      </c>
      <c r="G35" s="873">
        <v>5000</v>
      </c>
    </row>
    <row r="36" spans="1:7" ht="20.100000000000001" customHeight="1" thickBot="1" x14ac:dyDescent="0.3">
      <c r="A36" s="845">
        <v>5424</v>
      </c>
      <c r="B36" s="855" t="s">
        <v>217</v>
      </c>
      <c r="C36" s="847">
        <v>0</v>
      </c>
      <c r="D36" s="847">
        <v>0</v>
      </c>
      <c r="E36" s="847">
        <v>0</v>
      </c>
      <c r="F36" s="847">
        <v>0</v>
      </c>
      <c r="G36" s="849">
        <v>0</v>
      </c>
    </row>
    <row r="37" spans="1:7" ht="20.100000000000001" customHeight="1" thickBot="1" x14ac:dyDescent="0.3">
      <c r="A37" s="992"/>
      <c r="B37" s="979" t="s">
        <v>59</v>
      </c>
      <c r="C37" s="990">
        <f>SUM(C16:C36)</f>
        <v>2494000</v>
      </c>
      <c r="D37" s="990">
        <f>SUM(D16:D36)</f>
        <v>1871279</v>
      </c>
      <c r="E37" s="990">
        <f>SUM(E16:E36)</f>
        <v>2453858</v>
      </c>
      <c r="F37" s="990">
        <f>SUM(F16:F36)</f>
        <v>2564000</v>
      </c>
      <c r="G37" s="995">
        <f>SUM(G16:G36)</f>
        <v>2564000</v>
      </c>
    </row>
    <row r="38" spans="1:7" ht="15" x14ac:dyDescent="0.25">
      <c r="A38" s="111"/>
      <c r="B38" s="111"/>
      <c r="C38" s="114"/>
      <c r="D38" s="114"/>
      <c r="E38" s="114"/>
      <c r="F38" s="114"/>
      <c r="G38" s="111"/>
    </row>
    <row r="39" spans="1:7" ht="15" x14ac:dyDescent="0.25">
      <c r="A39" s="111"/>
      <c r="B39" s="111"/>
      <c r="C39" s="114"/>
      <c r="D39" s="114"/>
      <c r="E39" s="114"/>
      <c r="F39" s="114"/>
      <c r="G39" s="111"/>
    </row>
    <row r="40" spans="1:7" ht="15" x14ac:dyDescent="0.25">
      <c r="A40" s="111"/>
      <c r="B40" s="115" t="s">
        <v>154</v>
      </c>
      <c r="C40" s="116">
        <v>45229</v>
      </c>
      <c r="E40" s="115" t="s">
        <v>155</v>
      </c>
      <c r="F40" s="111" t="s">
        <v>218</v>
      </c>
      <c r="G40" s="111"/>
    </row>
    <row r="41" spans="1:7" ht="15" x14ac:dyDescent="0.25">
      <c r="A41" s="111"/>
      <c r="B41" s="111"/>
      <c r="C41" s="111"/>
      <c r="D41" s="111"/>
      <c r="E41" s="111"/>
      <c r="F41" s="111"/>
      <c r="G41" s="111"/>
    </row>
    <row r="43" spans="1:7" x14ac:dyDescent="0.2">
      <c r="B43" t="s">
        <v>53</v>
      </c>
      <c r="C43"/>
      <c r="D43" s="222" t="s">
        <v>53</v>
      </c>
    </row>
    <row r="44" spans="1:7" x14ac:dyDescent="0.2">
      <c r="B44" t="s">
        <v>53</v>
      </c>
      <c r="C44"/>
      <c r="D44" s="222" t="s">
        <v>53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3"/>
  <sheetViews>
    <sheetView zoomScale="130" zoomScaleNormal="130" workbookViewId="0">
      <selection activeCell="A39" sqref="A39:G3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433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402</v>
      </c>
      <c r="B3" s="791" t="s">
        <v>219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3113</v>
      </c>
      <c r="B7" s="939" t="s">
        <v>522</v>
      </c>
      <c r="C7" s="857">
        <v>0</v>
      </c>
      <c r="D7" s="857">
        <v>210000</v>
      </c>
      <c r="E7" s="857">
        <v>210000</v>
      </c>
      <c r="F7" s="857">
        <v>0</v>
      </c>
      <c r="G7" s="858">
        <v>0</v>
      </c>
    </row>
    <row r="8" spans="1:7" ht="20.100000000000001" customHeight="1" thickBot="1" x14ac:dyDescent="0.3">
      <c r="A8" s="814" t="s">
        <v>53</v>
      </c>
      <c r="B8" s="815" t="s">
        <v>53</v>
      </c>
      <c r="C8" s="861" t="s">
        <v>53</v>
      </c>
      <c r="D8" s="861" t="s">
        <v>53</v>
      </c>
      <c r="E8" s="861"/>
      <c r="F8" s="861"/>
      <c r="G8" s="862"/>
    </row>
    <row r="9" spans="1:7" ht="20.100000000000001" customHeight="1" thickBot="1" x14ac:dyDescent="0.3">
      <c r="A9" s="974"/>
      <c r="B9" s="975" t="s">
        <v>59</v>
      </c>
      <c r="C9" s="976">
        <f>SUM(C7:C8)</f>
        <v>0</v>
      </c>
      <c r="D9" s="976">
        <f>SUM(D7:D8)</f>
        <v>210000</v>
      </c>
      <c r="E9" s="976">
        <f>SUM(E7:E8)</f>
        <v>210000</v>
      </c>
      <c r="F9" s="976">
        <f>SUM(F7:F8)</f>
        <v>0</v>
      </c>
      <c r="G9" s="977">
        <f>SUM(G7:G8)</f>
        <v>0</v>
      </c>
    </row>
    <row r="10" spans="1:7" ht="15" x14ac:dyDescent="0.25">
      <c r="A10" s="111"/>
      <c r="B10" s="111"/>
      <c r="C10" s="112"/>
      <c r="D10" s="112"/>
      <c r="E10" s="112"/>
      <c r="F10" s="112"/>
      <c r="G10" s="112"/>
    </row>
    <row r="11" spans="1:7" ht="15.75" thickBot="1" x14ac:dyDescent="0.3">
      <c r="A11" s="111"/>
      <c r="B11" s="111"/>
      <c r="C11" s="111"/>
      <c r="D11" s="111"/>
      <c r="E11" s="111"/>
      <c r="F11" s="111"/>
    </row>
    <row r="12" spans="1:7" ht="15.75" x14ac:dyDescent="0.25">
      <c r="A12" s="821" t="s">
        <v>402</v>
      </c>
      <c r="B12" s="822" t="s">
        <v>219</v>
      </c>
      <c r="C12" s="823"/>
      <c r="D12" s="824"/>
      <c r="E12" s="824"/>
      <c r="F12" s="824"/>
      <c r="G12" s="825"/>
    </row>
    <row r="13" spans="1:7" ht="15.75" x14ac:dyDescent="0.25">
      <c r="A13" s="826"/>
      <c r="B13" s="827" t="s">
        <v>151</v>
      </c>
      <c r="C13" s="828"/>
      <c r="D13" s="829"/>
      <c r="E13" s="830" t="s">
        <v>145</v>
      </c>
      <c r="F13" s="829"/>
      <c r="G13" s="831"/>
    </row>
    <row r="14" spans="1:7" ht="15" x14ac:dyDescent="0.25">
      <c r="A14" s="1253" t="s">
        <v>146</v>
      </c>
      <c r="B14" s="1255" t="s">
        <v>147</v>
      </c>
      <c r="C14" s="832" t="s">
        <v>148</v>
      </c>
      <c r="D14" s="832" t="s">
        <v>111</v>
      </c>
      <c r="E14" s="832" t="s">
        <v>149</v>
      </c>
      <c r="F14" s="832" t="s">
        <v>112</v>
      </c>
      <c r="G14" s="834" t="s">
        <v>150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7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39">
        <v>5019</v>
      </c>
      <c r="B16" s="854" t="s">
        <v>220</v>
      </c>
      <c r="C16" s="841">
        <v>10000</v>
      </c>
      <c r="D16" s="842">
        <v>828</v>
      </c>
      <c r="E16" s="841">
        <v>10000</v>
      </c>
      <c r="F16" s="841">
        <v>10000</v>
      </c>
      <c r="G16" s="844">
        <v>10000</v>
      </c>
    </row>
    <row r="17" spans="1:7" ht="20.100000000000001" customHeight="1" x14ac:dyDescent="0.25">
      <c r="A17" s="863">
        <v>5021</v>
      </c>
      <c r="B17" s="868" t="s">
        <v>221</v>
      </c>
      <c r="C17" s="865">
        <v>160000</v>
      </c>
      <c r="D17" s="865">
        <v>650</v>
      </c>
      <c r="E17" s="865">
        <v>160000</v>
      </c>
      <c r="F17" s="865">
        <v>160000</v>
      </c>
      <c r="G17" s="867">
        <v>160000</v>
      </c>
    </row>
    <row r="18" spans="1:7" ht="20.100000000000001" customHeight="1" x14ac:dyDescent="0.25">
      <c r="A18" s="863">
        <v>5039</v>
      </c>
      <c r="B18" s="868" t="s">
        <v>222</v>
      </c>
      <c r="C18" s="865">
        <v>32000</v>
      </c>
      <c r="D18" s="865">
        <v>281</v>
      </c>
      <c r="E18" s="865">
        <v>32000</v>
      </c>
      <c r="F18" s="865">
        <v>20000</v>
      </c>
      <c r="G18" s="867">
        <v>20000</v>
      </c>
    </row>
    <row r="19" spans="1:7" ht="20.100000000000001" customHeight="1" x14ac:dyDescent="0.25">
      <c r="A19" s="863">
        <v>5132</v>
      </c>
      <c r="B19" s="940" t="s">
        <v>166</v>
      </c>
      <c r="C19" s="865">
        <v>0</v>
      </c>
      <c r="D19" s="865">
        <v>116</v>
      </c>
      <c r="E19" s="865">
        <v>1000</v>
      </c>
      <c r="F19" s="865">
        <v>3000</v>
      </c>
      <c r="G19" s="867">
        <v>3000</v>
      </c>
    </row>
    <row r="20" spans="1:7" ht="20.100000000000001" customHeight="1" x14ac:dyDescent="0.25">
      <c r="A20" s="863">
        <v>5133</v>
      </c>
      <c r="B20" s="940" t="s">
        <v>438</v>
      </c>
      <c r="C20" s="865">
        <v>0</v>
      </c>
      <c r="D20" s="865">
        <v>2442</v>
      </c>
      <c r="E20" s="865">
        <v>2500</v>
      </c>
      <c r="F20" s="865">
        <v>3000</v>
      </c>
      <c r="G20" s="867">
        <v>3000</v>
      </c>
    </row>
    <row r="21" spans="1:7" ht="20.100000000000001" customHeight="1" x14ac:dyDescent="0.25">
      <c r="A21" s="863">
        <v>5134</v>
      </c>
      <c r="B21" s="868" t="s">
        <v>183</v>
      </c>
      <c r="C21" s="865">
        <v>36000</v>
      </c>
      <c r="D21" s="865">
        <v>0</v>
      </c>
      <c r="E21" s="865">
        <v>20000</v>
      </c>
      <c r="F21" s="865">
        <v>5000</v>
      </c>
      <c r="G21" s="867">
        <v>5000</v>
      </c>
    </row>
    <row r="22" spans="1:7" ht="20.100000000000001" customHeight="1" x14ac:dyDescent="0.25">
      <c r="A22" s="863">
        <v>5136</v>
      </c>
      <c r="B22" s="868" t="s">
        <v>168</v>
      </c>
      <c r="C22" s="865">
        <v>1000</v>
      </c>
      <c r="D22" s="865">
        <v>0</v>
      </c>
      <c r="E22" s="865">
        <v>1000</v>
      </c>
      <c r="F22" s="865">
        <v>0</v>
      </c>
      <c r="G22" s="867">
        <v>0</v>
      </c>
    </row>
    <row r="23" spans="1:7" ht="20.100000000000001" customHeight="1" x14ac:dyDescent="0.25">
      <c r="A23" s="863">
        <v>5137</v>
      </c>
      <c r="B23" s="868" t="s">
        <v>19</v>
      </c>
      <c r="C23" s="865">
        <v>216000</v>
      </c>
      <c r="D23" s="865">
        <v>188676</v>
      </c>
      <c r="E23" s="865">
        <v>200000</v>
      </c>
      <c r="F23" s="865">
        <v>220000</v>
      </c>
      <c r="G23" s="867">
        <v>220000</v>
      </c>
    </row>
    <row r="24" spans="1:7" ht="20.100000000000001" customHeight="1" x14ac:dyDescent="0.25">
      <c r="A24" s="863">
        <v>5139</v>
      </c>
      <c r="B24" s="868" t="s">
        <v>158</v>
      </c>
      <c r="C24" s="865">
        <v>170000</v>
      </c>
      <c r="D24" s="865">
        <v>69584</v>
      </c>
      <c r="E24" s="865">
        <v>150000</v>
      </c>
      <c r="F24" s="865">
        <v>150000</v>
      </c>
      <c r="G24" s="867">
        <v>150000</v>
      </c>
    </row>
    <row r="25" spans="1:7" ht="20.100000000000001" customHeight="1" x14ac:dyDescent="0.25">
      <c r="A25" s="863">
        <v>5151</v>
      </c>
      <c r="B25" s="868" t="s">
        <v>20</v>
      </c>
      <c r="C25" s="865">
        <v>0</v>
      </c>
      <c r="D25" s="865">
        <v>7365</v>
      </c>
      <c r="E25" s="865">
        <v>10000</v>
      </c>
      <c r="F25" s="865">
        <v>8000</v>
      </c>
      <c r="G25" s="867">
        <v>8000</v>
      </c>
    </row>
    <row r="26" spans="1:7" ht="20.100000000000001" customHeight="1" x14ac:dyDescent="0.25">
      <c r="A26" s="863">
        <v>5153</v>
      </c>
      <c r="B26" s="868" t="s">
        <v>21</v>
      </c>
      <c r="C26" s="865">
        <v>26000</v>
      </c>
      <c r="D26" s="865">
        <v>38489</v>
      </c>
      <c r="E26" s="865">
        <v>40000</v>
      </c>
      <c r="F26" s="865">
        <v>40000</v>
      </c>
      <c r="G26" s="867">
        <v>40000</v>
      </c>
    </row>
    <row r="27" spans="1:7" ht="20.100000000000001" customHeight="1" x14ac:dyDescent="0.25">
      <c r="A27" s="863">
        <v>5154</v>
      </c>
      <c r="B27" s="868" t="s">
        <v>170</v>
      </c>
      <c r="C27" s="865">
        <v>320000</v>
      </c>
      <c r="D27" s="865">
        <v>69951</v>
      </c>
      <c r="E27" s="865">
        <v>100000</v>
      </c>
      <c r="F27" s="865">
        <v>80000</v>
      </c>
      <c r="G27" s="867">
        <v>80000</v>
      </c>
    </row>
    <row r="28" spans="1:7" ht="20.100000000000001" customHeight="1" x14ac:dyDescent="0.25">
      <c r="A28" s="863">
        <v>5156</v>
      </c>
      <c r="B28" s="868" t="s">
        <v>184</v>
      </c>
      <c r="C28" s="865">
        <v>150000</v>
      </c>
      <c r="D28" s="865">
        <v>79955</v>
      </c>
      <c r="E28" s="865">
        <v>150000</v>
      </c>
      <c r="F28" s="865">
        <v>140000</v>
      </c>
      <c r="G28" s="867">
        <v>140000</v>
      </c>
    </row>
    <row r="29" spans="1:7" ht="20.100000000000001" customHeight="1" x14ac:dyDescent="0.25">
      <c r="A29" s="863">
        <v>5161</v>
      </c>
      <c r="B29" s="868" t="s">
        <v>39</v>
      </c>
      <c r="C29" s="865">
        <v>500</v>
      </c>
      <c r="D29" s="865">
        <v>0</v>
      </c>
      <c r="E29" s="865">
        <v>0</v>
      </c>
      <c r="F29" s="865">
        <v>0</v>
      </c>
      <c r="G29" s="867">
        <v>0</v>
      </c>
    </row>
    <row r="30" spans="1:7" ht="20.100000000000001" customHeight="1" x14ac:dyDescent="0.25">
      <c r="A30" s="863">
        <v>5162</v>
      </c>
      <c r="B30" s="868" t="s">
        <v>214</v>
      </c>
      <c r="C30" s="865">
        <v>40000</v>
      </c>
      <c r="D30" s="865">
        <v>33219</v>
      </c>
      <c r="E30" s="865">
        <v>35000</v>
      </c>
      <c r="F30" s="865">
        <v>40000</v>
      </c>
      <c r="G30" s="867">
        <v>40000</v>
      </c>
    </row>
    <row r="31" spans="1:7" ht="20.100000000000001" customHeight="1" x14ac:dyDescent="0.25">
      <c r="A31" s="863">
        <v>5163</v>
      </c>
      <c r="B31" s="868" t="s">
        <v>215</v>
      </c>
      <c r="C31" s="865">
        <v>50000</v>
      </c>
      <c r="D31" s="865">
        <v>88862</v>
      </c>
      <c r="E31" s="865">
        <v>100000</v>
      </c>
      <c r="F31" s="865">
        <v>90000</v>
      </c>
      <c r="G31" s="867">
        <v>90000</v>
      </c>
    </row>
    <row r="32" spans="1:7" ht="20.100000000000001" customHeight="1" x14ac:dyDescent="0.25">
      <c r="A32" s="863">
        <v>5167</v>
      </c>
      <c r="B32" s="868" t="s">
        <v>188</v>
      </c>
      <c r="C32" s="865">
        <v>20000</v>
      </c>
      <c r="D32" s="865">
        <v>4800</v>
      </c>
      <c r="E32" s="865">
        <v>5000</v>
      </c>
      <c r="F32" s="865">
        <v>60000</v>
      </c>
      <c r="G32" s="867">
        <v>60000</v>
      </c>
    </row>
    <row r="33" spans="1:7" ht="20.100000000000001" customHeight="1" x14ac:dyDescent="0.25">
      <c r="A33" s="863">
        <v>5168</v>
      </c>
      <c r="B33" s="868" t="s">
        <v>216</v>
      </c>
      <c r="C33" s="865">
        <v>500</v>
      </c>
      <c r="D33" s="865">
        <v>0</v>
      </c>
      <c r="E33" s="865">
        <v>0</v>
      </c>
      <c r="F33" s="865">
        <v>0</v>
      </c>
      <c r="G33" s="867">
        <v>0</v>
      </c>
    </row>
    <row r="34" spans="1:7" ht="20.100000000000001" customHeight="1" x14ac:dyDescent="0.25">
      <c r="A34" s="863">
        <v>5169</v>
      </c>
      <c r="B34" s="868" t="s">
        <v>152</v>
      </c>
      <c r="C34" s="865">
        <v>20000</v>
      </c>
      <c r="D34" s="865">
        <v>44379</v>
      </c>
      <c r="E34" s="865">
        <v>20000</v>
      </c>
      <c r="F34" s="865">
        <v>45000</v>
      </c>
      <c r="G34" s="867">
        <v>45000</v>
      </c>
    </row>
    <row r="35" spans="1:7" ht="20.100000000000001" customHeight="1" x14ac:dyDescent="0.25">
      <c r="A35" s="863">
        <v>5171</v>
      </c>
      <c r="B35" s="868" t="s">
        <v>173</v>
      </c>
      <c r="C35" s="865">
        <v>25000</v>
      </c>
      <c r="D35" s="865">
        <v>15569</v>
      </c>
      <c r="E35" s="865">
        <v>25000</v>
      </c>
      <c r="F35" s="865">
        <v>180000</v>
      </c>
      <c r="G35" s="867">
        <v>180000</v>
      </c>
    </row>
    <row r="36" spans="1:7" ht="20.100000000000001" customHeight="1" x14ac:dyDescent="0.25">
      <c r="A36" s="863">
        <v>5175</v>
      </c>
      <c r="B36" s="868" t="s">
        <v>26</v>
      </c>
      <c r="C36" s="865">
        <v>10000</v>
      </c>
      <c r="D36" s="865">
        <v>5529</v>
      </c>
      <c r="E36" s="865">
        <v>10000</v>
      </c>
      <c r="F36" s="865">
        <v>10000</v>
      </c>
      <c r="G36" s="867">
        <v>10000</v>
      </c>
    </row>
    <row r="37" spans="1:7" ht="20.100000000000001" customHeight="1" x14ac:dyDescent="0.25">
      <c r="A37" s="870">
        <v>5194</v>
      </c>
      <c r="B37" s="941" t="s">
        <v>223</v>
      </c>
      <c r="C37" s="872">
        <v>0</v>
      </c>
      <c r="D37" s="872">
        <v>1500</v>
      </c>
      <c r="E37" s="872">
        <v>1500</v>
      </c>
      <c r="F37" s="872">
        <v>2000</v>
      </c>
      <c r="G37" s="873">
        <v>2000</v>
      </c>
    </row>
    <row r="38" spans="1:7" ht="20.100000000000001" customHeight="1" thickBot="1" x14ac:dyDescent="0.3">
      <c r="A38" s="845">
        <v>6123</v>
      </c>
      <c r="B38" s="942" t="s">
        <v>413</v>
      </c>
      <c r="C38" s="847">
        <v>8850000</v>
      </c>
      <c r="D38" s="847">
        <v>8875059</v>
      </c>
      <c r="E38" s="847">
        <v>8875059</v>
      </c>
      <c r="F38" s="847">
        <v>0</v>
      </c>
      <c r="G38" s="849">
        <v>0</v>
      </c>
    </row>
    <row r="39" spans="1:7" ht="20.100000000000001" customHeight="1" thickBot="1" x14ac:dyDescent="0.3">
      <c r="A39" s="992"/>
      <c r="B39" s="979" t="s">
        <v>59</v>
      </c>
      <c r="C39" s="993">
        <f>SUM(C16:C38)</f>
        <v>10137000</v>
      </c>
      <c r="D39" s="993">
        <f>SUM(D16:D38)</f>
        <v>9527254</v>
      </c>
      <c r="E39" s="993">
        <f>SUM(E16:E38)</f>
        <v>9948059</v>
      </c>
      <c r="F39" s="993">
        <f>SUM(F16:F38)</f>
        <v>1266000</v>
      </c>
      <c r="G39" s="994">
        <f>SUM(G16:G38)</f>
        <v>1266000</v>
      </c>
    </row>
    <row r="40" spans="1:7" ht="15" x14ac:dyDescent="0.25">
      <c r="A40" s="111"/>
      <c r="B40" s="111"/>
      <c r="C40" s="114"/>
      <c r="D40" s="114"/>
      <c r="E40" s="114"/>
      <c r="F40" s="114"/>
      <c r="G40" s="111"/>
    </row>
    <row r="41" spans="1:7" ht="15" x14ac:dyDescent="0.25">
      <c r="A41" s="111"/>
      <c r="B41" s="111"/>
      <c r="C41" s="114"/>
      <c r="D41" s="114"/>
      <c r="E41" s="114"/>
      <c r="F41" s="114"/>
      <c r="G41" s="111"/>
    </row>
    <row r="42" spans="1:7" ht="15" x14ac:dyDescent="0.25">
      <c r="A42" s="111"/>
      <c r="B42" s="115" t="s">
        <v>154</v>
      </c>
      <c r="C42" s="661">
        <v>45229</v>
      </c>
      <c r="E42" s="115" t="s">
        <v>155</v>
      </c>
      <c r="F42" s="674" t="s">
        <v>156</v>
      </c>
      <c r="G42" s="111"/>
    </row>
    <row r="43" spans="1:7" ht="15" x14ac:dyDescent="0.25">
      <c r="A43" s="111"/>
      <c r="B43" s="111"/>
      <c r="C43" s="111"/>
      <c r="D43" s="111"/>
      <c r="E43" s="111"/>
      <c r="F43" s="111"/>
      <c r="G43" s="111"/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7"/>
  <sheetViews>
    <sheetView zoomScale="130" zoomScaleNormal="130" workbookViewId="0">
      <selection activeCell="F28" sqref="F28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434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403</v>
      </c>
      <c r="B3" s="791" t="s">
        <v>359</v>
      </c>
      <c r="C3" s="792"/>
      <c r="D3" s="878"/>
      <c r="E3" s="878"/>
      <c r="F3" s="878"/>
      <c r="G3" s="794"/>
    </row>
    <row r="4" spans="1:7" ht="15.75" x14ac:dyDescent="0.25">
      <c r="A4" s="795"/>
      <c r="B4" s="796" t="s">
        <v>144</v>
      </c>
      <c r="C4" s="879"/>
      <c r="D4" s="880"/>
      <c r="E4" s="799" t="s">
        <v>145</v>
      </c>
      <c r="F4" s="880"/>
      <c r="G4" s="800"/>
    </row>
    <row r="5" spans="1:7" ht="15" x14ac:dyDescent="0.25">
      <c r="A5" s="1306" t="s">
        <v>146</v>
      </c>
      <c r="B5" s="1307" t="s">
        <v>147</v>
      </c>
      <c r="C5" s="881" t="s">
        <v>148</v>
      </c>
      <c r="D5" s="881" t="s">
        <v>111</v>
      </c>
      <c r="E5" s="881" t="s">
        <v>149</v>
      </c>
      <c r="F5" s="881" t="s">
        <v>112</v>
      </c>
      <c r="G5" s="88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86"/>
      <c r="B7" s="887"/>
      <c r="C7" s="943"/>
      <c r="D7" s="943"/>
      <c r="E7" s="943"/>
      <c r="F7" s="943"/>
      <c r="G7" s="813"/>
    </row>
    <row r="8" spans="1:7" ht="20.100000000000001" customHeight="1" thickBot="1" x14ac:dyDescent="0.3">
      <c r="A8" s="889"/>
      <c r="B8" s="890"/>
      <c r="C8" s="944"/>
      <c r="D8" s="944"/>
      <c r="E8" s="944"/>
      <c r="F8" s="944"/>
      <c r="G8" s="817"/>
    </row>
    <row r="9" spans="1:7" ht="20.100000000000001" customHeight="1" thickBot="1" x14ac:dyDescent="0.3">
      <c r="A9" s="986"/>
      <c r="B9" s="975" t="s">
        <v>59</v>
      </c>
      <c r="C9" s="987">
        <f>SUM(C7:C8)</f>
        <v>0</v>
      </c>
      <c r="D9" s="987">
        <f>SUM(D7:D8)</f>
        <v>0</v>
      </c>
      <c r="E9" s="987">
        <f>SUM(E7:E8)</f>
        <v>0</v>
      </c>
      <c r="F9" s="987">
        <f>SUM(F7:F8)</f>
        <v>0</v>
      </c>
      <c r="G9" s="988">
        <f>SUM(G7:G8)</f>
        <v>0</v>
      </c>
    </row>
    <row r="10" spans="1:7" ht="15" x14ac:dyDescent="0.25">
      <c r="A10" s="216"/>
      <c r="B10" s="216"/>
      <c r="C10" s="217"/>
      <c r="D10" s="217"/>
      <c r="E10" s="217"/>
      <c r="F10" s="217"/>
      <c r="G10" s="217"/>
    </row>
    <row r="11" spans="1:7" ht="15.75" thickBot="1" x14ac:dyDescent="0.3">
      <c r="A11" s="216"/>
      <c r="B11" s="216"/>
      <c r="C11" s="216"/>
      <c r="D11" s="216"/>
      <c r="E11" s="216"/>
      <c r="F11" s="216"/>
    </row>
    <row r="12" spans="1:7" ht="15.75" x14ac:dyDescent="0.25">
      <c r="A12" s="821" t="s">
        <v>403</v>
      </c>
      <c r="B12" s="822" t="s">
        <v>359</v>
      </c>
      <c r="C12" s="823"/>
      <c r="D12" s="893"/>
      <c r="E12" s="893"/>
      <c r="F12" s="893"/>
      <c r="G12" s="825"/>
    </row>
    <row r="13" spans="1:7" ht="15.75" x14ac:dyDescent="0.25">
      <c r="A13" s="826"/>
      <c r="B13" s="827" t="s">
        <v>151</v>
      </c>
      <c r="C13" s="894"/>
      <c r="D13" s="895"/>
      <c r="E13" s="830" t="s">
        <v>145</v>
      </c>
      <c r="F13" s="895"/>
      <c r="G13" s="831"/>
    </row>
    <row r="14" spans="1:7" ht="15" x14ac:dyDescent="0.25">
      <c r="A14" s="1308" t="s">
        <v>146</v>
      </c>
      <c r="B14" s="1309" t="s">
        <v>147</v>
      </c>
      <c r="C14" s="896" t="s">
        <v>148</v>
      </c>
      <c r="D14" s="896" t="s">
        <v>111</v>
      </c>
      <c r="E14" s="896" t="s">
        <v>149</v>
      </c>
      <c r="F14" s="896" t="s">
        <v>112</v>
      </c>
      <c r="G14" s="897" t="s">
        <v>150</v>
      </c>
    </row>
    <row r="15" spans="1:7" ht="15.75" thickBot="1" x14ac:dyDescent="0.3">
      <c r="A15" s="1254"/>
      <c r="B15" s="1256"/>
      <c r="C15" s="835" t="str">
        <f>IF('příjmy-paragraf'!D2=0," ",'příjmy-paragraf'!D2)</f>
        <v>rok 2023</v>
      </c>
      <c r="D15" s="835" t="str">
        <f>IF('příjmy-paragraf'!E3=0," ",'příjmy-paragraf'!E3)</f>
        <v xml:space="preserve"> k 30.09.</v>
      </c>
      <c r="E15" s="835" t="str">
        <f>IF('1014-útulek'!E16=0," ",'1014-útulek'!E16)</f>
        <v>k 31.12.2023</v>
      </c>
      <c r="F15" s="837" t="str">
        <f>IF('příjmy-paragraf'!F2=0," ",'příjmy-paragraf'!F2)</f>
        <v>rok 2024</v>
      </c>
      <c r="G15" s="838" t="str">
        <f>IF('příjmy-paragraf'!F2=0," ",'příjmy-paragraf'!F2)</f>
        <v>rok 2024</v>
      </c>
    </row>
    <row r="16" spans="1:7" ht="20.100000000000001" customHeight="1" x14ac:dyDescent="0.25">
      <c r="A16" s="899">
        <v>5023</v>
      </c>
      <c r="B16" s="945" t="s">
        <v>360</v>
      </c>
      <c r="C16" s="946">
        <v>2382000</v>
      </c>
      <c r="D16" s="947">
        <v>1768160</v>
      </c>
      <c r="E16" s="946">
        <v>2382000</v>
      </c>
      <c r="F16" s="946">
        <v>2574000</v>
      </c>
      <c r="G16" s="948">
        <v>2574000</v>
      </c>
    </row>
    <row r="17" spans="1:8" ht="20.100000000000001" customHeight="1" x14ac:dyDescent="0.25">
      <c r="A17" s="899">
        <v>5023</v>
      </c>
      <c r="B17" s="949" t="s">
        <v>412</v>
      </c>
      <c r="C17" s="946">
        <v>0</v>
      </c>
      <c r="D17" s="947">
        <v>0</v>
      </c>
      <c r="E17" s="946">
        <v>0</v>
      </c>
      <c r="F17" s="946">
        <v>0</v>
      </c>
      <c r="G17" s="948">
        <v>0</v>
      </c>
      <c r="H17" s="518"/>
    </row>
    <row r="18" spans="1:8" ht="20.100000000000001" customHeight="1" x14ac:dyDescent="0.25">
      <c r="A18" s="899">
        <v>5031</v>
      </c>
      <c r="B18" s="945" t="s">
        <v>210</v>
      </c>
      <c r="C18" s="946">
        <v>408000</v>
      </c>
      <c r="D18" s="947">
        <v>305857</v>
      </c>
      <c r="E18" s="946">
        <v>408000</v>
      </c>
      <c r="F18" s="946">
        <v>442000</v>
      </c>
      <c r="G18" s="948">
        <v>442000</v>
      </c>
    </row>
    <row r="19" spans="1:8" ht="20.100000000000001" customHeight="1" thickBot="1" x14ac:dyDescent="0.3">
      <c r="A19" s="908">
        <v>5032</v>
      </c>
      <c r="B19" s="909" t="s">
        <v>211</v>
      </c>
      <c r="C19" s="848">
        <v>215000</v>
      </c>
      <c r="D19" s="848">
        <v>160238</v>
      </c>
      <c r="E19" s="848">
        <v>215000</v>
      </c>
      <c r="F19" s="848">
        <v>232000</v>
      </c>
      <c r="G19" s="950">
        <v>232000</v>
      </c>
    </row>
    <row r="20" spans="1:8" ht="20.100000000000001" customHeight="1" thickBot="1" x14ac:dyDescent="0.3">
      <c r="A20" s="989"/>
      <c r="B20" s="979" t="s">
        <v>59</v>
      </c>
      <c r="C20" s="990">
        <f>SUM(C16:C19)</f>
        <v>3005000</v>
      </c>
      <c r="D20" s="990">
        <f>SUM(D16:D19)</f>
        <v>2234255</v>
      </c>
      <c r="E20" s="991">
        <f>SUM(E16:E19)</f>
        <v>3005000</v>
      </c>
      <c r="F20" s="980">
        <f>SUM(F16:F19)</f>
        <v>3248000</v>
      </c>
      <c r="G20" s="981">
        <f>SUM(G16:G19)</f>
        <v>3248000</v>
      </c>
    </row>
    <row r="21" spans="1:8" ht="15" x14ac:dyDescent="0.25">
      <c r="A21" s="216"/>
      <c r="B21" s="216"/>
      <c r="C21" s="219"/>
      <c r="D21" s="219"/>
      <c r="E21" s="219"/>
      <c r="F21" s="219"/>
      <c r="G21" s="216"/>
    </row>
    <row r="22" spans="1:8" ht="15" x14ac:dyDescent="0.25">
      <c r="A22" s="216"/>
      <c r="B22" s="216"/>
      <c r="C22" s="219"/>
      <c r="D22" s="219"/>
      <c r="E22" s="219"/>
      <c r="F22" s="219"/>
      <c r="G22" s="216"/>
    </row>
    <row r="23" spans="1:8" ht="15" x14ac:dyDescent="0.25">
      <c r="A23" s="216"/>
      <c r="B23" s="220" t="s">
        <v>154</v>
      </c>
      <c r="C23" s="510">
        <v>45229</v>
      </c>
      <c r="E23" s="220" t="s">
        <v>155</v>
      </c>
      <c r="F23" s="509" t="s">
        <v>439</v>
      </c>
      <c r="G23" s="216"/>
    </row>
    <row r="24" spans="1:8" ht="15" x14ac:dyDescent="0.25">
      <c r="A24" s="216"/>
      <c r="B24" s="216"/>
      <c r="C24" s="216"/>
      <c r="D24" s="216"/>
      <c r="E24" s="216"/>
      <c r="F24" s="221"/>
      <c r="G24" s="216"/>
    </row>
    <row r="26" spans="1:8" x14ac:dyDescent="0.2">
      <c r="B26" t="s">
        <v>210</v>
      </c>
      <c r="C26"/>
      <c r="D26" s="563">
        <v>0.248</v>
      </c>
    </row>
    <row r="27" spans="1:8" x14ac:dyDescent="0.2">
      <c r="B27" t="s">
        <v>211</v>
      </c>
      <c r="C27"/>
      <c r="D27" s="222">
        <v>0.09</v>
      </c>
    </row>
  </sheetData>
  <mergeCells count="5">
    <mergeCell ref="B1:E1"/>
    <mergeCell ref="A5:A6"/>
    <mergeCell ref="B5:B6"/>
    <mergeCell ref="A14:A15"/>
    <mergeCell ref="B14:B15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57"/>
  <sheetViews>
    <sheetView topLeftCell="B1" zoomScale="130" zoomScaleNormal="130" workbookViewId="0">
      <selection activeCell="K38" sqref="K38"/>
    </sheetView>
  </sheetViews>
  <sheetFormatPr defaultColWidth="9.140625" defaultRowHeight="14.25" x14ac:dyDescent="0.2"/>
  <cols>
    <col min="1" max="1" width="7.140625" style="101" customWidth="1"/>
    <col min="2" max="2" width="32.42578125" style="101" customWidth="1"/>
    <col min="3" max="5" width="12.85546875" style="101" customWidth="1"/>
    <col min="6" max="7" width="13.5703125" style="101" customWidth="1"/>
    <col min="8" max="8" width="14.7109375" style="101" customWidth="1"/>
    <col min="9" max="9" width="18.42578125" style="101" customWidth="1"/>
    <col min="10" max="10" width="17.5703125" style="101" customWidth="1"/>
    <col min="11" max="11" width="13.5703125" style="101" customWidth="1"/>
    <col min="12" max="12" width="14.5703125" style="101" customWidth="1"/>
    <col min="13" max="14" width="11.85546875" style="101" customWidth="1"/>
    <col min="15" max="16384" width="9.140625" style="101"/>
  </cols>
  <sheetData>
    <row r="1" spans="1:7" ht="18" x14ac:dyDescent="0.25">
      <c r="B1" s="1247" t="s">
        <v>435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365</v>
      </c>
      <c r="B3" s="791" t="s">
        <v>239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951" t="s">
        <v>379</v>
      </c>
      <c r="C7" s="857">
        <v>50000</v>
      </c>
      <c r="D7" s="857">
        <v>208462</v>
      </c>
      <c r="E7" s="857">
        <v>210000</v>
      </c>
      <c r="F7" s="857">
        <v>50000</v>
      </c>
      <c r="G7" s="858">
        <v>50000</v>
      </c>
    </row>
    <row r="8" spans="1:7" ht="20.100000000000001" customHeight="1" x14ac:dyDescent="0.25">
      <c r="A8" s="810">
        <v>2111</v>
      </c>
      <c r="B8" s="952" t="s">
        <v>380</v>
      </c>
      <c r="C8" s="859">
        <v>350000</v>
      </c>
      <c r="D8" s="859">
        <v>325876</v>
      </c>
      <c r="E8" s="859">
        <v>350000</v>
      </c>
      <c r="F8" s="859">
        <v>400000</v>
      </c>
      <c r="G8" s="860">
        <v>400000</v>
      </c>
    </row>
    <row r="9" spans="1:7" ht="20.100000000000001" customHeight="1" x14ac:dyDescent="0.25">
      <c r="A9" s="810"/>
      <c r="B9" s="953"/>
      <c r="C9" s="859" t="s">
        <v>53</v>
      </c>
      <c r="D9" s="859" t="s">
        <v>53</v>
      </c>
      <c r="E9" s="859"/>
      <c r="F9" s="859"/>
      <c r="G9" s="860"/>
    </row>
    <row r="10" spans="1:7" ht="20.100000000000001" customHeight="1" thickBot="1" x14ac:dyDescent="0.3">
      <c r="A10" s="814"/>
      <c r="B10" s="954"/>
      <c r="C10" s="861" t="s">
        <v>53</v>
      </c>
      <c r="D10" s="861" t="s">
        <v>53</v>
      </c>
      <c r="E10" s="861"/>
      <c r="F10" s="861"/>
      <c r="G10" s="862"/>
    </row>
    <row r="11" spans="1:7" ht="20.100000000000001" customHeight="1" thickBot="1" x14ac:dyDescent="0.3">
      <c r="A11" s="974"/>
      <c r="B11" s="975" t="s">
        <v>59</v>
      </c>
      <c r="C11" s="976">
        <f>SUM(C7:C10)</f>
        <v>400000</v>
      </c>
      <c r="D11" s="976">
        <f>SUM(D7:D10)</f>
        <v>534338</v>
      </c>
      <c r="E11" s="976">
        <f>SUM(E7:E10)</f>
        <v>560000</v>
      </c>
      <c r="F11" s="976">
        <f>SUM(F7:F10)</f>
        <v>450000</v>
      </c>
      <c r="G11" s="977">
        <f>SUM(G7:G10)</f>
        <v>450000</v>
      </c>
    </row>
    <row r="12" spans="1:7" ht="15" x14ac:dyDescent="0.25">
      <c r="A12" s="111"/>
      <c r="B12" s="111"/>
      <c r="C12" s="112"/>
      <c r="D12" s="112"/>
      <c r="E12" s="112"/>
      <c r="F12" s="112"/>
      <c r="G12" s="112"/>
    </row>
    <row r="13" spans="1:7" ht="15.75" thickBot="1" x14ac:dyDescent="0.3">
      <c r="A13" s="111"/>
      <c r="B13" s="111"/>
      <c r="C13" s="111"/>
      <c r="D13" s="111"/>
      <c r="E13" s="111"/>
      <c r="F13" s="111"/>
    </row>
    <row r="14" spans="1:7" ht="15.75" x14ac:dyDescent="0.25">
      <c r="A14" s="821"/>
      <c r="B14" s="822" t="s">
        <v>239</v>
      </c>
      <c r="C14" s="823"/>
      <c r="D14" s="824"/>
      <c r="E14" s="824"/>
      <c r="F14" s="824"/>
      <c r="G14" s="825"/>
    </row>
    <row r="15" spans="1:7" ht="15.75" x14ac:dyDescent="0.25">
      <c r="A15" s="826"/>
      <c r="B15" s="827" t="s">
        <v>151</v>
      </c>
      <c r="C15" s="828"/>
      <c r="D15" s="829"/>
      <c r="E15" s="830" t="s">
        <v>145</v>
      </c>
      <c r="F15" s="829"/>
      <c r="G15" s="831"/>
    </row>
    <row r="16" spans="1:7" ht="15" x14ac:dyDescent="0.25">
      <c r="A16" s="1253" t="s">
        <v>146</v>
      </c>
      <c r="B16" s="1255" t="s">
        <v>147</v>
      </c>
      <c r="C16" s="832" t="s">
        <v>148</v>
      </c>
      <c r="D16" s="832" t="s">
        <v>111</v>
      </c>
      <c r="E16" s="832" t="s">
        <v>149</v>
      </c>
      <c r="F16" s="832" t="s">
        <v>112</v>
      </c>
      <c r="G16" s="834" t="s">
        <v>150</v>
      </c>
    </row>
    <row r="17" spans="1:16" ht="15.75" thickBot="1" x14ac:dyDescent="0.3">
      <c r="A17" s="1254"/>
      <c r="B17" s="1256"/>
      <c r="C17" s="835" t="str">
        <f>IF('příjmy-paragraf'!D2=0," ",'příjmy-paragraf'!D2)</f>
        <v>rok 2023</v>
      </c>
      <c r="D17" s="835" t="str">
        <f>IF('příjmy-paragraf'!E3=0," ",'příjmy-paragraf'!E3)</f>
        <v xml:space="preserve"> k 30.09.</v>
      </c>
      <c r="E17" s="835" t="str">
        <f>IF('1014-útulek'!E16=0," ",'1014-útulek'!E16)</f>
        <v>k 31.12.2023</v>
      </c>
      <c r="F17" s="835" t="str">
        <f>IF('příjmy-paragraf'!F2=0," ",'příjmy-paragraf'!F2)</f>
        <v>rok 2024</v>
      </c>
      <c r="G17" s="838" t="str">
        <f>IF('příjmy-paragraf'!F2=0," ",'příjmy-paragraf'!F2)</f>
        <v>rok 2024</v>
      </c>
    </row>
    <row r="18" spans="1:16" ht="20.100000000000001" customHeight="1" x14ac:dyDescent="0.25">
      <c r="A18" s="839">
        <v>5011</v>
      </c>
      <c r="B18" s="955" t="s">
        <v>409</v>
      </c>
      <c r="C18" s="841">
        <v>14900000</v>
      </c>
      <c r="D18" s="842">
        <v>10609853</v>
      </c>
      <c r="E18" s="843">
        <v>14900000</v>
      </c>
      <c r="F18" s="843">
        <v>15900000</v>
      </c>
      <c r="G18" s="956">
        <v>15900000</v>
      </c>
      <c r="H18" s="718"/>
      <c r="I18" s="718"/>
      <c r="J18" s="718"/>
      <c r="K18" s="718"/>
      <c r="L18" s="718"/>
      <c r="M18" s="718"/>
      <c r="N18" s="718"/>
      <c r="O18" s="718"/>
      <c r="P18" s="718"/>
    </row>
    <row r="19" spans="1:16" ht="20.100000000000001" customHeight="1" x14ac:dyDescent="0.25">
      <c r="A19" s="863">
        <v>5021</v>
      </c>
      <c r="B19" s="868" t="s">
        <v>240</v>
      </c>
      <c r="C19" s="866">
        <v>130000</v>
      </c>
      <c r="D19" s="866">
        <v>139438</v>
      </c>
      <c r="E19" s="866">
        <v>150000</v>
      </c>
      <c r="F19" s="866">
        <v>150000</v>
      </c>
      <c r="G19" s="957">
        <v>150000</v>
      </c>
      <c r="H19" s="973" t="s">
        <v>549</v>
      </c>
      <c r="I19" s="718"/>
      <c r="J19" s="718"/>
      <c r="K19" s="718"/>
      <c r="L19" s="718"/>
      <c r="M19" s="718"/>
      <c r="N19" s="718"/>
      <c r="O19" s="718"/>
      <c r="P19" s="718"/>
    </row>
    <row r="20" spans="1:16" ht="20.100000000000001" customHeight="1" x14ac:dyDescent="0.25">
      <c r="A20" s="863">
        <v>5031</v>
      </c>
      <c r="B20" s="868" t="s">
        <v>210</v>
      </c>
      <c r="C20" s="866">
        <v>3695000</v>
      </c>
      <c r="D20" s="866">
        <v>2668289</v>
      </c>
      <c r="E20" s="866">
        <v>3695000</v>
      </c>
      <c r="F20" s="866">
        <v>3940000</v>
      </c>
      <c r="G20" s="957">
        <v>3940000</v>
      </c>
      <c r="H20" s="718"/>
      <c r="I20" s="718"/>
      <c r="J20" s="718"/>
      <c r="K20" s="718"/>
      <c r="L20" s="718"/>
      <c r="M20" s="718"/>
      <c r="N20" s="718"/>
      <c r="O20" s="718"/>
      <c r="P20" s="718"/>
    </row>
    <row r="21" spans="1:16" ht="20.100000000000001" customHeight="1" x14ac:dyDescent="0.25">
      <c r="A21" s="863">
        <v>5032</v>
      </c>
      <c r="B21" s="868" t="s">
        <v>211</v>
      </c>
      <c r="C21" s="866">
        <v>1341000</v>
      </c>
      <c r="D21" s="866">
        <v>965476</v>
      </c>
      <c r="E21" s="866">
        <v>1341000</v>
      </c>
      <c r="F21" s="866">
        <v>1430000</v>
      </c>
      <c r="G21" s="957">
        <v>1430000</v>
      </c>
      <c r="H21" s="718"/>
      <c r="I21" s="718"/>
      <c r="J21" s="718"/>
      <c r="K21" s="718"/>
      <c r="L21" s="718"/>
      <c r="M21" s="718"/>
      <c r="N21" s="718"/>
      <c r="O21" s="718"/>
      <c r="P21" s="718"/>
    </row>
    <row r="22" spans="1:16" ht="20.100000000000001" customHeight="1" x14ac:dyDescent="0.25">
      <c r="A22" s="863">
        <v>5038</v>
      </c>
      <c r="B22" s="958" t="s">
        <v>454</v>
      </c>
      <c r="C22" s="866">
        <v>75000</v>
      </c>
      <c r="D22" s="866">
        <v>57536</v>
      </c>
      <c r="E22" s="866">
        <v>70000</v>
      </c>
      <c r="F22" s="866">
        <v>75000</v>
      </c>
      <c r="G22" s="957">
        <v>75000</v>
      </c>
      <c r="H22" s="718" t="s">
        <v>453</v>
      </c>
      <c r="J22" s="719">
        <v>4.1999999999999997E-3</v>
      </c>
      <c r="K22" s="720">
        <f>J22*F18</f>
        <v>66780</v>
      </c>
      <c r="L22" s="718"/>
      <c r="M22" s="719"/>
      <c r="N22" s="720"/>
      <c r="O22" s="718"/>
      <c r="P22" s="718"/>
    </row>
    <row r="23" spans="1:16" ht="20.100000000000001" customHeight="1" x14ac:dyDescent="0.25">
      <c r="A23" s="863">
        <v>5133</v>
      </c>
      <c r="B23" s="868" t="s">
        <v>241</v>
      </c>
      <c r="C23" s="866">
        <v>20000</v>
      </c>
      <c r="D23" s="866">
        <v>1259</v>
      </c>
      <c r="E23" s="866">
        <v>5000</v>
      </c>
      <c r="F23" s="866">
        <v>10000</v>
      </c>
      <c r="G23" s="957">
        <v>10000</v>
      </c>
      <c r="H23" s="718"/>
      <c r="I23" s="718"/>
      <c r="J23" s="718"/>
      <c r="K23" s="718"/>
      <c r="L23" s="718"/>
      <c r="M23" s="718"/>
      <c r="N23" s="718"/>
      <c r="O23" s="718"/>
      <c r="P23" s="718"/>
    </row>
    <row r="24" spans="1:16" ht="20.100000000000001" customHeight="1" x14ac:dyDescent="0.25">
      <c r="A24" s="863">
        <v>5134</v>
      </c>
      <c r="B24" s="868" t="s">
        <v>183</v>
      </c>
      <c r="C24" s="959">
        <v>3000</v>
      </c>
      <c r="D24" s="959">
        <v>0</v>
      </c>
      <c r="E24" s="866">
        <v>0</v>
      </c>
      <c r="F24" s="866">
        <v>3000</v>
      </c>
      <c r="G24" s="957">
        <v>3000</v>
      </c>
      <c r="H24" s="701"/>
      <c r="I24" s="718"/>
      <c r="J24" s="718"/>
      <c r="K24" s="718"/>
      <c r="L24" s="718"/>
      <c r="M24" s="718"/>
      <c r="N24" s="718"/>
      <c r="O24" s="718"/>
      <c r="P24" s="718"/>
    </row>
    <row r="25" spans="1:16" ht="20.100000000000001" customHeight="1" x14ac:dyDescent="0.25">
      <c r="A25" s="863">
        <v>5136</v>
      </c>
      <c r="B25" s="868" t="s">
        <v>168</v>
      </c>
      <c r="C25" s="866">
        <v>15000</v>
      </c>
      <c r="D25" s="866">
        <v>10723</v>
      </c>
      <c r="E25" s="866">
        <v>15000</v>
      </c>
      <c r="F25" s="866">
        <v>15000</v>
      </c>
      <c r="G25" s="957">
        <v>15000</v>
      </c>
      <c r="H25" s="701"/>
      <c r="I25" s="718"/>
      <c r="J25" s="718"/>
      <c r="K25" s="718"/>
      <c r="L25" s="718"/>
      <c r="M25" s="718"/>
      <c r="N25" s="718"/>
      <c r="O25" s="718"/>
      <c r="P25" s="718"/>
    </row>
    <row r="26" spans="1:16" ht="20.100000000000001" customHeight="1" x14ac:dyDescent="0.25">
      <c r="A26" s="863">
        <v>5137</v>
      </c>
      <c r="B26" s="868" t="s">
        <v>19</v>
      </c>
      <c r="C26" s="866">
        <v>300000</v>
      </c>
      <c r="D26" s="866">
        <v>26356</v>
      </c>
      <c r="E26" s="866">
        <v>200000</v>
      </c>
      <c r="F26" s="866">
        <v>300000</v>
      </c>
      <c r="G26" s="957">
        <v>300000</v>
      </c>
      <c r="H26" s="718" t="s">
        <v>497</v>
      </c>
      <c r="J26" s="718"/>
      <c r="K26" s="718"/>
      <c r="L26" s="718"/>
      <c r="M26" s="718"/>
      <c r="N26" s="718"/>
      <c r="O26" s="718"/>
      <c r="P26" s="718"/>
    </row>
    <row r="27" spans="1:16" ht="20.100000000000001" customHeight="1" x14ac:dyDescent="0.25">
      <c r="A27" s="863">
        <v>5139</v>
      </c>
      <c r="B27" s="868" t="s">
        <v>158</v>
      </c>
      <c r="C27" s="866">
        <v>300000</v>
      </c>
      <c r="D27" s="866">
        <v>225299</v>
      </c>
      <c r="E27" s="866">
        <v>250000</v>
      </c>
      <c r="F27" s="866">
        <v>300000</v>
      </c>
      <c r="G27" s="957">
        <v>300000</v>
      </c>
      <c r="H27" s="718"/>
      <c r="I27" s="718"/>
      <c r="J27" s="718"/>
      <c r="K27" s="718"/>
      <c r="L27" s="718"/>
      <c r="M27" s="718"/>
      <c r="N27" s="718"/>
      <c r="O27" s="718"/>
      <c r="P27" s="718"/>
    </row>
    <row r="28" spans="1:16" ht="20.100000000000001" customHeight="1" x14ac:dyDescent="0.25">
      <c r="A28" s="863">
        <v>5151</v>
      </c>
      <c r="B28" s="868" t="s">
        <v>20</v>
      </c>
      <c r="C28" s="866">
        <v>40000</v>
      </c>
      <c r="D28" s="866">
        <v>23682</v>
      </c>
      <c r="E28" s="866">
        <v>30000</v>
      </c>
      <c r="F28" s="866">
        <v>30000</v>
      </c>
      <c r="G28" s="957">
        <v>30000</v>
      </c>
      <c r="H28" s="718"/>
      <c r="I28" s="718"/>
      <c r="J28" s="718"/>
      <c r="K28" s="718"/>
      <c r="L28" s="718"/>
      <c r="M28" s="718"/>
      <c r="N28" s="718"/>
      <c r="O28" s="718"/>
      <c r="P28" s="718"/>
    </row>
    <row r="29" spans="1:16" ht="20.100000000000001" customHeight="1" x14ac:dyDescent="0.25">
      <c r="A29" s="863">
        <v>5152</v>
      </c>
      <c r="B29" s="868" t="s">
        <v>45</v>
      </c>
      <c r="C29" s="866">
        <v>300000</v>
      </c>
      <c r="D29" s="866">
        <v>265116</v>
      </c>
      <c r="E29" s="866">
        <v>300000</v>
      </c>
      <c r="F29" s="866">
        <v>500000</v>
      </c>
      <c r="G29" s="957">
        <v>500000</v>
      </c>
      <c r="H29" s="718"/>
      <c r="I29" s="718"/>
      <c r="J29" s="718"/>
      <c r="K29" s="718"/>
      <c r="L29" s="718"/>
      <c r="M29" s="718"/>
      <c r="N29" s="718"/>
      <c r="O29" s="718"/>
      <c r="P29" s="718"/>
    </row>
    <row r="30" spans="1:16" ht="20.100000000000001" customHeight="1" x14ac:dyDescent="0.25">
      <c r="A30" s="863">
        <v>5154</v>
      </c>
      <c r="B30" s="868" t="s">
        <v>170</v>
      </c>
      <c r="C30" s="866">
        <v>200000</v>
      </c>
      <c r="D30" s="866">
        <v>58290</v>
      </c>
      <c r="E30" s="866">
        <v>100000</v>
      </c>
      <c r="F30" s="866">
        <v>150000</v>
      </c>
      <c r="G30" s="957">
        <v>150000</v>
      </c>
      <c r="H30" s="718"/>
      <c r="I30" s="718"/>
      <c r="J30" s="718"/>
      <c r="K30" s="718"/>
      <c r="L30" s="718"/>
      <c r="M30" s="718"/>
      <c r="N30" s="718"/>
      <c r="O30" s="718"/>
      <c r="P30" s="718"/>
    </row>
    <row r="31" spans="1:16" ht="20.100000000000001" customHeight="1" x14ac:dyDescent="0.25">
      <c r="A31" s="863">
        <v>5156</v>
      </c>
      <c r="B31" s="868" t="s">
        <v>184</v>
      </c>
      <c r="C31" s="866">
        <v>50000</v>
      </c>
      <c r="D31" s="866">
        <v>32793</v>
      </c>
      <c r="E31" s="866">
        <v>40000</v>
      </c>
      <c r="F31" s="866">
        <v>50000</v>
      </c>
      <c r="G31" s="957">
        <v>50000</v>
      </c>
      <c r="H31" s="718"/>
      <c r="I31" s="718"/>
      <c r="J31" s="718"/>
      <c r="K31" s="718"/>
      <c r="L31" s="718"/>
      <c r="M31" s="718"/>
      <c r="N31" s="718"/>
      <c r="O31" s="718"/>
      <c r="P31" s="718"/>
    </row>
    <row r="32" spans="1:16" ht="20.100000000000001" customHeight="1" x14ac:dyDescent="0.25">
      <c r="A32" s="863">
        <v>5161</v>
      </c>
      <c r="B32" s="868" t="s">
        <v>242</v>
      </c>
      <c r="C32" s="866">
        <v>60000</v>
      </c>
      <c r="D32" s="866">
        <v>24114</v>
      </c>
      <c r="E32" s="866">
        <v>50000</v>
      </c>
      <c r="F32" s="866">
        <v>50000</v>
      </c>
      <c r="G32" s="957">
        <v>50000</v>
      </c>
      <c r="H32" s="718"/>
      <c r="I32" s="718"/>
      <c r="J32" s="718"/>
      <c r="K32" s="718"/>
      <c r="L32" s="718"/>
      <c r="M32" s="718"/>
      <c r="N32" s="718"/>
      <c r="O32" s="718"/>
      <c r="P32" s="718"/>
    </row>
    <row r="33" spans="1:16" ht="20.100000000000001" customHeight="1" x14ac:dyDescent="0.25">
      <c r="A33" s="863">
        <v>5162</v>
      </c>
      <c r="B33" s="868" t="s">
        <v>214</v>
      </c>
      <c r="C33" s="866">
        <v>140000</v>
      </c>
      <c r="D33" s="866">
        <v>117601</v>
      </c>
      <c r="E33" s="866">
        <v>140000</v>
      </c>
      <c r="F33" s="866">
        <v>140000</v>
      </c>
      <c r="G33" s="957">
        <v>140000</v>
      </c>
      <c r="H33" s="718" t="s">
        <v>440</v>
      </c>
      <c r="J33" s="718"/>
      <c r="K33" s="718"/>
      <c r="L33" s="718"/>
      <c r="M33" s="718"/>
      <c r="N33" s="718"/>
      <c r="O33" s="718"/>
      <c r="P33" s="718"/>
    </row>
    <row r="34" spans="1:16" ht="20.100000000000001" customHeight="1" x14ac:dyDescent="0.25">
      <c r="A34" s="863">
        <v>5163</v>
      </c>
      <c r="B34" s="868" t="s">
        <v>203</v>
      </c>
      <c r="C34" s="866">
        <v>60000</v>
      </c>
      <c r="D34" s="866">
        <v>120408</v>
      </c>
      <c r="E34" s="866">
        <v>125000</v>
      </c>
      <c r="F34" s="866">
        <v>150000</v>
      </c>
      <c r="G34" s="957">
        <v>150000</v>
      </c>
      <c r="H34" s="718" t="s">
        <v>539</v>
      </c>
      <c r="I34" s="971" t="s">
        <v>580</v>
      </c>
      <c r="J34" s="972" t="s">
        <v>582</v>
      </c>
      <c r="K34" s="701" t="s">
        <v>544</v>
      </c>
      <c r="L34" s="718" t="s">
        <v>579</v>
      </c>
      <c r="M34" s="718"/>
      <c r="N34" s="718"/>
      <c r="O34" s="718"/>
      <c r="P34" s="718"/>
    </row>
    <row r="35" spans="1:16" ht="20.100000000000001" customHeight="1" x14ac:dyDescent="0.25">
      <c r="A35" s="863">
        <v>5164</v>
      </c>
      <c r="B35" s="868" t="s">
        <v>23</v>
      </c>
      <c r="C35" s="866">
        <v>250000</v>
      </c>
      <c r="D35" s="866">
        <v>109067</v>
      </c>
      <c r="E35" s="866">
        <v>200000</v>
      </c>
      <c r="F35" s="866">
        <v>250000</v>
      </c>
      <c r="G35" s="957">
        <v>280000</v>
      </c>
      <c r="H35" s="718" t="s">
        <v>574</v>
      </c>
      <c r="I35" s="971" t="s">
        <v>578</v>
      </c>
      <c r="J35" s="972" t="s">
        <v>575</v>
      </c>
      <c r="K35" s="971" t="s">
        <v>581</v>
      </c>
      <c r="L35" s="718"/>
      <c r="M35" s="718"/>
      <c r="N35" s="718"/>
      <c r="O35" s="718"/>
      <c r="P35" s="718"/>
    </row>
    <row r="36" spans="1:16" ht="20.100000000000001" customHeight="1" x14ac:dyDescent="0.25">
      <c r="A36" s="863">
        <v>5166</v>
      </c>
      <c r="B36" s="868" t="s">
        <v>228</v>
      </c>
      <c r="C36" s="866">
        <v>110000</v>
      </c>
      <c r="D36" s="866">
        <v>63635</v>
      </c>
      <c r="E36" s="866">
        <v>110000</v>
      </c>
      <c r="F36" s="866">
        <v>180000</v>
      </c>
      <c r="G36" s="957">
        <v>180000</v>
      </c>
      <c r="H36" s="718" t="s">
        <v>474</v>
      </c>
      <c r="I36" s="971" t="s">
        <v>577</v>
      </c>
      <c r="J36" s="718"/>
      <c r="K36" s="718"/>
      <c r="L36" s="718"/>
      <c r="M36" s="718"/>
      <c r="N36" s="718"/>
      <c r="O36" s="718"/>
      <c r="P36" s="718"/>
    </row>
    <row r="37" spans="1:16" ht="20.100000000000001" customHeight="1" x14ac:dyDescent="0.25">
      <c r="A37" s="863">
        <v>5167</v>
      </c>
      <c r="B37" s="868" t="s">
        <v>229</v>
      </c>
      <c r="C37" s="866">
        <v>180000</v>
      </c>
      <c r="D37" s="866">
        <v>113830</v>
      </c>
      <c r="E37" s="866">
        <v>120000</v>
      </c>
      <c r="F37" s="866">
        <v>180000</v>
      </c>
      <c r="G37" s="957">
        <v>180000</v>
      </c>
      <c r="H37" s="718"/>
      <c r="I37" s="718"/>
      <c r="J37" s="718"/>
      <c r="K37" s="718"/>
      <c r="L37" s="718"/>
      <c r="M37" s="718"/>
      <c r="N37" s="718"/>
      <c r="O37" s="718"/>
      <c r="P37" s="718"/>
    </row>
    <row r="38" spans="1:16" ht="20.100000000000001" customHeight="1" x14ac:dyDescent="0.25">
      <c r="A38" s="863">
        <v>5168</v>
      </c>
      <c r="B38" s="868" t="s">
        <v>230</v>
      </c>
      <c r="C38" s="866">
        <v>400000</v>
      </c>
      <c r="D38" s="866">
        <v>414638</v>
      </c>
      <c r="E38" s="866">
        <v>420000</v>
      </c>
      <c r="F38" s="866">
        <v>250000</v>
      </c>
      <c r="G38" s="957">
        <v>250000</v>
      </c>
      <c r="H38" s="718" t="s">
        <v>546</v>
      </c>
      <c r="K38" s="718" t="s">
        <v>444</v>
      </c>
      <c r="L38" s="971" t="s">
        <v>576</v>
      </c>
      <c r="M38" s="718" t="s">
        <v>649</v>
      </c>
      <c r="N38" s="718"/>
      <c r="O38" s="718"/>
      <c r="P38" s="718"/>
    </row>
    <row r="39" spans="1:16" ht="20.100000000000001" customHeight="1" x14ac:dyDescent="0.25">
      <c r="A39" s="863">
        <v>5169</v>
      </c>
      <c r="B39" s="868" t="s">
        <v>152</v>
      </c>
      <c r="C39" s="866">
        <v>350000</v>
      </c>
      <c r="D39" s="866">
        <v>167437</v>
      </c>
      <c r="E39" s="866">
        <v>200000</v>
      </c>
      <c r="F39" s="866">
        <v>250000</v>
      </c>
      <c r="G39" s="957">
        <v>250000</v>
      </c>
      <c r="H39" s="973" t="s">
        <v>542</v>
      </c>
      <c r="I39" s="972" t="s">
        <v>545</v>
      </c>
      <c r="J39" s="718"/>
      <c r="K39" s="718"/>
      <c r="L39" s="718"/>
      <c r="M39" s="718"/>
      <c r="N39" s="718"/>
      <c r="O39" s="718"/>
      <c r="P39" s="718"/>
    </row>
    <row r="40" spans="1:16" ht="20.100000000000001" customHeight="1" x14ac:dyDescent="0.25">
      <c r="A40" s="863">
        <v>5171</v>
      </c>
      <c r="B40" s="868" t="s">
        <v>173</v>
      </c>
      <c r="C40" s="866">
        <v>250000</v>
      </c>
      <c r="D40" s="866">
        <v>24655</v>
      </c>
      <c r="E40" s="866">
        <v>150000</v>
      </c>
      <c r="F40" s="866">
        <v>250000</v>
      </c>
      <c r="G40" s="957">
        <v>250000</v>
      </c>
      <c r="H40" s="718"/>
      <c r="I40" s="718"/>
      <c r="J40" s="718"/>
      <c r="K40" s="718"/>
      <c r="L40" s="718"/>
      <c r="M40" s="718"/>
      <c r="N40" s="718"/>
      <c r="O40" s="718"/>
      <c r="P40" s="718"/>
    </row>
    <row r="41" spans="1:16" ht="20.100000000000001" customHeight="1" x14ac:dyDescent="0.25">
      <c r="A41" s="863">
        <v>5172</v>
      </c>
      <c r="B41" s="868" t="s">
        <v>243</v>
      </c>
      <c r="C41" s="866">
        <v>50000</v>
      </c>
      <c r="D41" s="866">
        <v>0</v>
      </c>
      <c r="E41" s="866">
        <v>50000</v>
      </c>
      <c r="F41" s="866">
        <v>50000</v>
      </c>
      <c r="G41" s="957">
        <v>50000</v>
      </c>
      <c r="H41" s="701"/>
      <c r="I41" s="718"/>
      <c r="J41" s="718"/>
      <c r="K41" s="718"/>
      <c r="L41" s="718"/>
      <c r="M41" s="718"/>
      <c r="N41" s="718"/>
      <c r="O41" s="718"/>
      <c r="P41" s="718"/>
    </row>
    <row r="42" spans="1:16" ht="20.100000000000001" customHeight="1" x14ac:dyDescent="0.25">
      <c r="A42" s="863">
        <v>5173</v>
      </c>
      <c r="B42" s="868" t="s">
        <v>22</v>
      </c>
      <c r="C42" s="866">
        <v>30000</v>
      </c>
      <c r="D42" s="866">
        <v>17088</v>
      </c>
      <c r="E42" s="866">
        <v>20000</v>
      </c>
      <c r="F42" s="866">
        <v>30000</v>
      </c>
      <c r="G42" s="957">
        <v>30000</v>
      </c>
      <c r="H42" s="718"/>
      <c r="I42" s="718"/>
      <c r="J42" s="718"/>
      <c r="K42" s="718"/>
      <c r="L42" s="718"/>
      <c r="M42" s="718"/>
      <c r="N42" s="718"/>
      <c r="O42" s="718"/>
      <c r="P42" s="718"/>
    </row>
    <row r="43" spans="1:16" ht="20.100000000000001" customHeight="1" x14ac:dyDescent="0.25">
      <c r="A43" s="863">
        <v>5175</v>
      </c>
      <c r="B43" s="868" t="s">
        <v>26</v>
      </c>
      <c r="C43" s="866">
        <v>30000</v>
      </c>
      <c r="D43" s="866">
        <v>36152</v>
      </c>
      <c r="E43" s="866">
        <v>40000</v>
      </c>
      <c r="F43" s="866">
        <v>35000</v>
      </c>
      <c r="G43" s="957">
        <v>40000</v>
      </c>
      <c r="H43" s="718"/>
      <c r="I43" s="718"/>
      <c r="J43" s="718"/>
      <c r="K43" s="718"/>
      <c r="L43" s="718"/>
      <c r="M43" s="718"/>
      <c r="N43" s="718"/>
      <c r="O43" s="718"/>
      <c r="P43" s="718"/>
    </row>
    <row r="44" spans="1:16" ht="20.100000000000001" customHeight="1" x14ac:dyDescent="0.25">
      <c r="A44" s="863">
        <v>5179</v>
      </c>
      <c r="B44" s="960" t="s">
        <v>543</v>
      </c>
      <c r="C44" s="866">
        <v>75000</v>
      </c>
      <c r="D44" s="866">
        <v>47116</v>
      </c>
      <c r="E44" s="866">
        <v>60000</v>
      </c>
      <c r="F44" s="866">
        <v>75000</v>
      </c>
      <c r="G44" s="957">
        <v>75000</v>
      </c>
      <c r="H44" s="718"/>
      <c r="I44" s="718"/>
      <c r="J44" s="718"/>
      <c r="K44" s="718"/>
      <c r="L44" s="718"/>
      <c r="M44" s="718"/>
      <c r="N44" s="718"/>
      <c r="O44" s="718"/>
      <c r="P44" s="718"/>
    </row>
    <row r="45" spans="1:16" ht="20.100000000000001" customHeight="1" x14ac:dyDescent="0.25">
      <c r="A45" s="863">
        <v>5194</v>
      </c>
      <c r="B45" s="868" t="s">
        <v>223</v>
      </c>
      <c r="C45" s="865">
        <v>0</v>
      </c>
      <c r="D45" s="865">
        <v>0</v>
      </c>
      <c r="E45" s="866">
        <v>0</v>
      </c>
      <c r="F45" s="866">
        <v>0</v>
      </c>
      <c r="G45" s="957">
        <v>0</v>
      </c>
      <c r="H45" s="718"/>
      <c r="I45" s="718"/>
      <c r="J45" s="718"/>
      <c r="K45" s="718"/>
      <c r="L45" s="718"/>
      <c r="M45" s="718"/>
      <c r="N45" s="718"/>
      <c r="O45" s="718"/>
      <c r="P45" s="718"/>
    </row>
    <row r="46" spans="1:16" ht="20.100000000000001" customHeight="1" x14ac:dyDescent="0.25">
      <c r="A46" s="961">
        <v>5362</v>
      </c>
      <c r="B46" s="962" t="s">
        <v>232</v>
      </c>
      <c r="C46" s="866">
        <v>0</v>
      </c>
      <c r="D46" s="866">
        <v>0</v>
      </c>
      <c r="E46" s="866">
        <v>0</v>
      </c>
      <c r="F46" s="866">
        <v>3000</v>
      </c>
      <c r="G46" s="957">
        <v>3000</v>
      </c>
      <c r="H46" s="718" t="s">
        <v>541</v>
      </c>
      <c r="I46" s="718"/>
      <c r="J46" s="718"/>
      <c r="K46" s="718"/>
      <c r="L46" s="718"/>
      <c r="M46" s="718"/>
      <c r="N46" s="718"/>
      <c r="O46" s="718"/>
      <c r="P46" s="718"/>
    </row>
    <row r="47" spans="1:16" ht="20.100000000000001" customHeight="1" x14ac:dyDescent="0.25">
      <c r="A47" s="863">
        <v>5424</v>
      </c>
      <c r="B47" s="868" t="s">
        <v>233</v>
      </c>
      <c r="C47" s="866">
        <v>100000</v>
      </c>
      <c r="D47" s="866">
        <v>61839</v>
      </c>
      <c r="E47" s="866">
        <v>70000</v>
      </c>
      <c r="F47" s="866">
        <v>100000</v>
      </c>
      <c r="G47" s="957">
        <v>100000</v>
      </c>
      <c r="H47" s="718"/>
      <c r="I47" s="718"/>
      <c r="J47" s="718"/>
      <c r="K47" s="718"/>
      <c r="L47" s="718"/>
      <c r="M47" s="718"/>
      <c r="N47" s="718"/>
      <c r="O47" s="718"/>
      <c r="P47" s="718"/>
    </row>
    <row r="48" spans="1:16" ht="20.100000000000001" customHeight="1" x14ac:dyDescent="0.25">
      <c r="A48" s="863">
        <v>5499</v>
      </c>
      <c r="B48" s="963" t="s">
        <v>381</v>
      </c>
      <c r="C48" s="866">
        <v>981000</v>
      </c>
      <c r="D48" s="866">
        <v>746044</v>
      </c>
      <c r="E48" s="866">
        <v>980000</v>
      </c>
      <c r="F48" s="866">
        <v>1100000</v>
      </c>
      <c r="G48" s="957">
        <v>1100000</v>
      </c>
      <c r="H48" s="701"/>
      <c r="I48" s="718"/>
      <c r="J48" s="718"/>
      <c r="K48" s="718"/>
      <c r="L48" s="718"/>
      <c r="M48" s="718"/>
      <c r="N48" s="718"/>
      <c r="O48" s="718"/>
      <c r="P48" s="718"/>
    </row>
    <row r="49" spans="1:16" ht="20.100000000000001" customHeight="1" x14ac:dyDescent="0.25">
      <c r="A49" s="870">
        <v>5499</v>
      </c>
      <c r="B49" s="920" t="s">
        <v>52</v>
      </c>
      <c r="C49" s="964">
        <v>590000</v>
      </c>
      <c r="D49" s="964">
        <v>403347</v>
      </c>
      <c r="E49" s="964">
        <v>590000</v>
      </c>
      <c r="F49" s="964">
        <v>630000</v>
      </c>
      <c r="G49" s="965">
        <v>630000</v>
      </c>
      <c r="H49" s="718"/>
      <c r="I49" s="718"/>
      <c r="J49" s="718"/>
      <c r="K49" s="718"/>
      <c r="L49" s="718"/>
      <c r="M49" s="718"/>
      <c r="N49" s="718"/>
      <c r="O49" s="718"/>
      <c r="P49" s="718"/>
    </row>
    <row r="50" spans="1:16" ht="20.100000000000001" customHeight="1" thickBot="1" x14ac:dyDescent="0.3">
      <c r="A50" s="870">
        <v>6122</v>
      </c>
      <c r="B50" s="876" t="s">
        <v>244</v>
      </c>
      <c r="C50" s="966">
        <v>0</v>
      </c>
      <c r="D50" s="966">
        <v>0</v>
      </c>
      <c r="E50" s="964">
        <v>0</v>
      </c>
      <c r="F50" s="964">
        <v>0</v>
      </c>
      <c r="G50" s="965">
        <v>0</v>
      </c>
      <c r="H50" s="701"/>
      <c r="I50" s="718"/>
      <c r="J50" s="718"/>
      <c r="K50" s="718"/>
      <c r="L50" s="718"/>
      <c r="M50" s="718"/>
      <c r="N50" s="718"/>
      <c r="O50" s="718"/>
      <c r="P50" s="718"/>
    </row>
    <row r="51" spans="1:16" ht="20.100000000000001" customHeight="1" thickBot="1" x14ac:dyDescent="0.3">
      <c r="A51" s="978" t="s">
        <v>365</v>
      </c>
      <c r="B51" s="979" t="s">
        <v>59</v>
      </c>
      <c r="C51" s="980">
        <f>SUM(C18:C50)</f>
        <v>25025000</v>
      </c>
      <c r="D51" s="980">
        <f>SUM(D18:D50)</f>
        <v>17551081</v>
      </c>
      <c r="E51" s="980">
        <f>SUM(E18:E50)</f>
        <v>24421000</v>
      </c>
      <c r="F51" s="980">
        <f>SUM(F18:F50)</f>
        <v>26576000</v>
      </c>
      <c r="G51" s="981">
        <f>SUM(G18:G50)</f>
        <v>26611000</v>
      </c>
      <c r="H51" s="718"/>
      <c r="I51" s="718"/>
      <c r="J51" s="718"/>
      <c r="K51" s="718"/>
      <c r="L51" s="718"/>
      <c r="M51" s="718"/>
      <c r="N51" s="718"/>
      <c r="O51" s="718"/>
      <c r="P51" s="718"/>
    </row>
    <row r="52" spans="1:16" ht="16.5" thickBot="1" x14ac:dyDescent="0.3">
      <c r="A52" s="899">
        <v>5163</v>
      </c>
      <c r="B52" s="967" t="s">
        <v>495</v>
      </c>
      <c r="C52" s="901">
        <v>300000</v>
      </c>
      <c r="D52" s="901">
        <v>221000</v>
      </c>
      <c r="E52" s="901">
        <v>300000</v>
      </c>
      <c r="F52" s="901">
        <v>360000</v>
      </c>
      <c r="G52" s="844">
        <v>360000</v>
      </c>
      <c r="H52" s="718" t="s">
        <v>524</v>
      </c>
      <c r="I52" s="718"/>
      <c r="J52" s="718"/>
      <c r="K52" s="718"/>
      <c r="L52" s="718"/>
      <c r="M52" s="718"/>
      <c r="N52" s="718"/>
      <c r="O52" s="718"/>
      <c r="P52" s="718"/>
    </row>
    <row r="53" spans="1:16" ht="15.75" x14ac:dyDescent="0.25">
      <c r="A53" s="982" t="s">
        <v>496</v>
      </c>
      <c r="B53" s="983" t="s">
        <v>59</v>
      </c>
      <c r="C53" s="984">
        <v>320000</v>
      </c>
      <c r="D53" s="984">
        <v>267948</v>
      </c>
      <c r="E53" s="984">
        <v>320000</v>
      </c>
      <c r="F53" s="984">
        <f>SUM(F52)</f>
        <v>360000</v>
      </c>
      <c r="G53" s="985">
        <f>SUM(G52)</f>
        <v>360000</v>
      </c>
      <c r="H53" s="718"/>
      <c r="I53" s="718"/>
      <c r="J53" s="718"/>
      <c r="K53" s="718"/>
      <c r="L53" s="718"/>
      <c r="M53" s="718"/>
      <c r="N53" s="718"/>
      <c r="O53" s="718"/>
      <c r="P53" s="718"/>
    </row>
    <row r="54" spans="1:16" ht="15" x14ac:dyDescent="0.25">
      <c r="A54" s="111"/>
      <c r="B54" s="111"/>
      <c r="C54" s="114"/>
      <c r="D54" s="114"/>
      <c r="E54" s="114"/>
      <c r="F54" s="114"/>
      <c r="G54" s="111"/>
      <c r="H54" s="718"/>
      <c r="I54" s="718"/>
      <c r="J54" s="718"/>
      <c r="K54" s="718"/>
      <c r="L54" s="718"/>
      <c r="M54" s="718"/>
      <c r="N54" s="718"/>
      <c r="O54" s="718"/>
      <c r="P54" s="718"/>
    </row>
    <row r="55" spans="1:16" ht="15" x14ac:dyDescent="0.25">
      <c r="A55" s="111"/>
      <c r="B55" s="111"/>
      <c r="C55" s="114"/>
      <c r="D55" s="114"/>
      <c r="E55" s="114"/>
      <c r="F55" s="114"/>
      <c r="G55" s="111"/>
    </row>
    <row r="56" spans="1:16" ht="15" x14ac:dyDescent="0.25">
      <c r="A56" s="111"/>
      <c r="B56" s="115" t="s">
        <v>154</v>
      </c>
      <c r="C56" s="510">
        <v>45229</v>
      </c>
      <c r="E56" s="115" t="s">
        <v>155</v>
      </c>
      <c r="F56" s="495" t="s">
        <v>404</v>
      </c>
      <c r="G56" s="111"/>
    </row>
    <row r="57" spans="1:16" ht="15" x14ac:dyDescent="0.25">
      <c r="A57" s="111"/>
      <c r="B57" s="111"/>
      <c r="C57" s="111"/>
      <c r="D57" s="111"/>
      <c r="E57" s="111"/>
      <c r="F57" s="111"/>
      <c r="G57" s="111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1"/>
  <sheetViews>
    <sheetView zoomScale="130" zoomScaleNormal="130" workbookViewId="0">
      <selection activeCell="L36" sqref="L36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8" width="10.5703125" style="101" customWidth="1"/>
    <col min="9" max="9" width="9.140625" style="101"/>
    <col min="10" max="10" width="11.85546875" style="101" customWidth="1"/>
    <col min="11" max="16384" width="9.140625" style="101"/>
  </cols>
  <sheetData>
    <row r="1" spans="1:7" ht="18" x14ac:dyDescent="0.25">
      <c r="B1" s="1247" t="s">
        <v>436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443</v>
      </c>
      <c r="B3" s="791" t="s">
        <v>239</v>
      </c>
      <c r="C3" s="968" t="s">
        <v>370</v>
      </c>
      <c r="D3" s="878"/>
      <c r="E3" s="878"/>
      <c r="F3" s="878"/>
      <c r="G3" s="794"/>
    </row>
    <row r="4" spans="1:7" ht="15.75" x14ac:dyDescent="0.25">
      <c r="A4" s="795"/>
      <c r="B4" s="796" t="s">
        <v>144</v>
      </c>
      <c r="C4" s="879"/>
      <c r="D4" s="880"/>
      <c r="E4" s="799" t="s">
        <v>145</v>
      </c>
      <c r="F4" s="880"/>
      <c r="G4" s="800"/>
    </row>
    <row r="5" spans="1:7" ht="15" x14ac:dyDescent="0.25">
      <c r="A5" s="1306" t="s">
        <v>146</v>
      </c>
      <c r="B5" s="1307" t="s">
        <v>147</v>
      </c>
      <c r="C5" s="881" t="s">
        <v>148</v>
      </c>
      <c r="D5" s="881" t="s">
        <v>111</v>
      </c>
      <c r="E5" s="881" t="s">
        <v>149</v>
      </c>
      <c r="F5" s="881" t="s">
        <v>112</v>
      </c>
      <c r="G5" s="88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86">
        <v>2131</v>
      </c>
      <c r="B7" s="969" t="s">
        <v>2</v>
      </c>
      <c r="C7" s="943">
        <v>240000</v>
      </c>
      <c r="D7" s="943">
        <v>272556</v>
      </c>
      <c r="E7" s="943">
        <v>280000</v>
      </c>
      <c r="F7" s="943">
        <v>220000</v>
      </c>
      <c r="G7" s="813">
        <v>220000</v>
      </c>
    </row>
    <row r="8" spans="1:7" ht="20.100000000000001" customHeight="1" x14ac:dyDescent="0.25">
      <c r="A8" s="886">
        <v>3111</v>
      </c>
      <c r="B8" s="969" t="s">
        <v>10</v>
      </c>
      <c r="C8" s="943">
        <v>3350000</v>
      </c>
      <c r="D8" s="943">
        <v>7175263</v>
      </c>
      <c r="E8" s="943">
        <v>7200000</v>
      </c>
      <c r="F8" s="943">
        <v>1500000</v>
      </c>
      <c r="G8" s="813">
        <v>1500000</v>
      </c>
    </row>
    <row r="9" spans="1:7" ht="20.100000000000001" customHeight="1" x14ac:dyDescent="0.25">
      <c r="A9" s="886">
        <v>3112</v>
      </c>
      <c r="B9" s="969" t="s">
        <v>362</v>
      </c>
      <c r="C9" s="943">
        <v>50000</v>
      </c>
      <c r="D9" s="943">
        <v>32500</v>
      </c>
      <c r="E9" s="943">
        <v>32500</v>
      </c>
      <c r="F9" s="943">
        <v>50000</v>
      </c>
      <c r="G9" s="813">
        <v>50000</v>
      </c>
    </row>
    <row r="10" spans="1:7" ht="20.100000000000001" customHeight="1" thickBot="1" x14ac:dyDescent="0.3">
      <c r="A10" s="889">
        <v>3121</v>
      </c>
      <c r="B10" s="970" t="s">
        <v>523</v>
      </c>
      <c r="C10" s="944">
        <v>150000</v>
      </c>
      <c r="D10" s="944">
        <v>150000</v>
      </c>
      <c r="E10" s="944">
        <v>150000</v>
      </c>
      <c r="F10" s="944">
        <v>0</v>
      </c>
      <c r="G10" s="817">
        <v>0</v>
      </c>
    </row>
    <row r="11" spans="1:7" ht="20.100000000000001" customHeight="1" thickBot="1" x14ac:dyDescent="0.3">
      <c r="A11" s="892"/>
      <c r="B11" s="818" t="s">
        <v>59</v>
      </c>
      <c r="C11" s="819">
        <f>SUM(C7:C10)</f>
        <v>3790000</v>
      </c>
      <c r="D11" s="819">
        <f>SUM(D7:D10)</f>
        <v>7630319</v>
      </c>
      <c r="E11" s="819">
        <f>SUM(E7:E10)</f>
        <v>7662500</v>
      </c>
      <c r="F11" s="819">
        <f>SUM(F7:F10)</f>
        <v>1770000</v>
      </c>
      <c r="G11" s="820">
        <f>SUM(G7:G10)</f>
        <v>1770000</v>
      </c>
    </row>
    <row r="12" spans="1:7" ht="15" x14ac:dyDescent="0.25">
      <c r="A12" s="216"/>
      <c r="B12" s="216"/>
      <c r="C12" s="217"/>
      <c r="D12" s="217"/>
      <c r="E12" s="217"/>
      <c r="F12" s="217"/>
      <c r="G12" s="217"/>
    </row>
    <row r="13" spans="1:7" ht="15.75" thickBot="1" x14ac:dyDescent="0.3">
      <c r="A13" s="216"/>
      <c r="B13" s="216"/>
      <c r="C13" s="216"/>
      <c r="D13" s="216"/>
      <c r="E13" s="216"/>
      <c r="F13" s="216"/>
    </row>
    <row r="14" spans="1:7" ht="15.75" x14ac:dyDescent="0.25">
      <c r="A14" s="102"/>
      <c r="B14" s="103" t="s">
        <v>239</v>
      </c>
      <c r="C14" s="301" t="s">
        <v>370</v>
      </c>
      <c r="D14" s="211"/>
      <c r="E14" s="211"/>
      <c r="F14" s="211"/>
      <c r="G14" s="105"/>
    </row>
    <row r="15" spans="1:7" ht="15.75" x14ac:dyDescent="0.25">
      <c r="A15" s="106"/>
      <c r="B15" s="113" t="s">
        <v>151</v>
      </c>
      <c r="C15" s="212"/>
      <c r="D15" s="213"/>
      <c r="E15" s="107" t="s">
        <v>145</v>
      </c>
      <c r="F15" s="213"/>
      <c r="G15" s="108"/>
    </row>
    <row r="16" spans="1:7" ht="15" x14ac:dyDescent="0.25">
      <c r="A16" s="1318" t="s">
        <v>146</v>
      </c>
      <c r="B16" s="1320" t="s">
        <v>147</v>
      </c>
      <c r="C16" s="214" t="s">
        <v>148</v>
      </c>
      <c r="D16" s="214" t="s">
        <v>111</v>
      </c>
      <c r="E16" s="214" t="s">
        <v>149</v>
      </c>
      <c r="F16" s="214" t="s">
        <v>112</v>
      </c>
      <c r="G16" s="215" t="s">
        <v>150</v>
      </c>
    </row>
    <row r="17" spans="1:15" ht="15.75" thickBot="1" x14ac:dyDescent="0.3">
      <c r="A17" s="1319"/>
      <c r="B17" s="1321"/>
      <c r="C17" s="109" t="str">
        <f>IF('příjmy-paragraf'!D2=0," ",'příjmy-paragraf'!D2)</f>
        <v>rok 2023</v>
      </c>
      <c r="D17" s="109" t="str">
        <f>IF('příjmy-paragraf'!E3=0," ",'příjmy-paragraf'!E3)</f>
        <v xml:space="preserve"> k 30.09.</v>
      </c>
      <c r="E17" s="109" t="str">
        <f>IF('1014-útulek'!E16=0," ",'1014-útulek'!E16)</f>
        <v>k 31.12.2023</v>
      </c>
      <c r="F17" s="109" t="str">
        <f>IF('příjmy-paragraf'!F2=0," ",'příjmy-paragraf'!F2)</f>
        <v>rok 2024</v>
      </c>
      <c r="G17" s="110" t="str">
        <f>IF('příjmy-paragraf'!F2=0," ",'příjmy-paragraf'!F2)</f>
        <v>rok 2024</v>
      </c>
    </row>
    <row r="18" spans="1:15" ht="15.75" x14ac:dyDescent="0.25">
      <c r="A18" s="522">
        <v>5139</v>
      </c>
      <c r="B18" s="692" t="s">
        <v>534</v>
      </c>
      <c r="C18" s="523">
        <v>100000</v>
      </c>
      <c r="D18" s="680">
        <v>76377</v>
      </c>
      <c r="E18" s="523">
        <v>100000</v>
      </c>
      <c r="F18" s="523">
        <v>100000</v>
      </c>
      <c r="G18" s="524">
        <v>100000</v>
      </c>
    </row>
    <row r="19" spans="1:15" ht="15.75" x14ac:dyDescent="0.25">
      <c r="A19" s="525" t="s">
        <v>529</v>
      </c>
      <c r="B19" s="526" t="s">
        <v>59</v>
      </c>
      <c r="C19" s="527">
        <f>SUM(C18)</f>
        <v>100000</v>
      </c>
      <c r="D19" s="527">
        <f>SUM(D18)</f>
        <v>76377</v>
      </c>
      <c r="E19" s="527">
        <f>SUM(E18)</f>
        <v>100000</v>
      </c>
      <c r="F19" s="527">
        <f>SUM(F18)</f>
        <v>100000</v>
      </c>
      <c r="G19" s="528">
        <f>SUM(G18)</f>
        <v>100000</v>
      </c>
    </row>
    <row r="20" spans="1:15" ht="15.75" x14ac:dyDescent="0.25">
      <c r="A20" s="682">
        <v>5169</v>
      </c>
      <c r="B20" s="696" t="s">
        <v>530</v>
      </c>
      <c r="C20" s="683">
        <v>40000</v>
      </c>
      <c r="D20" s="683">
        <v>14768</v>
      </c>
      <c r="E20" s="683">
        <v>20000</v>
      </c>
      <c r="F20" s="683">
        <v>100000</v>
      </c>
      <c r="G20" s="684">
        <v>100000</v>
      </c>
    </row>
    <row r="21" spans="1:15" ht="15.75" x14ac:dyDescent="0.25">
      <c r="A21" s="682">
        <v>6130</v>
      </c>
      <c r="B21" s="696" t="s">
        <v>537</v>
      </c>
      <c r="C21" s="683">
        <v>1100000</v>
      </c>
      <c r="D21" s="683">
        <v>1076712</v>
      </c>
      <c r="E21" s="683">
        <v>1076712</v>
      </c>
      <c r="F21" s="683">
        <v>1000000</v>
      </c>
      <c r="G21" s="684">
        <v>1000000</v>
      </c>
    </row>
    <row r="22" spans="1:15" ht="15.75" x14ac:dyDescent="0.25">
      <c r="A22" s="685" t="s">
        <v>443</v>
      </c>
      <c r="B22" s="686" t="s">
        <v>59</v>
      </c>
      <c r="C22" s="687">
        <f>SUM(C20:C21)</f>
        <v>1140000</v>
      </c>
      <c r="D22" s="687">
        <f>SUM(D20:D21)</f>
        <v>1091480</v>
      </c>
      <c r="E22" s="687">
        <f>SUM(E20:E21)</f>
        <v>1096712</v>
      </c>
      <c r="F22" s="687">
        <f>SUM(F20:F21)</f>
        <v>1100000</v>
      </c>
      <c r="G22" s="1133">
        <f>SUM(G20:G21)</f>
        <v>1100000</v>
      </c>
    </row>
    <row r="23" spans="1:15" ht="20.100000000000001" customHeight="1" x14ac:dyDescent="0.25">
      <c r="A23" s="257">
        <v>5133</v>
      </c>
      <c r="B23" s="258" t="s">
        <v>167</v>
      </c>
      <c r="C23" s="259">
        <v>0</v>
      </c>
      <c r="D23" s="259">
        <v>0</v>
      </c>
      <c r="E23" s="259">
        <v>0</v>
      </c>
      <c r="F23" s="259">
        <v>0</v>
      </c>
      <c r="G23" s="1134">
        <v>0</v>
      </c>
    </row>
    <row r="24" spans="1:15" ht="20.100000000000001" customHeight="1" x14ac:dyDescent="0.25">
      <c r="A24" s="257">
        <v>5139</v>
      </c>
      <c r="B24" s="258" t="s">
        <v>158</v>
      </c>
      <c r="C24" s="259">
        <v>170000</v>
      </c>
      <c r="D24" s="681">
        <v>76377</v>
      </c>
      <c r="E24" s="259">
        <v>80000</v>
      </c>
      <c r="F24" s="259">
        <v>50000</v>
      </c>
      <c r="G24" s="232">
        <v>50000</v>
      </c>
      <c r="H24" s="521"/>
      <c r="I24" s="521"/>
      <c r="J24" s="521"/>
      <c r="K24" s="521"/>
      <c r="L24" s="521"/>
    </row>
    <row r="25" spans="1:15" ht="20.100000000000001" customHeight="1" x14ac:dyDescent="0.25">
      <c r="A25" s="257">
        <v>5163</v>
      </c>
      <c r="B25" s="258" t="s">
        <v>363</v>
      </c>
      <c r="C25" s="259">
        <v>15000</v>
      </c>
      <c r="D25" s="259">
        <v>0</v>
      </c>
      <c r="E25" s="259">
        <v>0</v>
      </c>
      <c r="F25" s="259">
        <v>0</v>
      </c>
      <c r="G25" s="232">
        <v>0</v>
      </c>
      <c r="H25" s="700" t="s">
        <v>538</v>
      </c>
    </row>
    <row r="26" spans="1:15" ht="20.100000000000001" customHeight="1" x14ac:dyDescent="0.25">
      <c r="A26" s="257">
        <v>5164</v>
      </c>
      <c r="B26" s="258" t="s">
        <v>23</v>
      </c>
      <c r="C26" s="259">
        <v>15000</v>
      </c>
      <c r="D26" s="259">
        <v>5459</v>
      </c>
      <c r="E26" s="259">
        <v>5500</v>
      </c>
      <c r="F26" s="259">
        <v>10000</v>
      </c>
      <c r="G26" s="232">
        <v>10000</v>
      </c>
      <c r="H26" s="303" t="s">
        <v>382</v>
      </c>
      <c r="I26" s="303"/>
    </row>
    <row r="27" spans="1:15" ht="20.100000000000001" customHeight="1" x14ac:dyDescent="0.25">
      <c r="A27" s="257">
        <v>5169</v>
      </c>
      <c r="B27" s="258" t="s">
        <v>152</v>
      </c>
      <c r="C27" s="259">
        <v>156000</v>
      </c>
      <c r="D27" s="259">
        <v>39361</v>
      </c>
      <c r="E27" s="259">
        <v>65000</v>
      </c>
      <c r="F27" s="259">
        <v>100000</v>
      </c>
      <c r="G27" s="232">
        <v>100000</v>
      </c>
      <c r="H27" s="677" t="s">
        <v>527</v>
      </c>
      <c r="I27" s="678" t="s">
        <v>525</v>
      </c>
      <c r="J27" s="679" t="s">
        <v>528</v>
      </c>
      <c r="K27" s="675" t="s">
        <v>53</v>
      </c>
      <c r="L27" s="304"/>
      <c r="M27" s="676" t="s">
        <v>53</v>
      </c>
      <c r="O27" s="676" t="s">
        <v>53</v>
      </c>
    </row>
    <row r="28" spans="1:15" ht="20.100000000000001" customHeight="1" x14ac:dyDescent="0.25">
      <c r="A28" s="260">
        <v>5173</v>
      </c>
      <c r="B28" s="261" t="s">
        <v>22</v>
      </c>
      <c r="C28" s="262">
        <v>10000</v>
      </c>
      <c r="D28" s="262">
        <v>0</v>
      </c>
      <c r="E28" s="262">
        <v>0</v>
      </c>
      <c r="F28" s="262">
        <v>10000</v>
      </c>
      <c r="G28" s="236">
        <v>10000</v>
      </c>
    </row>
    <row r="29" spans="1:15" ht="20.100000000000001" customHeight="1" x14ac:dyDescent="0.25">
      <c r="A29" s="260">
        <v>5175</v>
      </c>
      <c r="B29" s="261" t="s">
        <v>26</v>
      </c>
      <c r="C29" s="262">
        <v>23000</v>
      </c>
      <c r="D29" s="262">
        <v>17854</v>
      </c>
      <c r="E29" s="262">
        <v>20000</v>
      </c>
      <c r="F29" s="262">
        <v>30000</v>
      </c>
      <c r="G29" s="236">
        <v>40000</v>
      </c>
    </row>
    <row r="30" spans="1:15" ht="20.100000000000001" customHeight="1" x14ac:dyDescent="0.25">
      <c r="A30" s="260">
        <v>5194</v>
      </c>
      <c r="B30" s="261" t="s">
        <v>223</v>
      </c>
      <c r="C30" s="262">
        <v>55000</v>
      </c>
      <c r="D30" s="262">
        <v>18707</v>
      </c>
      <c r="E30" s="262">
        <v>30000</v>
      </c>
      <c r="F30" s="262">
        <v>55000</v>
      </c>
      <c r="G30" s="236">
        <v>55000</v>
      </c>
    </row>
    <row r="31" spans="1:15" ht="20.100000000000001" customHeight="1" x14ac:dyDescent="0.25">
      <c r="A31" s="260">
        <v>5362</v>
      </c>
      <c r="B31" s="261" t="s">
        <v>364</v>
      </c>
      <c r="C31" s="262">
        <v>3000</v>
      </c>
      <c r="D31" s="262">
        <v>0</v>
      </c>
      <c r="E31" s="262">
        <v>0</v>
      </c>
      <c r="F31" s="262">
        <v>0</v>
      </c>
      <c r="G31" s="236">
        <v>0</v>
      </c>
      <c r="H31" s="700" t="s">
        <v>540</v>
      </c>
    </row>
    <row r="32" spans="1:15" ht="20.100000000000001" customHeight="1" x14ac:dyDescent="0.25">
      <c r="A32" s="260">
        <v>6119</v>
      </c>
      <c r="B32" s="497" t="s">
        <v>410</v>
      </c>
      <c r="C32" s="262">
        <v>0</v>
      </c>
      <c r="D32" s="262">
        <v>0</v>
      </c>
      <c r="E32" s="262">
        <v>0</v>
      </c>
      <c r="F32" s="262">
        <v>0</v>
      </c>
      <c r="G32" s="236">
        <v>0</v>
      </c>
    </row>
    <row r="33" spans="1:15" ht="20.100000000000001" customHeight="1" x14ac:dyDescent="0.25">
      <c r="A33" s="263" t="s">
        <v>365</v>
      </c>
      <c r="B33" s="264" t="s">
        <v>59</v>
      </c>
      <c r="C33" s="265">
        <f>SUM(C23:C32)</f>
        <v>447000</v>
      </c>
      <c r="D33" s="265">
        <f>SUM(D23:D32)</f>
        <v>157758</v>
      </c>
      <c r="E33" s="265">
        <f>SUM(E23:E32)</f>
        <v>200500</v>
      </c>
      <c r="F33" s="265">
        <f>SUM(F23:F32)</f>
        <v>255000</v>
      </c>
      <c r="G33" s="266">
        <f>SUM(G23:G32)</f>
        <v>265000</v>
      </c>
      <c r="H33" s="255"/>
    </row>
    <row r="34" spans="1:15" ht="20.100000000000001" customHeight="1" x14ac:dyDescent="0.25">
      <c r="A34" s="267">
        <v>5222</v>
      </c>
      <c r="B34" s="520" t="s">
        <v>441</v>
      </c>
      <c r="C34" s="268">
        <v>200000</v>
      </c>
      <c r="D34" s="268">
        <v>84020</v>
      </c>
      <c r="E34" s="268">
        <v>190000</v>
      </c>
      <c r="F34" s="268">
        <v>250000</v>
      </c>
      <c r="G34" s="269">
        <v>250000</v>
      </c>
      <c r="H34" s="521" t="s">
        <v>119</v>
      </c>
      <c r="I34" s="304">
        <v>160000</v>
      </c>
      <c r="J34" s="521" t="s">
        <v>442</v>
      </c>
      <c r="K34" s="304">
        <v>90000</v>
      </c>
    </row>
    <row r="35" spans="1:15" ht="20.100000000000001" customHeight="1" x14ac:dyDescent="0.25">
      <c r="A35" s="270">
        <v>5169</v>
      </c>
      <c r="B35" s="302" t="s">
        <v>49</v>
      </c>
      <c r="C35" s="271">
        <v>50000</v>
      </c>
      <c r="D35" s="271">
        <v>46726</v>
      </c>
      <c r="E35" s="271">
        <v>46726</v>
      </c>
      <c r="F35" s="271">
        <v>50000</v>
      </c>
      <c r="G35" s="272">
        <v>50000</v>
      </c>
      <c r="H35" s="519"/>
    </row>
    <row r="36" spans="1:15" ht="20.100000000000001" customHeight="1" x14ac:dyDescent="0.25">
      <c r="A36" s="270">
        <v>5179</v>
      </c>
      <c r="B36" s="302" t="s">
        <v>372</v>
      </c>
      <c r="C36" s="271">
        <v>99000</v>
      </c>
      <c r="D36" s="271">
        <v>83315</v>
      </c>
      <c r="E36" s="271">
        <v>83315</v>
      </c>
      <c r="F36" s="271">
        <v>99000</v>
      </c>
      <c r="G36" s="272">
        <f>SUM(I36+K36+M36)</f>
        <v>99000</v>
      </c>
      <c r="H36" s="303" t="s">
        <v>373</v>
      </c>
      <c r="I36" s="304">
        <v>19000</v>
      </c>
      <c r="J36" s="1135" t="s">
        <v>650</v>
      </c>
      <c r="K36" s="304">
        <v>65000</v>
      </c>
      <c r="L36" s="303" t="s">
        <v>374</v>
      </c>
      <c r="M36" s="304">
        <v>15000</v>
      </c>
      <c r="N36" s="303"/>
      <c r="O36" s="303"/>
    </row>
    <row r="37" spans="1:15" ht="20.100000000000001" customHeight="1" x14ac:dyDescent="0.25">
      <c r="A37" s="273" t="s">
        <v>366</v>
      </c>
      <c r="B37" s="274" t="s">
        <v>59</v>
      </c>
      <c r="C37" s="275">
        <f>SUM(C34:C36)</f>
        <v>349000</v>
      </c>
      <c r="D37" s="275">
        <f>SUM(D34:D36)</f>
        <v>214061</v>
      </c>
      <c r="E37" s="275">
        <f>SUM(E34:E36)</f>
        <v>320041</v>
      </c>
      <c r="F37" s="275">
        <f>SUM(F34:F36)</f>
        <v>399000</v>
      </c>
      <c r="G37" s="276">
        <f>SUM(G34:G36)</f>
        <v>399000</v>
      </c>
      <c r="H37" s="255"/>
    </row>
    <row r="38" spans="1:15" ht="20.100000000000001" customHeight="1" x14ac:dyDescent="0.25">
      <c r="A38" s="277">
        <v>5224</v>
      </c>
      <c r="B38" s="278" t="s">
        <v>48</v>
      </c>
      <c r="C38" s="279">
        <v>50000</v>
      </c>
      <c r="D38" s="279">
        <v>0</v>
      </c>
      <c r="E38" s="279">
        <v>0</v>
      </c>
      <c r="F38" s="279">
        <v>10000</v>
      </c>
      <c r="G38" s="280">
        <v>10000</v>
      </c>
    </row>
    <row r="39" spans="1:15" ht="20.100000000000001" customHeight="1" x14ac:dyDescent="0.25">
      <c r="A39" s="281" t="s">
        <v>367</v>
      </c>
      <c r="B39" s="282" t="s">
        <v>375</v>
      </c>
      <c r="C39" s="283">
        <f>SUM(C38)</f>
        <v>50000</v>
      </c>
      <c r="D39" s="283">
        <f>SUM(D38)</f>
        <v>0</v>
      </c>
      <c r="E39" s="283">
        <f>SUM(E38)</f>
        <v>0</v>
      </c>
      <c r="F39" s="283">
        <f>SUM(F38)</f>
        <v>10000</v>
      </c>
      <c r="G39" s="284">
        <f>SUM(G38)</f>
        <v>10000</v>
      </c>
      <c r="H39" s="255"/>
    </row>
    <row r="40" spans="1:15" ht="20.100000000000001" customHeight="1" x14ac:dyDescent="0.25">
      <c r="A40" s="285">
        <v>5362</v>
      </c>
      <c r="B40" s="286" t="s">
        <v>50</v>
      </c>
      <c r="C40" s="287">
        <v>800000</v>
      </c>
      <c r="D40" s="287">
        <v>1780318</v>
      </c>
      <c r="E40" s="287">
        <v>2000000</v>
      </c>
      <c r="F40" s="287">
        <v>1000000</v>
      </c>
      <c r="G40" s="288">
        <v>1000000</v>
      </c>
    </row>
    <row r="41" spans="1:15" ht="20.100000000000001" customHeight="1" x14ac:dyDescent="0.25">
      <c r="A41" s="285">
        <v>5365</v>
      </c>
      <c r="B41" s="663" t="s">
        <v>54</v>
      </c>
      <c r="C41" s="287">
        <v>4841000</v>
      </c>
      <c r="D41" s="287">
        <v>4840630</v>
      </c>
      <c r="E41" s="287">
        <v>4840630</v>
      </c>
      <c r="F41" s="287">
        <v>3000000</v>
      </c>
      <c r="G41" s="288">
        <v>3000000</v>
      </c>
    </row>
    <row r="42" spans="1:15" ht="20.100000000000001" customHeight="1" x14ac:dyDescent="0.25">
      <c r="A42" s="289" t="s">
        <v>371</v>
      </c>
      <c r="B42" s="290" t="s">
        <v>59</v>
      </c>
      <c r="C42" s="291">
        <f>SUM(C40:C41)</f>
        <v>5641000</v>
      </c>
      <c r="D42" s="291">
        <f>SUM(D40:D41)</f>
        <v>6620948</v>
      </c>
      <c r="E42" s="291">
        <f>SUM(E40:E41)</f>
        <v>6840630</v>
      </c>
      <c r="F42" s="291">
        <f>SUM(F40:F41)</f>
        <v>4000000</v>
      </c>
      <c r="G42" s="292">
        <f>SUM(G40:G41)</f>
        <v>4000000</v>
      </c>
      <c r="H42" s="255"/>
    </row>
    <row r="43" spans="1:15" ht="20.100000000000001" customHeight="1" x14ac:dyDescent="0.25">
      <c r="A43" s="293">
        <v>5329</v>
      </c>
      <c r="B43" s="294" t="s">
        <v>32</v>
      </c>
      <c r="C43" s="295">
        <v>499000</v>
      </c>
      <c r="D43" s="295">
        <v>518961</v>
      </c>
      <c r="E43" s="295">
        <v>518961</v>
      </c>
      <c r="F43" s="295">
        <v>3800000</v>
      </c>
      <c r="G43" s="296">
        <v>3800000</v>
      </c>
      <c r="H43" s="564"/>
    </row>
    <row r="44" spans="1:15" ht="20.100000000000001" customHeight="1" x14ac:dyDescent="0.25">
      <c r="A44" s="293">
        <v>5329</v>
      </c>
      <c r="B44" s="529" t="s">
        <v>46</v>
      </c>
      <c r="C44" s="530">
        <v>57000</v>
      </c>
      <c r="D44" s="530">
        <v>56630</v>
      </c>
      <c r="E44" s="530">
        <v>56630</v>
      </c>
      <c r="F44" s="530">
        <v>57000</v>
      </c>
      <c r="G44" s="531">
        <v>57000</v>
      </c>
      <c r="H44" s="256"/>
    </row>
    <row r="45" spans="1:15" ht="20.100000000000001" customHeight="1" x14ac:dyDescent="0.25">
      <c r="A45" s="293">
        <v>5329</v>
      </c>
      <c r="B45" s="294" t="s">
        <v>368</v>
      </c>
      <c r="C45" s="295">
        <v>17000</v>
      </c>
      <c r="D45" s="295">
        <v>16868</v>
      </c>
      <c r="E45" s="295">
        <v>16868</v>
      </c>
      <c r="F45" s="295">
        <v>17000</v>
      </c>
      <c r="G45" s="296">
        <v>17000</v>
      </c>
      <c r="H45" s="256"/>
    </row>
    <row r="46" spans="1:15" s="117" customFormat="1" ht="20.100000000000001" customHeight="1" thickBot="1" x14ac:dyDescent="0.3">
      <c r="A46" s="297" t="s">
        <v>369</v>
      </c>
      <c r="B46" s="298" t="s">
        <v>59</v>
      </c>
      <c r="C46" s="299">
        <f>SUM(C43:C45)</f>
        <v>573000</v>
      </c>
      <c r="D46" s="299">
        <f>SUM(D43:D45)</f>
        <v>592459</v>
      </c>
      <c r="E46" s="299">
        <f>SUM(E43:E45)</f>
        <v>592459</v>
      </c>
      <c r="F46" s="299">
        <f>SUM(F43:F45)</f>
        <v>3874000</v>
      </c>
      <c r="G46" s="300">
        <f>SUM(G43:G45)</f>
        <v>3874000</v>
      </c>
      <c r="H46" s="255"/>
    </row>
    <row r="47" spans="1:15" ht="20.100000000000001" customHeight="1" thickBot="1" x14ac:dyDescent="0.3">
      <c r="A47" s="912"/>
      <c r="B47" s="850" t="s">
        <v>24</v>
      </c>
      <c r="C47" s="851">
        <f>SUM(C19+C22+C33+C37+C39+C42+C46)</f>
        <v>8300000</v>
      </c>
      <c r="D47" s="851">
        <f>SUM(D19+D22+D46+D42+D39+D37+D33)</f>
        <v>8753083</v>
      </c>
      <c r="E47" s="852">
        <f>SUM(E19+E22+E33+E37+E39+E42+E46)</f>
        <v>9150342</v>
      </c>
      <c r="F47" s="851">
        <f>SUM(F22+F19+F46+F42+F39+F37+F33)</f>
        <v>9738000</v>
      </c>
      <c r="G47" s="853">
        <f>SUM(G22+G19+G33+G37+G39+G42+G46)</f>
        <v>9748000</v>
      </c>
    </row>
    <row r="48" spans="1:15" ht="15" x14ac:dyDescent="0.25">
      <c r="A48" s="216"/>
      <c r="B48" s="216"/>
      <c r="C48" s="219"/>
      <c r="D48" s="219"/>
      <c r="E48" s="219"/>
      <c r="F48" s="219"/>
      <c r="G48" s="216"/>
    </row>
    <row r="49" spans="1:7" ht="15" x14ac:dyDescent="0.25">
      <c r="A49" s="216"/>
      <c r="B49" s="216"/>
      <c r="C49" s="219"/>
      <c r="D49" s="219"/>
      <c r="E49" s="219"/>
      <c r="F49" s="219"/>
      <c r="G49" s="216"/>
    </row>
    <row r="50" spans="1:7" ht="15" x14ac:dyDescent="0.25">
      <c r="A50" s="216"/>
      <c r="B50" s="220" t="s">
        <v>154</v>
      </c>
      <c r="C50" s="496">
        <v>45229</v>
      </c>
      <c r="E50" s="220" t="s">
        <v>155</v>
      </c>
      <c r="F50" s="495" t="s">
        <v>361</v>
      </c>
      <c r="G50" s="216"/>
    </row>
    <row r="51" spans="1:7" ht="15" x14ac:dyDescent="0.25">
      <c r="A51" s="216"/>
      <c r="B51" s="216"/>
      <c r="C51" s="216"/>
      <c r="D51" s="216"/>
      <c r="E51" s="216"/>
      <c r="F51" s="216"/>
      <c r="G51" s="216"/>
    </row>
  </sheetData>
  <mergeCells count="5">
    <mergeCell ref="B1:E1"/>
    <mergeCell ref="A5:A6"/>
    <mergeCell ref="B5:B6"/>
    <mergeCell ref="A16:A17"/>
    <mergeCell ref="B16:B1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showGridLines="0" zoomScale="130" zoomScaleNormal="130" zoomScalePageLayoutView="140" workbookViewId="0">
      <selection activeCell="F15" sqref="F15"/>
    </sheetView>
  </sheetViews>
  <sheetFormatPr defaultColWidth="9.140625" defaultRowHeight="12.75" x14ac:dyDescent="0.2"/>
  <cols>
    <col min="1" max="4" width="8.28515625" style="2" customWidth="1"/>
    <col min="5" max="5" width="9.7109375" style="2" customWidth="1"/>
    <col min="6" max="7" width="8.28515625" style="2" customWidth="1"/>
    <col min="8" max="8" width="9.7109375" style="2" customWidth="1"/>
    <col min="9" max="10" width="8.28515625" style="2" customWidth="1"/>
    <col min="11" max="11" width="9.7109375" style="2" customWidth="1"/>
    <col min="12" max="16384" width="9.140625" style="2"/>
  </cols>
  <sheetData>
    <row r="1" spans="1:13" x14ac:dyDescent="0.2">
      <c r="A1" s="17"/>
      <c r="B1" s="16"/>
      <c r="C1" s="16"/>
      <c r="D1" s="19"/>
      <c r="E1" s="19"/>
      <c r="F1" s="19"/>
      <c r="G1" s="19"/>
      <c r="H1" s="19"/>
    </row>
    <row r="2" spans="1:13" x14ac:dyDescent="0.2">
      <c r="D2" s="33" t="str">
        <f>'HV PO pr.'!D3</f>
        <v xml:space="preserve">Použití hospodářských výsledků </v>
      </c>
      <c r="E2" s="19"/>
      <c r="F2" s="19"/>
      <c r="G2" s="19"/>
      <c r="H2" s="19"/>
    </row>
    <row r="3" spans="1:13" x14ac:dyDescent="0.2">
      <c r="D3" s="33" t="str">
        <f>'HV PO pr.'!D4</f>
        <v>příspěvkových organizací za rok 2020</v>
      </c>
      <c r="E3" s="19"/>
      <c r="F3" s="19"/>
      <c r="G3" s="19"/>
      <c r="H3" s="19"/>
    </row>
    <row r="4" spans="1:13" ht="13.5" thickBo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ht="13.5" thickBot="1" x14ac:dyDescent="0.25">
      <c r="A5" s="71"/>
      <c r="B5" s="21" t="str">
        <f>'HV PO pr.'!B6</f>
        <v>HV</v>
      </c>
      <c r="C5" s="21" t="str">
        <f>'HV PO pr.'!C6</f>
        <v>odvod 19</v>
      </c>
      <c r="D5" s="21"/>
      <c r="E5" s="21" t="str">
        <f>'HV PO pr.'!E6</f>
        <v>rezervní fond</v>
      </c>
      <c r="F5" s="22"/>
      <c r="G5" s="23"/>
      <c r="H5" s="24" t="str">
        <f>'HV PO pr.'!H6</f>
        <v>fond odměn</v>
      </c>
      <c r="I5" s="22"/>
      <c r="J5" s="23"/>
      <c r="K5" s="24" t="str">
        <f>'HV PO pr.'!K6</f>
        <v>fond reprodukce majetku</v>
      </c>
      <c r="L5" s="22"/>
      <c r="M5" s="25" t="str">
        <f>'HV PO pr.'!M6</f>
        <v>FKSP</v>
      </c>
    </row>
    <row r="6" spans="1:13" ht="13.5" thickBot="1" x14ac:dyDescent="0.25">
      <c r="A6" s="72"/>
      <c r="B6" s="26" t="str">
        <f>'HV PO pr.'!B7</f>
        <v>[Kč]</v>
      </c>
      <c r="C6" s="26" t="str">
        <f>'HV PO pr.'!C7</f>
        <v>[Kč]</v>
      </c>
      <c r="D6" s="21" t="str">
        <f>'HV PO pr.'!D7</f>
        <v>stav 2019</v>
      </c>
      <c r="E6" s="21" t="str">
        <f>'HV PO pr.'!E7</f>
        <v>příděl z HV</v>
      </c>
      <c r="F6" s="21" t="str">
        <f>'HV PO pr.'!F7</f>
        <v>nově</v>
      </c>
      <c r="G6" s="21" t="str">
        <f>'HV PO pr.'!G7</f>
        <v>stav 2019</v>
      </c>
      <c r="H6" s="21" t="str">
        <f>'HV PO pr.'!H7</f>
        <v>příděl z HV</v>
      </c>
      <c r="I6" s="21" t="str">
        <f>'HV PO pr.'!I7</f>
        <v>nově</v>
      </c>
      <c r="J6" s="21" t="str">
        <f>'HV PO pr.'!J7</f>
        <v>stav 2019</v>
      </c>
      <c r="K6" s="21" t="str">
        <f>'HV PO pr.'!K7</f>
        <v>příděl z HV</v>
      </c>
      <c r="L6" s="21" t="str">
        <f>'HV PO pr.'!L7</f>
        <v>nově</v>
      </c>
      <c r="M6" s="21" t="str">
        <f>'HV PO pr.'!M7</f>
        <v>stav 2019</v>
      </c>
    </row>
    <row r="7" spans="1:13" x14ac:dyDescent="0.2">
      <c r="A7" s="27" t="str">
        <f>'HV PO pr.'!A8</f>
        <v>ZŠ</v>
      </c>
      <c r="B7" s="28">
        <f>'HV PO pr.'!B8</f>
        <v>-36028</v>
      </c>
      <c r="C7" s="28" t="e">
        <f>'HV PO pr.'!C8</f>
        <v>#REF!</v>
      </c>
      <c r="D7" s="28">
        <f>'HV PO pr.'!D8</f>
        <v>979169</v>
      </c>
      <c r="E7" s="28">
        <f>'HV PO pr.'!E8</f>
        <v>0</v>
      </c>
      <c r="F7" s="28">
        <f>'HV PO pr.'!F8</f>
        <v>979169</v>
      </c>
      <c r="G7" s="28">
        <f>'HV PO pr.'!G8</f>
        <v>2000</v>
      </c>
      <c r="H7" s="28">
        <f>'HV PO pr.'!H8</f>
        <v>0</v>
      </c>
      <c r="I7" s="28">
        <f>'HV PO pr.'!I8</f>
        <v>2000</v>
      </c>
      <c r="J7" s="28">
        <f>'HV PO pr.'!J8</f>
        <v>0</v>
      </c>
      <c r="K7" s="28">
        <f>'HV PO pr.'!K8</f>
        <v>0</v>
      </c>
      <c r="L7" s="28">
        <f>'HV PO pr.'!L8</f>
        <v>0</v>
      </c>
      <c r="M7" s="28">
        <f>'HV PO pr.'!M8</f>
        <v>286574</v>
      </c>
    </row>
    <row r="8" spans="1:13" x14ac:dyDescent="0.2">
      <c r="A8" s="29" t="str">
        <f>'HV PO pr.'!A9</f>
        <v xml:space="preserve">MŠ </v>
      </c>
      <c r="B8" s="30">
        <f>'HV PO pr.'!B9</f>
        <v>125975</v>
      </c>
      <c r="C8" s="30" t="e">
        <f>'HV PO pr.'!C9</f>
        <v>#REF!</v>
      </c>
      <c r="D8" s="30">
        <f>'HV PO pr.'!D9</f>
        <v>333468</v>
      </c>
      <c r="E8" s="30">
        <f>'HV PO pr.'!E9</f>
        <v>0</v>
      </c>
      <c r="F8" s="30">
        <f>'HV PO pr.'!F9</f>
        <v>333468</v>
      </c>
      <c r="G8" s="30">
        <f>'HV PO pr.'!G9</f>
        <v>39383</v>
      </c>
      <c r="H8" s="30">
        <f>'HV PO pr.'!H9</f>
        <v>0</v>
      </c>
      <c r="I8" s="30">
        <f>'HV PO pr.'!I9</f>
        <v>39383</v>
      </c>
      <c r="J8" s="30">
        <f>'HV PO pr.'!J9</f>
        <v>706</v>
      </c>
      <c r="K8" s="30">
        <f>'HV PO pr.'!K9</f>
        <v>0</v>
      </c>
      <c r="L8" s="30">
        <f>'HV PO pr.'!L9</f>
        <v>706</v>
      </c>
      <c r="M8" s="30">
        <f>'HV PO pr.'!M9</f>
        <v>22820</v>
      </c>
    </row>
    <row r="9" spans="1:13" x14ac:dyDescent="0.2">
      <c r="A9" s="29" t="str">
        <f>'HV PO pr.'!A10</f>
        <v>ZUŠ</v>
      </c>
      <c r="B9" s="30">
        <f>'HV PO pr.'!B10</f>
        <v>2600</v>
      </c>
      <c r="C9" s="30" t="e">
        <f>'HV PO pr.'!C10</f>
        <v>#REF!</v>
      </c>
      <c r="D9" s="30">
        <f>'HV PO pr.'!D10</f>
        <v>360130</v>
      </c>
      <c r="E9" s="30">
        <f>'HV PO pr.'!E10</f>
        <v>0</v>
      </c>
      <c r="F9" s="30">
        <f>'HV PO pr.'!F10</f>
        <v>360130</v>
      </c>
      <c r="G9" s="30">
        <f>'HV PO pr.'!G10</f>
        <v>45340</v>
      </c>
      <c r="H9" s="30">
        <f>'HV PO pr.'!H10</f>
        <v>0</v>
      </c>
      <c r="I9" s="30">
        <f>'HV PO pr.'!I10</f>
        <v>45340</v>
      </c>
      <c r="J9" s="30">
        <f>'HV PO pr.'!J10</f>
        <v>0</v>
      </c>
      <c r="K9" s="30">
        <f>'HV PO pr.'!K10</f>
        <v>0</v>
      </c>
      <c r="L9" s="30">
        <f>'HV PO pr.'!L10</f>
        <v>0</v>
      </c>
      <c r="M9" s="30">
        <f>'HV PO pr.'!M10</f>
        <v>108572</v>
      </c>
    </row>
    <row r="10" spans="1:13" x14ac:dyDescent="0.2">
      <c r="A10" s="29" t="str">
        <f>'HV PO pr.'!A11</f>
        <v>ROROŠ</v>
      </c>
      <c r="B10" s="30">
        <f>'HV PO pr.'!B11</f>
        <v>218622</v>
      </c>
      <c r="C10" s="30" t="e">
        <f>'HV PO pr.'!C11</f>
        <v>#REF!</v>
      </c>
      <c r="D10" s="30">
        <f>'HV PO pr.'!D11</f>
        <v>149837</v>
      </c>
      <c r="E10" s="30">
        <f>'HV PO pr.'!E11</f>
        <v>0</v>
      </c>
      <c r="F10" s="30">
        <f>'HV PO pr.'!F11</f>
        <v>149837</v>
      </c>
      <c r="G10" s="30">
        <f>'HV PO pr.'!G11</f>
        <v>80550</v>
      </c>
      <c r="H10" s="30">
        <f>'HV PO pr.'!H11</f>
        <v>0</v>
      </c>
      <c r="I10" s="30">
        <f>'HV PO pr.'!I11</f>
        <v>80550</v>
      </c>
      <c r="J10" s="30">
        <f>'HV PO pr.'!J11</f>
        <v>0</v>
      </c>
      <c r="K10" s="30">
        <f>'HV PO pr.'!K11</f>
        <v>0</v>
      </c>
      <c r="L10" s="30">
        <f>'HV PO pr.'!L11</f>
        <v>0</v>
      </c>
      <c r="M10" s="30">
        <f>'HV PO pr.'!M11</f>
        <v>9485</v>
      </c>
    </row>
    <row r="11" spans="1:13" ht="13.5" thickBot="1" x14ac:dyDescent="0.25">
      <c r="A11" s="31" t="str">
        <f>'HV PO pr.'!A12</f>
        <v>SRC</v>
      </c>
      <c r="B11" s="32">
        <f>'HV PO pr.'!B12</f>
        <v>251328</v>
      </c>
      <c r="C11" s="32" t="e">
        <f>'HV PO pr.'!C12</f>
        <v>#REF!</v>
      </c>
      <c r="D11" s="32">
        <f>'HV PO pr.'!D12</f>
        <v>18311</v>
      </c>
      <c r="E11" s="32">
        <f>'HV PO pr.'!E12</f>
        <v>0</v>
      </c>
      <c r="F11" s="32">
        <f>'HV PO pr.'!F12</f>
        <v>18311</v>
      </c>
      <c r="G11" s="32">
        <f>'HV PO pr.'!G12</f>
        <v>37400</v>
      </c>
      <c r="H11" s="32">
        <f>'HV PO pr.'!H12</f>
        <v>0</v>
      </c>
      <c r="I11" s="32">
        <f>'HV PO pr.'!I12</f>
        <v>37400</v>
      </c>
      <c r="J11" s="32">
        <f>'HV PO pr.'!J12</f>
        <v>14497</v>
      </c>
      <c r="K11" s="32">
        <f>'HV PO pr.'!K12</f>
        <v>0</v>
      </c>
      <c r="L11" s="32">
        <f>'HV PO pr.'!L12</f>
        <v>14497</v>
      </c>
      <c r="M11" s="32">
        <f>'HV PO pr.'!M12</f>
        <v>70906</v>
      </c>
    </row>
    <row r="12" spans="1:13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heetProtection password="E149" sheet="1" objects="1" scenarios="1"/>
  <dataConsolidate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AO920"/>
  <sheetViews>
    <sheetView showGridLines="0" showRowColHeaders="0" zoomScale="130" zoomScaleNormal="130" workbookViewId="0">
      <pane xSplit="1" topLeftCell="B1" activePane="topRight" state="frozen"/>
      <selection pane="topRight" activeCell="D8" sqref="D8"/>
    </sheetView>
  </sheetViews>
  <sheetFormatPr defaultColWidth="9.140625" defaultRowHeight="12.75" x14ac:dyDescent="0.2"/>
  <cols>
    <col min="1" max="1" width="8.28515625" style="18" customWidth="1"/>
    <col min="2" max="2" width="11.85546875" style="18" bestFit="1" customWidth="1"/>
    <col min="3" max="16" width="10.7109375" style="18" customWidth="1"/>
    <col min="17" max="17" width="10.42578125" style="18" bestFit="1" customWidth="1"/>
    <col min="18" max="16384" width="9.140625" style="18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 x14ac:dyDescent="0.2">
      <c r="A3" s="11"/>
      <c r="B3" s="11"/>
      <c r="C3" s="11"/>
      <c r="D3" s="34" t="s">
        <v>43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.75" x14ac:dyDescent="0.2">
      <c r="A4" s="11"/>
      <c r="B4" s="11"/>
      <c r="C4" s="11"/>
      <c r="D4" s="34" t="s">
        <v>65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x14ac:dyDescent="0.2">
      <c r="A6" s="36"/>
      <c r="B6" s="36" t="s">
        <v>28</v>
      </c>
      <c r="C6" s="37" t="s">
        <v>62</v>
      </c>
      <c r="D6" s="38"/>
      <c r="E6" s="39" t="s">
        <v>29</v>
      </c>
      <c r="F6" s="40"/>
      <c r="G6" s="38"/>
      <c r="H6" s="39" t="s">
        <v>27</v>
      </c>
      <c r="I6" s="40"/>
      <c r="J6" s="41"/>
      <c r="K6" s="39" t="s">
        <v>55</v>
      </c>
      <c r="L6" s="40"/>
      <c r="M6" s="42" t="s">
        <v>42</v>
      </c>
      <c r="N6" s="13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1" ht="13.5" thickBot="1" x14ac:dyDescent="0.25">
      <c r="A7" s="14" t="s">
        <v>63</v>
      </c>
      <c r="B7" s="14" t="s">
        <v>33</v>
      </c>
      <c r="C7" s="7" t="s">
        <v>33</v>
      </c>
      <c r="D7" s="4" t="s">
        <v>61</v>
      </c>
      <c r="E7" s="5" t="s">
        <v>56</v>
      </c>
      <c r="F7" s="6" t="s">
        <v>34</v>
      </c>
      <c r="G7" s="4" t="s">
        <v>61</v>
      </c>
      <c r="H7" s="5" t="s">
        <v>56</v>
      </c>
      <c r="I7" s="6" t="s">
        <v>34</v>
      </c>
      <c r="J7" s="4" t="s">
        <v>61</v>
      </c>
      <c r="K7" s="5" t="s">
        <v>56</v>
      </c>
      <c r="L7" s="6" t="s">
        <v>34</v>
      </c>
      <c r="M7" s="15" t="s">
        <v>61</v>
      </c>
      <c r="N7" s="13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41" ht="13.5" thickTop="1" x14ac:dyDescent="0.2">
      <c r="A8" s="43" t="s">
        <v>31</v>
      </c>
      <c r="B8" s="66">
        <v>-36028</v>
      </c>
      <c r="C8" s="45" t="e">
        <f>#REF!</f>
        <v>#REF!</v>
      </c>
      <c r="D8" s="60">
        <v>979169</v>
      </c>
      <c r="E8" s="56"/>
      <c r="F8" s="44">
        <f>D8+E8</f>
        <v>979169</v>
      </c>
      <c r="G8" s="60">
        <v>2000</v>
      </c>
      <c r="H8" s="56"/>
      <c r="I8" s="44">
        <f>G8+H8</f>
        <v>2000</v>
      </c>
      <c r="J8" s="56">
        <v>0</v>
      </c>
      <c r="K8" s="56"/>
      <c r="L8" s="44">
        <f>J8+K8</f>
        <v>0</v>
      </c>
      <c r="M8" s="58">
        <v>286574</v>
      </c>
      <c r="N8" s="46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1:41" x14ac:dyDescent="0.2">
      <c r="A9" s="47" t="s">
        <v>30</v>
      </c>
      <c r="B9" s="67">
        <v>125975</v>
      </c>
      <c r="C9" s="49" t="e">
        <f>#REF!</f>
        <v>#REF!</v>
      </c>
      <c r="D9" s="61">
        <v>333468</v>
      </c>
      <c r="E9" s="57"/>
      <c r="F9" s="48">
        <f>D9+E9</f>
        <v>333468</v>
      </c>
      <c r="G9" s="61">
        <v>39383</v>
      </c>
      <c r="H9" s="57"/>
      <c r="I9" s="48">
        <f>G9+H9</f>
        <v>39383</v>
      </c>
      <c r="J9" s="57">
        <v>706</v>
      </c>
      <c r="K9" s="57"/>
      <c r="L9" s="48">
        <f>J9+K9</f>
        <v>706</v>
      </c>
      <c r="M9" s="59">
        <v>22820</v>
      </c>
      <c r="N9" s="46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41" x14ac:dyDescent="0.2">
      <c r="A10" s="43" t="s">
        <v>11</v>
      </c>
      <c r="B10" s="66">
        <v>2600</v>
      </c>
      <c r="C10" s="44" t="e">
        <f>#REF!</f>
        <v>#REF!</v>
      </c>
      <c r="D10" s="60">
        <v>360130</v>
      </c>
      <c r="E10" s="56"/>
      <c r="F10" s="44">
        <f>D10+E10</f>
        <v>360130</v>
      </c>
      <c r="G10" s="60">
        <v>45340</v>
      </c>
      <c r="H10" s="56"/>
      <c r="I10" s="44">
        <f>G10+H10</f>
        <v>45340</v>
      </c>
      <c r="J10" s="56">
        <v>0</v>
      </c>
      <c r="K10" s="56"/>
      <c r="L10" s="44">
        <f>J10+K10</f>
        <v>0</v>
      </c>
      <c r="M10" s="58">
        <v>108572</v>
      </c>
      <c r="N10" s="46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41" x14ac:dyDescent="0.2">
      <c r="A11" s="47" t="s">
        <v>12</v>
      </c>
      <c r="B11" s="67">
        <v>218622</v>
      </c>
      <c r="C11" s="48" t="e">
        <f>#REF!</f>
        <v>#REF!</v>
      </c>
      <c r="D11" s="61">
        <v>149837</v>
      </c>
      <c r="E11" s="57"/>
      <c r="F11" s="48">
        <f>D11+E11</f>
        <v>149837</v>
      </c>
      <c r="G11" s="61">
        <v>80550</v>
      </c>
      <c r="H11" s="57"/>
      <c r="I11" s="48">
        <f>G11+H11</f>
        <v>80550</v>
      </c>
      <c r="J11" s="57">
        <v>0</v>
      </c>
      <c r="K11" s="57"/>
      <c r="L11" s="48">
        <f>J11+K11</f>
        <v>0</v>
      </c>
      <c r="M11" s="59">
        <v>9485</v>
      </c>
      <c r="N11" s="46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41" x14ac:dyDescent="0.2">
      <c r="A12" s="50" t="s">
        <v>13</v>
      </c>
      <c r="B12" s="68">
        <v>251328</v>
      </c>
      <c r="C12" s="51" t="e">
        <f>#REF!</f>
        <v>#REF!</v>
      </c>
      <c r="D12" s="62">
        <v>18311</v>
      </c>
      <c r="E12" s="63"/>
      <c r="F12" s="51">
        <f>D12+E12</f>
        <v>18311</v>
      </c>
      <c r="G12" s="64">
        <v>37400</v>
      </c>
      <c r="H12" s="63"/>
      <c r="I12" s="51">
        <f>G12+H12</f>
        <v>37400</v>
      </c>
      <c r="J12" s="63">
        <v>14497</v>
      </c>
      <c r="K12" s="63"/>
      <c r="L12" s="51">
        <f>J12+K12</f>
        <v>14497</v>
      </c>
      <c r="M12" s="65">
        <v>70906</v>
      </c>
      <c r="N12" s="46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41" x14ac:dyDescent="0.2">
      <c r="A13" s="53"/>
      <c r="B13" s="54">
        <f>SUM(B8:B12)</f>
        <v>562497</v>
      </c>
      <c r="C13" s="52" t="e">
        <f>SUM(C8:C12)</f>
        <v>#REF!</v>
      </c>
      <c r="D13" s="10"/>
      <c r="E13" s="8"/>
      <c r="F13" s="8"/>
      <c r="G13" s="8"/>
      <c r="H13" s="8"/>
      <c r="I13" s="8"/>
      <c r="J13" s="8"/>
      <c r="K13" s="8"/>
      <c r="L13" s="8"/>
      <c r="M13" s="8"/>
      <c r="N13" s="11"/>
      <c r="O13" s="11"/>
      <c r="P13" s="12"/>
      <c r="Q13" s="13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11"/>
      <c r="O14" s="11"/>
      <c r="P14" s="12"/>
      <c r="Q14" s="1"/>
      <c r="R14" s="13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</row>
    <row r="177" spans="1:4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</row>
    <row r="178" spans="1:4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</row>
    <row r="180" spans="1:4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</row>
    <row r="181" spans="1:4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</row>
    <row r="182" spans="1:4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</row>
    <row r="183" spans="1:4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</row>
    <row r="184" spans="1:4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</row>
    <row r="185" spans="1:4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</row>
    <row r="186" spans="1:4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</row>
    <row r="187" spans="1:4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</row>
    <row r="188" spans="1:4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</row>
    <row r="189" spans="1:4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</row>
    <row r="190" spans="1:4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</row>
    <row r="191" spans="1:4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</row>
    <row r="192" spans="1:4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</row>
    <row r="193" spans="1:4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</row>
    <row r="194" spans="1:4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</row>
    <row r="195" spans="1:4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</row>
    <row r="196" spans="1:4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</row>
    <row r="197" spans="1:4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</row>
    <row r="198" spans="1:4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</row>
    <row r="199" spans="1:4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</row>
    <row r="200" spans="1:4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</row>
    <row r="201" spans="1:4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</row>
    <row r="202" spans="1:4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</row>
    <row r="203" spans="1:4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</row>
    <row r="204" spans="1:4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</row>
    <row r="205" spans="1:4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</row>
    <row r="206" spans="1:4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</row>
    <row r="207" spans="1:4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</row>
    <row r="208" spans="1:4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</row>
    <row r="209" spans="1:4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</row>
    <row r="210" spans="1:4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</row>
    <row r="211" spans="1:4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</row>
    <row r="212" spans="1:4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</row>
    <row r="213" spans="1:4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</row>
    <row r="214" spans="1:4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</row>
    <row r="215" spans="1:4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</row>
    <row r="216" spans="1:4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</row>
    <row r="217" spans="1:4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</row>
    <row r="218" spans="1:4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</row>
    <row r="219" spans="1:4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</row>
    <row r="220" spans="1:4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</row>
    <row r="221" spans="1:4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</row>
    <row r="222" spans="1:4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</row>
    <row r="223" spans="1:4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</row>
    <row r="224" spans="1:4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</row>
    <row r="225" spans="1:4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</row>
    <row r="226" spans="1:4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</row>
    <row r="227" spans="1:4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</row>
    <row r="228" spans="1:4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</row>
    <row r="229" spans="1:4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</row>
    <row r="230" spans="1:4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</row>
    <row r="231" spans="1:4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</row>
    <row r="232" spans="1:4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</row>
    <row r="233" spans="1:4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</row>
    <row r="234" spans="1:4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</row>
    <row r="235" spans="1:4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</row>
    <row r="236" spans="1:4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</row>
    <row r="237" spans="1:4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</row>
    <row r="238" spans="1:4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</row>
    <row r="239" spans="1:4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</row>
    <row r="240" spans="1:4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</row>
    <row r="241" spans="1:4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</row>
    <row r="242" spans="1:4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</row>
    <row r="243" spans="1:4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</row>
    <row r="244" spans="1:4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</row>
    <row r="245" spans="1:4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</row>
    <row r="246" spans="1:4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</row>
    <row r="247" spans="1:4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</row>
    <row r="248" spans="1:4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</row>
    <row r="249" spans="1:4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</row>
    <row r="250" spans="1:4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</row>
    <row r="251" spans="1:4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</row>
    <row r="252" spans="1:4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</row>
    <row r="253" spans="1:4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</row>
    <row r="254" spans="1:4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</row>
    <row r="255" spans="1:4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</row>
    <row r="256" spans="1:4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</row>
    <row r="257" spans="1:4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</row>
    <row r="258" spans="1:4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</row>
    <row r="259" spans="1:4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</row>
    <row r="260" spans="1:4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</row>
    <row r="261" spans="1:4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</row>
    <row r="262" spans="1:4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</row>
    <row r="263" spans="1:4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</row>
    <row r="264" spans="1:4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</row>
    <row r="265" spans="1:4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</row>
    <row r="266" spans="1:4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</row>
    <row r="267" spans="1:4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</row>
    <row r="268" spans="1:4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</row>
    <row r="269" spans="1:4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</row>
    <row r="270" spans="1:4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</row>
    <row r="271" spans="1:4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</row>
    <row r="272" spans="1:4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</row>
    <row r="273" spans="1:4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</row>
    <row r="274" spans="1:4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</row>
    <row r="275" spans="1:4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</row>
    <row r="276" spans="1:4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</row>
    <row r="277" spans="1:4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</row>
    <row r="278" spans="1:4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</row>
    <row r="279" spans="1:4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</row>
    <row r="280" spans="1:4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</row>
    <row r="281" spans="1:4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</row>
    <row r="282" spans="1:4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</row>
    <row r="283" spans="1:4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</row>
    <row r="284" spans="1:4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</row>
    <row r="285" spans="1:4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</row>
    <row r="286" spans="1:4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</row>
    <row r="287" spans="1:4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</row>
    <row r="288" spans="1:4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</row>
    <row r="289" spans="1:4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</row>
    <row r="290" spans="1:4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</row>
    <row r="291" spans="1:4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</row>
    <row r="292" spans="1:4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</row>
    <row r="293" spans="1:4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</row>
    <row r="294" spans="1:4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</row>
    <row r="295" spans="1:4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</row>
    <row r="296" spans="1:4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</row>
    <row r="297" spans="1:4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</row>
    <row r="298" spans="1:4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</row>
    <row r="299" spans="1:4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</row>
    <row r="300" spans="1:4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</row>
    <row r="301" spans="1:4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</row>
    <row r="302" spans="1:4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</row>
    <row r="303" spans="1:4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</row>
    <row r="304" spans="1:4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</row>
    <row r="305" spans="1:4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</row>
    <row r="306" spans="1:4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</row>
    <row r="307" spans="1:4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</row>
    <row r="308" spans="1:4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</row>
    <row r="309" spans="1:4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</row>
    <row r="310" spans="1:4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</row>
    <row r="311" spans="1:4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</row>
    <row r="312" spans="1:4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</row>
    <row r="313" spans="1:4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</row>
    <row r="314" spans="1:4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</row>
    <row r="315" spans="1:4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</row>
    <row r="316" spans="1:4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</row>
    <row r="317" spans="1:4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</row>
    <row r="318" spans="1:4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</row>
    <row r="319" spans="1:4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</row>
    <row r="320" spans="1:4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</row>
    <row r="321" spans="1:4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</row>
    <row r="322" spans="1:4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</row>
    <row r="323" spans="1:4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</row>
    <row r="324" spans="1:4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</row>
    <row r="325" spans="1:4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</row>
    <row r="326" spans="1:4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</row>
    <row r="327" spans="1:4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</row>
    <row r="328" spans="1:4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</row>
    <row r="329" spans="1:4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</row>
    <row r="330" spans="1:4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</row>
    <row r="331" spans="1:4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</row>
    <row r="332" spans="1:4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</row>
    <row r="333" spans="1:4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</row>
    <row r="334" spans="1:4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</row>
    <row r="335" spans="1:4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</row>
    <row r="336" spans="1:4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</row>
    <row r="337" spans="1:4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</row>
    <row r="338" spans="1:4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</row>
    <row r="339" spans="1:4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</row>
    <row r="340" spans="1:4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</row>
    <row r="341" spans="1:4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</row>
    <row r="342" spans="1:4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</row>
    <row r="343" spans="1:4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</row>
    <row r="344" spans="1:4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</row>
    <row r="345" spans="1:4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</row>
    <row r="346" spans="1:4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</row>
    <row r="347" spans="1:4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</row>
    <row r="348" spans="1:4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</row>
    <row r="349" spans="1:4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</row>
    <row r="350" spans="1:4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</row>
    <row r="351" spans="1:4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</row>
    <row r="352" spans="1:4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</row>
    <row r="353" spans="1:4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</row>
    <row r="354" spans="1:4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</row>
    <row r="355" spans="1:4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</row>
    <row r="356" spans="1:4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</row>
    <row r="357" spans="1:4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</row>
    <row r="358" spans="1:4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</row>
    <row r="359" spans="1:4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</row>
    <row r="360" spans="1:4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</row>
    <row r="361" spans="1:4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</row>
    <row r="362" spans="1:4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</row>
    <row r="363" spans="1:4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</row>
    <row r="364" spans="1:4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</row>
    <row r="365" spans="1:4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</row>
    <row r="366" spans="1:4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</row>
    <row r="367" spans="1:4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</row>
    <row r="368" spans="1:4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</row>
    <row r="369" spans="1:4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</row>
    <row r="370" spans="1:4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</row>
    <row r="371" spans="1:4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</row>
    <row r="372" spans="1:4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</row>
    <row r="373" spans="1:4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</row>
    <row r="374" spans="1:4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</row>
    <row r="375" spans="1:4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</row>
    <row r="376" spans="1:4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</row>
    <row r="377" spans="1:4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</row>
    <row r="378" spans="1:4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</row>
    <row r="379" spans="1:4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</row>
    <row r="380" spans="1:4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</row>
    <row r="381" spans="1:4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</row>
    <row r="382" spans="1:4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</row>
    <row r="383" spans="1:4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</row>
    <row r="384" spans="1:4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</row>
    <row r="385" spans="1:4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</row>
    <row r="386" spans="1:4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</row>
    <row r="387" spans="1:4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</row>
    <row r="388" spans="1:4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</row>
    <row r="389" spans="1:4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</row>
    <row r="390" spans="1:4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</row>
    <row r="391" spans="1:4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</row>
    <row r="392" spans="1:4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</row>
    <row r="393" spans="1:4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</row>
    <row r="394" spans="1:4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</row>
    <row r="395" spans="1:4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</row>
    <row r="396" spans="1:4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</row>
    <row r="398" spans="1:4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</row>
    <row r="399" spans="1:4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</row>
    <row r="400" spans="1:4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</row>
    <row r="401" spans="1:4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</row>
    <row r="402" spans="1:4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</row>
    <row r="403" spans="1:4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</row>
    <row r="404" spans="1:4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</row>
    <row r="405" spans="1:4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</row>
    <row r="406" spans="1:4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</row>
    <row r="407" spans="1:4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</row>
    <row r="408" spans="1:4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</row>
    <row r="409" spans="1:4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</row>
    <row r="410" spans="1:4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</row>
    <row r="411" spans="1:4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</row>
    <row r="412" spans="1:4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</row>
    <row r="413" spans="1:4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</row>
    <row r="414" spans="1:4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</row>
    <row r="415" spans="1:4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</row>
    <row r="416" spans="1:4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</row>
    <row r="417" spans="1:4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</row>
    <row r="418" spans="1:4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</row>
    <row r="419" spans="1:4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</row>
    <row r="420" spans="1:4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</row>
    <row r="421" spans="1:4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</row>
    <row r="422" spans="1:4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</row>
    <row r="423" spans="1:4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</row>
    <row r="424" spans="1:4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</row>
    <row r="425" spans="1:4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</row>
    <row r="426" spans="1:4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</row>
    <row r="427" spans="1:4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</row>
    <row r="428" spans="1:4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</row>
    <row r="429" spans="1:4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</row>
    <row r="430" spans="1:4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</row>
    <row r="431" spans="1:4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</row>
    <row r="432" spans="1:4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</row>
    <row r="433" spans="1:4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</row>
    <row r="434" spans="1:4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</row>
    <row r="435" spans="1:4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</row>
    <row r="436" spans="1:4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</row>
    <row r="437" spans="1:4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</row>
    <row r="438" spans="1:4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</row>
    <row r="439" spans="1:4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</row>
    <row r="440" spans="1:4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</row>
    <row r="441" spans="1:4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</row>
    <row r="442" spans="1:4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</row>
    <row r="443" spans="1:4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</row>
    <row r="444" spans="1:4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</row>
    <row r="445" spans="1:4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</row>
    <row r="446" spans="1:4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</row>
    <row r="447" spans="1:4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</row>
    <row r="448" spans="1:4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</row>
    <row r="449" spans="1:4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</row>
    <row r="450" spans="1:4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</row>
    <row r="451" spans="1:4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</row>
    <row r="452" spans="1:4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</row>
    <row r="453" spans="1:4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</row>
    <row r="454" spans="1:4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</row>
    <row r="455" spans="1:4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</row>
    <row r="456" spans="1:4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</row>
    <row r="457" spans="1:4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</row>
    <row r="458" spans="1:4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</row>
    <row r="459" spans="1:4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</row>
    <row r="460" spans="1:4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</row>
    <row r="461" spans="1:4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</row>
    <row r="462" spans="1:4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</row>
    <row r="463" spans="1:4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</row>
    <row r="464" spans="1:4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</row>
    <row r="465" spans="1:4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</row>
    <row r="466" spans="1:4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</row>
    <row r="467" spans="1:4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</row>
    <row r="468" spans="1:4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</row>
    <row r="469" spans="1:4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</row>
    <row r="470" spans="1:4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</row>
    <row r="471" spans="1:4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</row>
    <row r="472" spans="1:4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</row>
    <row r="473" spans="1:4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</row>
    <row r="474" spans="1:4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</row>
    <row r="475" spans="1:4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</row>
    <row r="476" spans="1:4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</row>
    <row r="477" spans="1:4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</row>
    <row r="478" spans="1:4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</row>
    <row r="479" spans="1:4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</row>
    <row r="480" spans="1:4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</row>
    <row r="481" spans="1:4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</row>
    <row r="482" spans="1:4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</row>
    <row r="483" spans="1:4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</row>
    <row r="484" spans="1:4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</row>
    <row r="485" spans="1:4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</row>
    <row r="486" spans="1:4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</row>
    <row r="487" spans="1:4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</row>
    <row r="488" spans="1:4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</row>
    <row r="489" spans="1:4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</row>
    <row r="490" spans="1:4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</row>
    <row r="491" spans="1:4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</row>
    <row r="492" spans="1:4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</row>
    <row r="493" spans="1:4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</row>
    <row r="494" spans="1:4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</row>
    <row r="495" spans="1:4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</row>
    <row r="496" spans="1:4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</row>
    <row r="497" spans="1:4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</row>
    <row r="498" spans="1:4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</row>
    <row r="499" spans="1:4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</row>
    <row r="500" spans="1:4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</row>
    <row r="501" spans="1:4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</row>
    <row r="502" spans="1:4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</row>
    <row r="503" spans="1:4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</row>
    <row r="504" spans="1:4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</row>
    <row r="505" spans="1:4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</row>
    <row r="506" spans="1:4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</row>
    <row r="507" spans="1:4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</row>
    <row r="508" spans="1:4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</row>
    <row r="509" spans="1:4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</row>
    <row r="510" spans="1:4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</row>
    <row r="511" spans="1:4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</row>
    <row r="512" spans="1:4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</row>
    <row r="513" spans="1:4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</row>
    <row r="514" spans="1:4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</row>
    <row r="515" spans="1:4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</row>
    <row r="516" spans="1:4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</row>
    <row r="517" spans="1:4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</row>
    <row r="518" spans="1:4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</row>
    <row r="519" spans="1:4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</row>
    <row r="520" spans="1:4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</row>
    <row r="521" spans="1:4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</row>
    <row r="522" spans="1:4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</row>
    <row r="523" spans="1:4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</row>
    <row r="524" spans="1:4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</row>
    <row r="525" spans="1:4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</row>
    <row r="526" spans="1:4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</row>
    <row r="527" spans="1:4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</row>
    <row r="528" spans="1:4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</row>
    <row r="529" spans="1:4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</row>
    <row r="530" spans="1:4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</row>
    <row r="531" spans="1:4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</row>
    <row r="532" spans="1:4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</row>
    <row r="533" spans="1:4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</row>
    <row r="534" spans="1:4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</row>
    <row r="535" spans="1:4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</row>
    <row r="536" spans="1:4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</row>
    <row r="537" spans="1:4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</row>
    <row r="538" spans="1:4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</row>
    <row r="539" spans="1:4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</row>
    <row r="540" spans="1:4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</row>
    <row r="541" spans="1:4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</row>
    <row r="542" spans="1:4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</row>
    <row r="543" spans="1:4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</row>
    <row r="544" spans="1:4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</row>
    <row r="545" spans="1:4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</row>
    <row r="546" spans="1:4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</row>
    <row r="547" spans="1:4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</row>
    <row r="548" spans="1:4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</row>
    <row r="549" spans="1:4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</row>
    <row r="550" spans="1:4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</row>
    <row r="551" spans="1:4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</row>
    <row r="552" spans="1:4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</row>
    <row r="553" spans="1:4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</row>
    <row r="554" spans="1:4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</row>
    <row r="555" spans="1:4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</row>
    <row r="556" spans="1:4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</row>
    <row r="557" spans="1:4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</row>
    <row r="558" spans="1:4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</row>
    <row r="559" spans="1:4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</row>
    <row r="560" spans="1:4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</row>
    <row r="561" spans="1:4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</row>
    <row r="562" spans="1:4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</row>
    <row r="563" spans="1:4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</row>
    <row r="564" spans="1:4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</row>
    <row r="565" spans="1:4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</row>
    <row r="566" spans="1:4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</row>
    <row r="567" spans="1:4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</row>
    <row r="568" spans="1:4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</row>
    <row r="569" spans="1:4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</row>
    <row r="570" spans="1:4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</row>
    <row r="571" spans="1:4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</row>
    <row r="572" spans="1:4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</row>
    <row r="573" spans="1:4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</row>
    <row r="574" spans="1:4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</row>
    <row r="575" spans="1:4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</row>
    <row r="576" spans="1:4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</row>
    <row r="577" spans="1:4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</row>
    <row r="578" spans="1:4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</row>
    <row r="579" spans="1:4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</row>
    <row r="580" spans="1:4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</row>
    <row r="581" spans="1:4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</row>
    <row r="582" spans="1:4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</row>
    <row r="583" spans="1:4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</row>
    <row r="584" spans="1:4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</row>
    <row r="585" spans="1:4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</row>
    <row r="586" spans="1:4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</row>
    <row r="587" spans="1:4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</row>
    <row r="588" spans="1:4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</row>
    <row r="589" spans="1:4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</row>
    <row r="590" spans="1:4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</row>
    <row r="591" spans="1:4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</row>
    <row r="592" spans="1:4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</row>
    <row r="593" spans="1:4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</row>
    <row r="594" spans="1:4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</row>
    <row r="595" spans="1:4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</row>
    <row r="596" spans="1:4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</row>
    <row r="597" spans="1:4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</row>
    <row r="598" spans="1:4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</row>
    <row r="599" spans="1:4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</row>
    <row r="600" spans="1:4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</row>
    <row r="601" spans="1:4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</row>
    <row r="602" spans="1:4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</row>
    <row r="603" spans="1:4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</row>
    <row r="604" spans="1:4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</row>
    <row r="605" spans="1:4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</row>
    <row r="606" spans="1:4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</row>
    <row r="607" spans="1:4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</row>
    <row r="608" spans="1:4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</row>
    <row r="609" spans="1:4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</row>
    <row r="610" spans="1:4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</row>
    <row r="611" spans="1:4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</row>
    <row r="612" spans="1:4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</row>
    <row r="613" spans="1:4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</row>
    <row r="614" spans="1:4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</row>
    <row r="615" spans="1:4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</row>
    <row r="616" spans="1:4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</row>
    <row r="617" spans="1:4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</row>
    <row r="618" spans="1:4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</row>
    <row r="619" spans="1:4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</row>
    <row r="620" spans="1:4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</row>
    <row r="621" spans="1:4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</row>
    <row r="622" spans="1:4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</row>
    <row r="623" spans="1:4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</row>
    <row r="624" spans="1:4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</row>
    <row r="625" spans="1:4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</row>
    <row r="626" spans="1:4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</row>
    <row r="627" spans="1:4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</row>
    <row r="628" spans="1:4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</row>
    <row r="629" spans="1:4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</row>
    <row r="630" spans="1:4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</row>
    <row r="631" spans="1:4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</row>
    <row r="632" spans="1:4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</row>
    <row r="633" spans="1:4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</row>
    <row r="634" spans="1:4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</row>
    <row r="635" spans="1:4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</row>
    <row r="636" spans="1:4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</row>
    <row r="637" spans="1:4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</row>
    <row r="638" spans="1:4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</row>
    <row r="639" spans="1:4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</row>
    <row r="640" spans="1:4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</row>
    <row r="641" spans="1:4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</row>
    <row r="642" spans="1:4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</row>
    <row r="643" spans="1:4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</row>
    <row r="644" spans="1:4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</row>
    <row r="645" spans="1:4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</row>
    <row r="646" spans="1:4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</row>
    <row r="647" spans="1:4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</row>
    <row r="648" spans="1:4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</row>
    <row r="649" spans="1:4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</row>
    <row r="650" spans="1:4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</row>
    <row r="651" spans="1:4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</row>
    <row r="652" spans="1:4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</row>
    <row r="653" spans="1:4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</row>
    <row r="654" spans="1:4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</row>
    <row r="655" spans="1:4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</row>
    <row r="656" spans="1:4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</row>
    <row r="657" spans="1:4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</row>
    <row r="658" spans="1:4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</row>
    <row r="659" spans="1:4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</row>
    <row r="660" spans="1:4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</row>
    <row r="661" spans="1:4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</row>
    <row r="662" spans="1:4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</row>
    <row r="663" spans="1:4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</row>
    <row r="664" spans="1:4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</row>
    <row r="665" spans="1:4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</row>
    <row r="666" spans="1:4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</row>
    <row r="667" spans="1:4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</row>
    <row r="668" spans="1:4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</row>
    <row r="669" spans="1:4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</row>
    <row r="670" spans="1:4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</row>
    <row r="671" spans="1:4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</row>
    <row r="672" spans="1:4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</row>
    <row r="673" spans="1:4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</row>
    <row r="674" spans="1:4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</row>
    <row r="675" spans="1:4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</row>
    <row r="676" spans="1:4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</row>
    <row r="677" spans="1:4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</row>
    <row r="678" spans="1:4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</row>
    <row r="679" spans="1:4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</row>
    <row r="680" spans="1:4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</row>
    <row r="681" spans="1:4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</row>
    <row r="682" spans="1:4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</row>
    <row r="683" spans="1:4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</row>
    <row r="684" spans="1:4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</row>
    <row r="685" spans="1:4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</row>
    <row r="686" spans="1:4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</row>
    <row r="687" spans="1:4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</row>
    <row r="688" spans="1:4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</row>
    <row r="689" spans="1:4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</row>
    <row r="690" spans="1:4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</row>
    <row r="691" spans="1:4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</row>
    <row r="692" spans="1:4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</row>
    <row r="693" spans="1:4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</row>
    <row r="694" spans="1:4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</row>
    <row r="695" spans="1:4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</row>
    <row r="696" spans="1:4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</row>
    <row r="697" spans="1:4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</row>
    <row r="698" spans="1:4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</row>
    <row r="699" spans="1:4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</row>
    <row r="700" spans="1:4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</row>
    <row r="701" spans="1:4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</row>
    <row r="702" spans="1:4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</row>
    <row r="703" spans="1:4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</row>
    <row r="704" spans="1:4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</row>
    <row r="705" spans="1:4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</row>
    <row r="706" spans="1:4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</row>
    <row r="707" spans="1:4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</row>
    <row r="708" spans="1:4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</row>
    <row r="709" spans="1:4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</row>
    <row r="710" spans="1:4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</row>
    <row r="711" spans="1:4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</row>
    <row r="712" spans="1:4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</row>
    <row r="713" spans="1:4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</row>
    <row r="714" spans="1:4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</row>
    <row r="715" spans="1:4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</row>
    <row r="716" spans="1:4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</row>
    <row r="717" spans="1:4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</row>
    <row r="718" spans="1:4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</row>
    <row r="719" spans="1:4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</row>
    <row r="720" spans="1:4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</row>
    <row r="721" spans="1:4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</row>
    <row r="722" spans="1:4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</row>
    <row r="723" spans="1:4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</row>
    <row r="724" spans="1:4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</row>
    <row r="725" spans="1:4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</row>
    <row r="726" spans="1:4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</row>
    <row r="727" spans="1:4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</row>
    <row r="728" spans="1:4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</row>
    <row r="729" spans="1:4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</row>
    <row r="730" spans="1:4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</row>
    <row r="731" spans="1:4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</row>
    <row r="732" spans="1:4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</row>
    <row r="733" spans="1:4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</row>
    <row r="734" spans="1:4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</row>
    <row r="735" spans="1:4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</row>
    <row r="736" spans="1:4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</row>
    <row r="737" spans="1:4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</row>
    <row r="738" spans="1:4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</row>
    <row r="739" spans="1:4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</row>
    <row r="740" spans="1:4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</row>
    <row r="741" spans="1:4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</row>
    <row r="742" spans="1:4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</row>
    <row r="743" spans="1:4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</row>
    <row r="744" spans="1:4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</row>
    <row r="745" spans="1:4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</row>
    <row r="746" spans="1:4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</row>
    <row r="747" spans="1:4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</row>
    <row r="748" spans="1:4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</row>
    <row r="749" spans="1:4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</row>
    <row r="750" spans="1:4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</row>
    <row r="751" spans="1:4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</row>
    <row r="752" spans="1:4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</row>
    <row r="753" spans="1:4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</row>
    <row r="754" spans="1:4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</row>
    <row r="755" spans="1:4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</row>
    <row r="756" spans="1:4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</row>
    <row r="757" spans="1:4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</row>
    <row r="758" spans="1:4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</row>
    <row r="759" spans="1:4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</row>
    <row r="760" spans="1:4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</row>
    <row r="761" spans="1:4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</row>
    <row r="762" spans="1:4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</row>
    <row r="763" spans="1:4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</row>
    <row r="764" spans="1:4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</row>
    <row r="765" spans="1:4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</row>
    <row r="766" spans="1:4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</row>
    <row r="767" spans="1:4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</row>
    <row r="768" spans="1:4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</row>
    <row r="769" spans="1:4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</row>
    <row r="770" spans="1:4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</row>
    <row r="771" spans="1:4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</row>
    <row r="772" spans="1:4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</row>
    <row r="773" spans="1:4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</row>
    <row r="774" spans="1:4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</row>
    <row r="775" spans="1:4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</row>
    <row r="776" spans="1:4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</row>
    <row r="777" spans="1:4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</row>
    <row r="778" spans="1:4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</row>
    <row r="779" spans="1:4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</row>
    <row r="780" spans="1:4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</row>
    <row r="781" spans="1:4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</row>
    <row r="782" spans="1:4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</row>
    <row r="783" spans="1:4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</row>
    <row r="784" spans="1:4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</row>
    <row r="785" spans="1:4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</row>
    <row r="786" spans="1:4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</row>
    <row r="787" spans="1:4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</row>
    <row r="788" spans="1:4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</row>
    <row r="789" spans="1:4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</row>
    <row r="790" spans="1:4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</row>
    <row r="791" spans="1:4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</row>
    <row r="792" spans="1:4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</row>
    <row r="793" spans="1:4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</row>
    <row r="794" spans="1:4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</row>
    <row r="795" spans="1:4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</row>
    <row r="796" spans="1:4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</row>
    <row r="797" spans="1:4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</row>
    <row r="798" spans="1:4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</row>
    <row r="799" spans="1:4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</row>
    <row r="800" spans="1:4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</row>
    <row r="801" spans="1:4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</row>
    <row r="802" spans="1:4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</row>
    <row r="803" spans="1:4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</row>
    <row r="804" spans="1:4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</row>
    <row r="805" spans="1:4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</row>
    <row r="806" spans="1:4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</row>
    <row r="807" spans="1:4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</row>
    <row r="808" spans="1:4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</row>
    <row r="809" spans="1:4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</row>
    <row r="810" spans="1:4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</row>
    <row r="811" spans="1:4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</row>
    <row r="812" spans="1:4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</row>
    <row r="813" spans="1:4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</row>
    <row r="814" spans="1:4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</row>
    <row r="815" spans="1:4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</row>
    <row r="816" spans="1:4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</row>
    <row r="817" spans="1:4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</row>
    <row r="818" spans="1:4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</row>
    <row r="819" spans="1:4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</row>
    <row r="820" spans="1:4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</row>
    <row r="821" spans="1:4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</row>
    <row r="822" spans="1:4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</row>
    <row r="823" spans="1:4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</row>
    <row r="824" spans="1:4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</row>
    <row r="825" spans="1:4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</row>
    <row r="826" spans="1:4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</row>
    <row r="827" spans="1:4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</row>
    <row r="828" spans="1:4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</row>
    <row r="829" spans="1:4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</row>
    <row r="830" spans="1:4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</row>
    <row r="831" spans="1:4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</row>
    <row r="832" spans="1:4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</row>
    <row r="833" spans="1:4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</row>
    <row r="834" spans="1:4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</row>
    <row r="835" spans="1:4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</row>
    <row r="836" spans="1:4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</row>
    <row r="837" spans="1:4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</row>
    <row r="838" spans="1:4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</row>
    <row r="839" spans="1:4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</row>
    <row r="840" spans="1:4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</row>
    <row r="841" spans="1:4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</row>
    <row r="842" spans="1:4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</row>
    <row r="843" spans="1:4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</row>
    <row r="844" spans="1:4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</row>
    <row r="845" spans="1:4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</row>
    <row r="846" spans="1:4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</row>
    <row r="847" spans="1:4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</row>
    <row r="848" spans="1:4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</row>
    <row r="849" spans="1:4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</row>
    <row r="850" spans="1:4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</row>
    <row r="851" spans="1:4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</row>
    <row r="852" spans="1:4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</row>
    <row r="853" spans="1:4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</row>
    <row r="854" spans="1:4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</row>
    <row r="855" spans="1:4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</row>
    <row r="856" spans="1:4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</row>
    <row r="857" spans="1:4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</row>
    <row r="858" spans="1:4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</row>
    <row r="859" spans="1:4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</row>
    <row r="860" spans="1:4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</row>
    <row r="861" spans="1:4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</row>
    <row r="862" spans="1:4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</row>
    <row r="863" spans="1:4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</row>
    <row r="864" spans="1:4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</row>
    <row r="865" spans="1:4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</row>
    <row r="866" spans="1:4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</row>
    <row r="867" spans="1:4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</row>
    <row r="868" spans="1:4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</row>
    <row r="869" spans="1:4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</row>
    <row r="870" spans="1:4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</row>
    <row r="871" spans="1:4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</row>
    <row r="872" spans="1:4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</row>
    <row r="873" spans="1:4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</row>
    <row r="874" spans="1:4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</row>
    <row r="875" spans="1:4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</row>
    <row r="876" spans="1:4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</row>
    <row r="877" spans="1:4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</row>
    <row r="878" spans="1:4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</row>
    <row r="879" spans="1:4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</row>
    <row r="880" spans="1:4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</row>
    <row r="881" spans="1:4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</row>
    <row r="882" spans="1:4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</row>
    <row r="883" spans="1:4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</row>
    <row r="884" spans="1:4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</row>
    <row r="885" spans="1:4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</row>
    <row r="886" spans="1:4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</row>
    <row r="887" spans="1:4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</row>
    <row r="888" spans="1:4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</row>
    <row r="889" spans="1:4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</row>
    <row r="890" spans="1:4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</row>
    <row r="891" spans="1:4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</row>
    <row r="892" spans="1:4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</row>
    <row r="893" spans="1:4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</row>
    <row r="894" spans="1:4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</row>
    <row r="895" spans="1:4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</row>
    <row r="896" spans="1:4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</row>
    <row r="897" spans="1:4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</row>
    <row r="898" spans="1:4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</row>
    <row r="899" spans="1:4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</row>
    <row r="900" spans="1:4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</row>
    <row r="901" spans="1:4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</row>
    <row r="902" spans="1:4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</row>
    <row r="903" spans="1:4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</row>
    <row r="904" spans="1:4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</row>
    <row r="905" spans="1:4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</row>
    <row r="906" spans="1:4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</row>
    <row r="907" spans="1:4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</row>
    <row r="908" spans="1:4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</row>
    <row r="909" spans="1:4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</row>
    <row r="910" spans="1:4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</row>
    <row r="911" spans="1:4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</row>
    <row r="912" spans="1:4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</row>
    <row r="913" spans="1:4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</row>
    <row r="914" spans="1:4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</row>
    <row r="915" spans="1:4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</row>
    <row r="916" spans="1:4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</row>
    <row r="917" spans="1:4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</row>
    <row r="918" spans="1:4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</row>
    <row r="919" spans="1:4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</row>
    <row r="920" spans="1:4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</row>
  </sheetData>
  <sheetProtection password="E149" sheet="1" objects="1" scenarios="1"/>
  <dataConsolidate/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H82"/>
  <sheetViews>
    <sheetView zoomScale="70" zoomScaleNormal="70" zoomScalePageLayoutView="110" workbookViewId="0">
      <selection activeCell="G25" sqref="G25"/>
    </sheetView>
  </sheetViews>
  <sheetFormatPr defaultRowHeight="12.75" x14ac:dyDescent="0.2"/>
  <cols>
    <col min="1" max="1" width="8.28515625" customWidth="1"/>
    <col min="2" max="2" width="30.7109375" customWidth="1"/>
    <col min="3" max="3" width="22.140625" customWidth="1"/>
    <col min="4" max="4" width="12" customWidth="1"/>
    <col min="5" max="5" width="12.42578125" customWidth="1"/>
    <col min="6" max="6" width="13.5703125" customWidth="1"/>
    <col min="7" max="7" width="12.85546875" style="73" customWidth="1"/>
    <col min="8" max="9" width="11.140625" customWidth="1"/>
    <col min="10" max="10" width="10.5703125" customWidth="1"/>
    <col min="11" max="11" width="10.42578125" customWidth="1"/>
  </cols>
  <sheetData>
    <row r="1" spans="1:8" ht="17.25" thickTop="1" thickBot="1" x14ac:dyDescent="0.25">
      <c r="A1" s="1198" t="s">
        <v>499</v>
      </c>
      <c r="B1" s="1199"/>
      <c r="C1" s="1199"/>
      <c r="D1" s="1199"/>
      <c r="E1" s="1199"/>
      <c r="F1" s="1199"/>
      <c r="G1" s="1200"/>
      <c r="H1" s="459"/>
    </row>
    <row r="2" spans="1:8" ht="15.75" thickTop="1" x14ac:dyDescent="0.25">
      <c r="A2" s="448" t="s">
        <v>113</v>
      </c>
      <c r="B2" s="449" t="s">
        <v>132</v>
      </c>
      <c r="C2" s="450"/>
      <c r="D2" s="1244" t="s">
        <v>420</v>
      </c>
      <c r="E2" s="1245"/>
      <c r="F2" s="451" t="s">
        <v>500</v>
      </c>
      <c r="G2" s="451" t="s">
        <v>500</v>
      </c>
      <c r="H2" s="452"/>
    </row>
    <row r="3" spans="1:8" s="74" customFormat="1" ht="13.5" thickBot="1" x14ac:dyDescent="0.25">
      <c r="A3" s="453" t="s">
        <v>68</v>
      </c>
      <c r="B3" s="454" t="s">
        <v>69</v>
      </c>
      <c r="C3" s="454" t="s">
        <v>100</v>
      </c>
      <c r="D3" s="454" t="s">
        <v>110</v>
      </c>
      <c r="E3" s="455" t="s">
        <v>245</v>
      </c>
      <c r="F3" s="456" t="s">
        <v>112</v>
      </c>
      <c r="G3" s="457" t="s">
        <v>114</v>
      </c>
      <c r="H3" s="458" t="s">
        <v>80</v>
      </c>
    </row>
    <row r="4" spans="1:8" ht="13.5" thickTop="1" x14ac:dyDescent="0.2">
      <c r="A4" s="361">
        <v>1014</v>
      </c>
      <c r="B4" s="362" t="s">
        <v>67</v>
      </c>
      <c r="C4" s="363" t="s">
        <v>573</v>
      </c>
      <c r="D4" s="364">
        <f>IF('1014-útulek'!C19=0," ",'1014-útulek'!C19)</f>
        <v>200000</v>
      </c>
      <c r="E4" s="365">
        <f>IF('1014-útulek'!D19=0," ",'1014-útulek'!D19)</f>
        <v>62948</v>
      </c>
      <c r="F4" s="366">
        <f>IF('1014-útulek'!G19=0," ",'1014-útulek'!G19)</f>
        <v>120000</v>
      </c>
      <c r="G4" s="367"/>
      <c r="H4" s="368"/>
    </row>
    <row r="5" spans="1:8" x14ac:dyDescent="0.2">
      <c r="A5" s="386">
        <v>1031</v>
      </c>
      <c r="B5" s="387" t="s">
        <v>70</v>
      </c>
      <c r="C5" s="387" t="s">
        <v>3</v>
      </c>
      <c r="D5" s="388">
        <f>IF('1031-les'!C19=0," ",'1031-les'!C19)</f>
        <v>356000</v>
      </c>
      <c r="E5" s="388">
        <f>IF('1031-les'!D19=0," ",'1031-les'!D19)</f>
        <v>223372</v>
      </c>
      <c r="F5" s="389">
        <f>IF('1031-les'!G19=0," ",'1031-les'!G19)</f>
        <v>300000</v>
      </c>
      <c r="G5" s="390"/>
      <c r="H5" s="391"/>
    </row>
    <row r="6" spans="1:8" x14ac:dyDescent="0.2">
      <c r="A6" s="369">
        <v>2212</v>
      </c>
      <c r="B6" s="370" t="s">
        <v>71</v>
      </c>
      <c r="C6" s="370" t="s">
        <v>162</v>
      </c>
      <c r="D6" s="371">
        <f>IF('2212-komunikace'!C21=0," ",'2212-komunikace'!C21)</f>
        <v>700000</v>
      </c>
      <c r="E6" s="372">
        <f>IF('2212-komunikace'!D21=0," ",'2212-komunikace'!D21)</f>
        <v>380730</v>
      </c>
      <c r="F6" s="373">
        <f>IF('2212-komunikace'!G21=0," ",'2212-komunikace'!G21)</f>
        <v>700000</v>
      </c>
      <c r="G6" s="374"/>
      <c r="H6" s="375"/>
    </row>
    <row r="7" spans="1:8" x14ac:dyDescent="0.2">
      <c r="A7" s="386">
        <v>2292</v>
      </c>
      <c r="B7" s="387" t="s">
        <v>72</v>
      </c>
      <c r="C7" s="387" t="s">
        <v>246</v>
      </c>
      <c r="D7" s="388">
        <v>331000</v>
      </c>
      <c r="E7" s="392">
        <v>330660</v>
      </c>
      <c r="F7" s="389">
        <v>751000</v>
      </c>
      <c r="G7" s="390"/>
      <c r="H7" s="391"/>
    </row>
    <row r="8" spans="1:8" x14ac:dyDescent="0.2">
      <c r="A8" s="369">
        <v>3111</v>
      </c>
      <c r="B8" s="370" t="s">
        <v>74</v>
      </c>
      <c r="C8" s="370" t="s">
        <v>248</v>
      </c>
      <c r="D8" s="371">
        <v>1938732</v>
      </c>
      <c r="E8" s="372">
        <v>1606232</v>
      </c>
      <c r="F8" s="373">
        <v>1373000</v>
      </c>
      <c r="G8" s="374"/>
      <c r="H8" s="375"/>
    </row>
    <row r="9" spans="1:8" x14ac:dyDescent="0.2">
      <c r="A9" s="386">
        <v>3113</v>
      </c>
      <c r="B9" s="387" t="s">
        <v>75</v>
      </c>
      <c r="C9" s="387" t="s">
        <v>249</v>
      </c>
      <c r="D9" s="388">
        <v>6508600</v>
      </c>
      <c r="E9" s="392">
        <v>5111206</v>
      </c>
      <c r="F9" s="389">
        <v>4141000</v>
      </c>
      <c r="G9" s="390"/>
      <c r="H9" s="391"/>
    </row>
    <row r="10" spans="1:8" x14ac:dyDescent="0.2">
      <c r="A10" s="369">
        <v>3231</v>
      </c>
      <c r="B10" s="370" t="s">
        <v>76</v>
      </c>
      <c r="C10" s="370" t="s">
        <v>250</v>
      </c>
      <c r="D10" s="371">
        <v>340000</v>
      </c>
      <c r="E10" s="372">
        <v>255000</v>
      </c>
      <c r="F10" s="373">
        <v>430000</v>
      </c>
      <c r="G10" s="374"/>
      <c r="H10" s="375"/>
    </row>
    <row r="11" spans="1:8" x14ac:dyDescent="0.2">
      <c r="A11" s="386">
        <v>3314</v>
      </c>
      <c r="B11" s="387" t="s">
        <v>77</v>
      </c>
      <c r="C11" s="387" t="s">
        <v>5</v>
      </c>
      <c r="D11" s="388">
        <f>IF('3314-knihovna'!C32=0," ",'3314-knihovna'!C32)</f>
        <v>601000</v>
      </c>
      <c r="E11" s="392">
        <f>IF('3314-knihovna'!D32=0," ",'3314-knihovna'!D32)</f>
        <v>340438</v>
      </c>
      <c r="F11" s="389">
        <f>IF('3314-knihovna'!G32=0," ",'3314-knihovna'!G32)</f>
        <v>681000</v>
      </c>
      <c r="G11" s="390"/>
      <c r="H11" s="391"/>
    </row>
    <row r="12" spans="1:8" x14ac:dyDescent="0.2">
      <c r="A12" s="369">
        <v>3341</v>
      </c>
      <c r="B12" s="370" t="s">
        <v>78</v>
      </c>
      <c r="C12" s="370" t="s">
        <v>8</v>
      </c>
      <c r="D12" s="371">
        <f>IF('3341-rozhlas'!C20=0," ",'3341-rozhlas'!C20)</f>
        <v>100000</v>
      </c>
      <c r="E12" s="372" t="str">
        <f>IF('3341-rozhlas'!D20=0," ",'3341-rozhlas'!D20)</f>
        <v xml:space="preserve"> </v>
      </c>
      <c r="F12" s="373">
        <f>IF('3341-rozhlas'!G20=0," ",'3341-rozhlas'!G20)</f>
        <v>51000</v>
      </c>
      <c r="G12" s="374"/>
      <c r="H12" s="375"/>
    </row>
    <row r="13" spans="1:8" x14ac:dyDescent="0.2">
      <c r="A13" s="386">
        <v>3349</v>
      </c>
      <c r="B13" s="387" t="s">
        <v>571</v>
      </c>
      <c r="C13" s="481" t="s">
        <v>534</v>
      </c>
      <c r="D13" s="412">
        <f>IF('město-různé'!C19=0," ",'město-různé'!C19)</f>
        <v>100000</v>
      </c>
      <c r="E13" s="697">
        <f>IF('město-různé'!D19=0," ",'město-různé'!D19)</f>
        <v>76377</v>
      </c>
      <c r="F13" s="389">
        <f>IF('město-různé'!G19=0," ",'město-různé'!G19)</f>
        <v>100000</v>
      </c>
      <c r="G13" s="390"/>
      <c r="H13" s="391"/>
    </row>
    <row r="14" spans="1:8" x14ac:dyDescent="0.2">
      <c r="A14" s="498">
        <v>3399</v>
      </c>
      <c r="B14" s="499" t="s">
        <v>79</v>
      </c>
      <c r="C14" s="376" t="s">
        <v>251</v>
      </c>
      <c r="D14" s="377">
        <f>IF('3399-Kultura-SPOZ'!C23=0," ",'3399-Kultura-SPOZ'!C23)</f>
        <v>500000</v>
      </c>
      <c r="E14" s="378">
        <f>IF('3399-Kultura-SPOZ'!D23=0," ",'3399-Kultura-SPOZ'!D23)</f>
        <v>341784</v>
      </c>
      <c r="F14" s="373">
        <f>IF('3399-Kultura-SPOZ'!G23=0," ",'3399-Kultura-SPOZ'!G23)</f>
        <v>2050000</v>
      </c>
      <c r="G14" s="379"/>
      <c r="H14" s="375"/>
    </row>
    <row r="15" spans="1:8" x14ac:dyDescent="0.2">
      <c r="A15" s="386">
        <v>3419</v>
      </c>
      <c r="B15" s="387" t="s">
        <v>81</v>
      </c>
      <c r="C15" s="387" t="s">
        <v>15</v>
      </c>
      <c r="D15" s="388">
        <v>450000</v>
      </c>
      <c r="E15" s="392">
        <v>450000</v>
      </c>
      <c r="F15" s="389">
        <v>480000</v>
      </c>
      <c r="G15" s="390"/>
      <c r="H15" s="391"/>
    </row>
    <row r="16" spans="1:8" x14ac:dyDescent="0.2">
      <c r="A16" s="369">
        <v>3421</v>
      </c>
      <c r="B16" s="370" t="s">
        <v>82</v>
      </c>
      <c r="C16" s="370" t="s">
        <v>12</v>
      </c>
      <c r="D16" s="371">
        <v>1670852</v>
      </c>
      <c r="E16" s="372">
        <v>1469594</v>
      </c>
      <c r="F16" s="373">
        <v>892000</v>
      </c>
      <c r="G16" s="374"/>
      <c r="H16" s="375"/>
    </row>
    <row r="17" spans="1:8" x14ac:dyDescent="0.2">
      <c r="A17" s="1153">
        <v>3429</v>
      </c>
      <c r="B17" s="1241" t="s">
        <v>83</v>
      </c>
      <c r="C17" s="393" t="s">
        <v>13</v>
      </c>
      <c r="D17" s="394">
        <v>5884000</v>
      </c>
      <c r="E17" s="395">
        <v>4413000</v>
      </c>
      <c r="F17" s="1201">
        <f>SUM(G17:G20)</f>
        <v>7587000</v>
      </c>
      <c r="G17" s="396">
        <v>7188000</v>
      </c>
      <c r="H17" s="391"/>
    </row>
    <row r="18" spans="1:8" x14ac:dyDescent="0.2">
      <c r="A18" s="1154"/>
      <c r="B18" s="1246"/>
      <c r="C18" s="397" t="s">
        <v>408</v>
      </c>
      <c r="D18" s="398">
        <f>IF('město-různé'!C34=0," ",'město-různé'!C34)</f>
        <v>200000</v>
      </c>
      <c r="E18" s="399">
        <f>IF('město-různé'!D34=0," ",'město-různé'!D34)</f>
        <v>84020</v>
      </c>
      <c r="F18" s="1201"/>
      <c r="G18" s="400">
        <f>IF('město-různé'!G34=0," ",'město-různé'!G34)</f>
        <v>250000</v>
      </c>
      <c r="H18" s="391"/>
    </row>
    <row r="19" spans="1:8" x14ac:dyDescent="0.2">
      <c r="A19" s="1154"/>
      <c r="B19" s="1246"/>
      <c r="C19" s="397" t="s">
        <v>49</v>
      </c>
      <c r="D19" s="398">
        <f>IF('město-různé'!C35=0," ",'město-různé'!C35)</f>
        <v>50000</v>
      </c>
      <c r="E19" s="399">
        <f>IF('město-různé'!D35=0," ",'město-různé'!D35)</f>
        <v>46726</v>
      </c>
      <c r="F19" s="1201"/>
      <c r="G19" s="400">
        <f>IF('město-různé'!G35=0," ",'město-různé'!G35)</f>
        <v>50000</v>
      </c>
      <c r="H19" s="391"/>
    </row>
    <row r="20" spans="1:8" x14ac:dyDescent="0.2">
      <c r="A20" s="1240"/>
      <c r="B20" s="1242"/>
      <c r="C20" s="402" t="s">
        <v>372</v>
      </c>
      <c r="D20" s="403">
        <f>IF('město-různé'!C36=0," ",'město-různé'!C36)</f>
        <v>99000</v>
      </c>
      <c r="E20" s="404">
        <f>IF('město-různé'!D36=0," ",'město-různé'!D36)</f>
        <v>83315</v>
      </c>
      <c r="F20" s="1201"/>
      <c r="G20" s="400">
        <f>IF('město-různé'!G36=0," ",'město-různé'!G36)</f>
        <v>99000</v>
      </c>
      <c r="H20" s="391"/>
    </row>
    <row r="21" spans="1:8" x14ac:dyDescent="0.2">
      <c r="A21" s="369">
        <v>3612</v>
      </c>
      <c r="B21" s="370" t="s">
        <v>84</v>
      </c>
      <c r="C21" s="370" t="s">
        <v>130</v>
      </c>
      <c r="D21" s="371">
        <f>IF('3612-BS'!C49=0," ",'3612-BS'!C49)</f>
        <v>30426000</v>
      </c>
      <c r="E21" s="372">
        <f>IF('3612-BS'!D49=0," ",'3612-BS'!D49)</f>
        <v>21900357</v>
      </c>
      <c r="F21" s="373">
        <f>IF('3612-BS'!G49=0," ",'3612-BS'!G49)</f>
        <v>28190000</v>
      </c>
      <c r="G21" s="374"/>
      <c r="H21" s="375"/>
    </row>
    <row r="22" spans="1:8" x14ac:dyDescent="0.2">
      <c r="A22" s="386">
        <v>3613</v>
      </c>
      <c r="B22" s="387" t="s">
        <v>85</v>
      </c>
      <c r="C22" s="387" t="s">
        <v>35</v>
      </c>
      <c r="D22" s="388">
        <f>IF('3613-budovy'!C29=0," ",'3613-budovy'!C29)</f>
        <v>2290000</v>
      </c>
      <c r="E22" s="392">
        <f>IF('3613-budovy'!D29=0," ",'3613-budovy'!D29)</f>
        <v>1375751</v>
      </c>
      <c r="F22" s="389">
        <f>IF('3613-budovy'!G29=0," ",'3613-budovy'!G29)</f>
        <v>2580000</v>
      </c>
      <c r="G22" s="390"/>
      <c r="H22" s="391"/>
    </row>
    <row r="23" spans="1:8" x14ac:dyDescent="0.2">
      <c r="A23" s="369">
        <v>3631</v>
      </c>
      <c r="B23" s="370" t="s">
        <v>44</v>
      </c>
      <c r="C23" s="370" t="s">
        <v>44</v>
      </c>
      <c r="D23" s="371">
        <f>IF('3631-osvětlení'!C25=0," ",'3631-osvětlení'!C25)</f>
        <v>1300000</v>
      </c>
      <c r="E23" s="372">
        <f>IF('3631-osvětlení'!D25=0," ",'3631-osvětlení'!D25)</f>
        <v>464248</v>
      </c>
      <c r="F23" s="373">
        <f>IF('3631-osvětlení'!G25=0," ",'3631-osvětlení'!G25)</f>
        <v>1294000</v>
      </c>
      <c r="G23" s="374"/>
      <c r="H23" s="375"/>
    </row>
    <row r="24" spans="1:8" x14ac:dyDescent="0.2">
      <c r="A24" s="386">
        <v>3632</v>
      </c>
      <c r="B24" s="387" t="s">
        <v>51</v>
      </c>
      <c r="C24" s="387" t="s">
        <v>51</v>
      </c>
      <c r="D24" s="388">
        <f>IF('3632-pohřebnictví'!C25=0," ",'3632-pohřebnictví'!C25)</f>
        <v>220000</v>
      </c>
      <c r="E24" s="392">
        <f>IF('3632-pohřebnictví'!D25=0," ",'3632-pohřebnictví'!D25)</f>
        <v>47873</v>
      </c>
      <c r="F24" s="389">
        <f>IF('3632-pohřebnictví'!G25=0," ",'3632-pohřebnictví'!G25)</f>
        <v>130000</v>
      </c>
      <c r="G24" s="390"/>
      <c r="H24" s="391"/>
    </row>
    <row r="25" spans="1:8" x14ac:dyDescent="0.2">
      <c r="A25" s="1162">
        <v>3639</v>
      </c>
      <c r="B25" s="1165" t="s">
        <v>86</v>
      </c>
      <c r="C25" s="376" t="s">
        <v>418</v>
      </c>
      <c r="D25" s="377">
        <v>55000000</v>
      </c>
      <c r="E25" s="378">
        <v>44039271</v>
      </c>
      <c r="F25" s="1237">
        <f>SUM(G25:G27)</f>
        <v>32100000</v>
      </c>
      <c r="G25" s="379">
        <v>31000000</v>
      </c>
      <c r="H25" s="380"/>
    </row>
    <row r="26" spans="1:8" x14ac:dyDescent="0.2">
      <c r="A26" s="1238"/>
      <c r="B26" s="1239"/>
      <c r="C26" s="381" t="s">
        <v>384</v>
      </c>
      <c r="D26" s="711">
        <f>IF('město-různé'!C20=0," ",'město-různé'!C20)</f>
        <v>40000</v>
      </c>
      <c r="E26" s="712">
        <f>IF('město-různé'!D20=0," ",'město-různé'!D20)</f>
        <v>14768</v>
      </c>
      <c r="F26" s="1237"/>
      <c r="G26" s="652">
        <f>IF('město-různé'!G20=0," ",'město-různé'!G20)</f>
        <v>100000</v>
      </c>
      <c r="H26" s="380"/>
    </row>
    <row r="27" spans="1:8" x14ac:dyDescent="0.2">
      <c r="A27" s="1238"/>
      <c r="B27" s="1166"/>
      <c r="C27" s="381" t="s">
        <v>535</v>
      </c>
      <c r="D27" s="382">
        <f>IF('město-různé'!C21=0," ",'město-různé'!C21)</f>
        <v>1100000</v>
      </c>
      <c r="E27" s="382">
        <f>IF('město-různé'!D21=0," ",'město-různé'!D21)</f>
        <v>1076712</v>
      </c>
      <c r="F27" s="1237"/>
      <c r="G27" s="652">
        <f>IF('město-různé'!G21=0," ",'město-různé'!G21)</f>
        <v>1000000</v>
      </c>
      <c r="H27" s="380"/>
    </row>
    <row r="28" spans="1:8" x14ac:dyDescent="0.2">
      <c r="A28" s="386">
        <v>3713</v>
      </c>
      <c r="B28" s="387" t="s">
        <v>87</v>
      </c>
      <c r="C28" s="387" t="s">
        <v>253</v>
      </c>
      <c r="D28" s="388">
        <v>0</v>
      </c>
      <c r="E28" s="392">
        <v>0</v>
      </c>
      <c r="F28" s="389">
        <v>3000000</v>
      </c>
      <c r="G28" s="390"/>
      <c r="H28" s="391"/>
    </row>
    <row r="29" spans="1:8" x14ac:dyDescent="0.2">
      <c r="A29" s="369">
        <v>3722</v>
      </c>
      <c r="B29" s="370" t="s">
        <v>98</v>
      </c>
      <c r="C29" s="370" t="s">
        <v>247</v>
      </c>
      <c r="D29" s="371">
        <f>IF('3722-odpady'!C34=0," ",'3722-odpady'!C34)</f>
        <v>7179000</v>
      </c>
      <c r="E29" s="372">
        <f>IF('3722-odpady'!D34=0," ",'3722-odpady'!D34)</f>
        <v>4732877</v>
      </c>
      <c r="F29" s="373">
        <f>IF('3722-odpady'!G34=0," ",'3722-odpady'!G34)</f>
        <v>8236000</v>
      </c>
      <c r="G29" s="374"/>
      <c r="H29" s="375"/>
    </row>
    <row r="30" spans="1:8" x14ac:dyDescent="0.2">
      <c r="A30" s="1153">
        <v>3745</v>
      </c>
      <c r="B30" s="1241" t="s">
        <v>99</v>
      </c>
      <c r="C30" s="405" t="s">
        <v>252</v>
      </c>
      <c r="D30" s="406">
        <f>IF('3745-zeleň'!C33=0," ",'3745-zeleň'!C33)</f>
        <v>1360000</v>
      </c>
      <c r="E30" s="407">
        <f>IF('3745-zeleň'!D33=0," ",'3745-zeleň'!D33)</f>
        <v>699707</v>
      </c>
      <c r="F30" s="1201">
        <f>SUM(G30:G31)</f>
        <v>3506000</v>
      </c>
      <c r="G30" s="408">
        <f>IF('3745-zeleň'!G33=0," ",'3745-zeleň'!G33)</f>
        <v>2873000</v>
      </c>
      <c r="H30" s="391"/>
    </row>
    <row r="31" spans="1:8" x14ac:dyDescent="0.2">
      <c r="A31" s="1240"/>
      <c r="B31" s="1242"/>
      <c r="C31" s="409" t="s">
        <v>9</v>
      </c>
      <c r="D31" s="410">
        <f>IF('3745-zeleň'!C19=0," ",'3745-zeleň'!C19)</f>
        <v>2716000</v>
      </c>
      <c r="E31" s="404">
        <f>IF('3745-zeleň'!D19=0," ",'3745-zeleň'!D19)</f>
        <v>1616014</v>
      </c>
      <c r="F31" s="1201"/>
      <c r="G31" s="411">
        <f>IF('3745-zeleň'!G19=0," ",'3745-zeleň'!G19)</f>
        <v>633000</v>
      </c>
      <c r="H31" s="391"/>
    </row>
    <row r="32" spans="1:8" x14ac:dyDescent="0.2">
      <c r="A32" s="369">
        <v>4351</v>
      </c>
      <c r="B32" s="370" t="s">
        <v>88</v>
      </c>
      <c r="C32" s="370" t="s">
        <v>14</v>
      </c>
      <c r="D32" s="371">
        <f>IF('4351-DPS'!C37=0," ",'4351-DPS'!C37)</f>
        <v>2494000</v>
      </c>
      <c r="E32" s="372">
        <f>IF('4351-DPS'!D37=0," ",'4351-DPS'!D37)</f>
        <v>1871279</v>
      </c>
      <c r="F32" s="373">
        <f>IF('4351-DPS'!G37=0," ",'4351-DPS'!G37)</f>
        <v>2564000</v>
      </c>
      <c r="G32" s="374"/>
      <c r="H32" s="375"/>
    </row>
    <row r="33" spans="1:8" x14ac:dyDescent="0.2">
      <c r="A33" s="386">
        <v>5213</v>
      </c>
      <c r="B33" s="387" t="s">
        <v>89</v>
      </c>
      <c r="C33" s="387" t="s">
        <v>129</v>
      </c>
      <c r="D33" s="388">
        <v>500000</v>
      </c>
      <c r="E33" s="392">
        <v>0</v>
      </c>
      <c r="F33" s="389">
        <v>500000</v>
      </c>
      <c r="G33" s="390"/>
      <c r="H33" s="391"/>
    </row>
    <row r="34" spans="1:8" x14ac:dyDescent="0.2">
      <c r="A34" s="369">
        <v>5512</v>
      </c>
      <c r="B34" s="370" t="s">
        <v>90</v>
      </c>
      <c r="C34" s="370" t="s">
        <v>60</v>
      </c>
      <c r="D34" s="371">
        <f>IF('5512-hasiči'!C39=0," ",'5512-hasiči'!C39)</f>
        <v>10137000</v>
      </c>
      <c r="E34" s="372">
        <f>IF('5512-hasiči'!D39=0," ",'5512-hasiči'!D39)</f>
        <v>9527254</v>
      </c>
      <c r="F34" s="373">
        <f>IF('5512-hasiči'!G39=0," ",'5512-hasiči'!G39)</f>
        <v>1266000</v>
      </c>
      <c r="G34" s="374"/>
      <c r="H34" s="375"/>
    </row>
    <row r="35" spans="1:8" x14ac:dyDescent="0.2">
      <c r="A35" s="386">
        <v>6112</v>
      </c>
      <c r="B35" s="387" t="s">
        <v>91</v>
      </c>
      <c r="C35" s="387" t="s">
        <v>16</v>
      </c>
      <c r="D35" s="412">
        <f>IF('6112-ZM'!C20=0," ",'6112-ZM'!C20)</f>
        <v>3005000</v>
      </c>
      <c r="E35" s="413">
        <f>IF('6112-ZM'!D20=0," ",'6112-ZM'!D20)</f>
        <v>2234255</v>
      </c>
      <c r="F35" s="389">
        <f>IF('6112-ZM'!G20=0," ",'6112-ZM'!G20)</f>
        <v>3248000</v>
      </c>
      <c r="G35" s="390"/>
      <c r="H35" s="391"/>
    </row>
    <row r="36" spans="1:8" x14ac:dyDescent="0.2">
      <c r="A36" s="369">
        <v>6114</v>
      </c>
      <c r="B36" s="370" t="s">
        <v>92</v>
      </c>
      <c r="C36" s="384"/>
      <c r="D36" s="371">
        <v>169400</v>
      </c>
      <c r="E36" s="372">
        <v>158444</v>
      </c>
      <c r="F36" s="373"/>
      <c r="G36" s="374"/>
      <c r="H36" s="375"/>
    </row>
    <row r="37" spans="1:8" x14ac:dyDescent="0.2">
      <c r="A37" s="1153">
        <v>6171</v>
      </c>
      <c r="B37" s="1241" t="s">
        <v>93</v>
      </c>
      <c r="C37" s="414" t="s">
        <v>16</v>
      </c>
      <c r="D37" s="406">
        <f>IF('město-různé'!C33=0," ",'město-různé'!C33)</f>
        <v>447000</v>
      </c>
      <c r="E37" s="415">
        <f>IF('město-různé'!D33=0," ",'město-různé'!D33)</f>
        <v>157758</v>
      </c>
      <c r="F37" s="1236">
        <f>SUM(G37:G38)</f>
        <v>26876000</v>
      </c>
      <c r="G37" s="400">
        <f>IF('město-různé'!G33=0," ",'město-různé'!G33)</f>
        <v>265000</v>
      </c>
      <c r="H37" s="391"/>
    </row>
    <row r="38" spans="1:8" x14ac:dyDescent="0.2">
      <c r="A38" s="1154"/>
      <c r="B38" s="1243"/>
      <c r="C38" s="416" t="s">
        <v>64</v>
      </c>
      <c r="D38" s="410">
        <f>IF('6171-MěÚ'!C51=0," ",'6171-MěÚ'!C51)</f>
        <v>25025000</v>
      </c>
      <c r="E38" s="415">
        <f>IF('6171-MěÚ'!D51=0," ",'6171-MěÚ'!D51)</f>
        <v>17551081</v>
      </c>
      <c r="F38" s="1236"/>
      <c r="G38" s="400">
        <f>IF('6171-MěÚ'!G51=0," ",'6171-MěÚ'!G51)</f>
        <v>26611000</v>
      </c>
      <c r="H38" s="391"/>
    </row>
    <row r="39" spans="1:8" x14ac:dyDescent="0.2">
      <c r="A39" s="369">
        <v>6223</v>
      </c>
      <c r="B39" s="384" t="s">
        <v>94</v>
      </c>
      <c r="C39" s="370" t="s">
        <v>48</v>
      </c>
      <c r="D39" s="385">
        <f>IF('město-různé'!C39=0," ",'město-různé'!C39)</f>
        <v>50000</v>
      </c>
      <c r="E39" s="385" t="str">
        <f>IF('město-různé'!D39=0," ",'město-různé'!D39)</f>
        <v xml:space="preserve"> </v>
      </c>
      <c r="F39" s="373">
        <f>IF('město-různé'!G39=0," ",'město-různé'!G39)</f>
        <v>10000</v>
      </c>
      <c r="G39" s="374"/>
      <c r="H39" s="375"/>
    </row>
    <row r="40" spans="1:8" x14ac:dyDescent="0.2">
      <c r="A40" s="386">
        <v>6320</v>
      </c>
      <c r="B40" s="651" t="s">
        <v>494</v>
      </c>
      <c r="C40" s="481" t="s">
        <v>495</v>
      </c>
      <c r="D40" s="412">
        <f>IF('6171-MěÚ'!C53=0," ",'6171-MěÚ'!C53)</f>
        <v>320000</v>
      </c>
      <c r="E40" s="697">
        <f>IF('6171-MěÚ'!D53=0," ",'6171-MěÚ'!D53)</f>
        <v>267948</v>
      </c>
      <c r="F40" s="389">
        <f>IF('6171-MěÚ'!G53=0," ",'6171-MěÚ'!G53)</f>
        <v>360000</v>
      </c>
      <c r="G40" s="390"/>
      <c r="H40" s="391"/>
    </row>
    <row r="41" spans="1:8" x14ac:dyDescent="0.2">
      <c r="A41" s="369">
        <v>6330</v>
      </c>
      <c r="B41" s="370" t="s">
        <v>95</v>
      </c>
      <c r="C41" s="370" t="s">
        <v>52</v>
      </c>
      <c r="D41" s="371">
        <v>590000</v>
      </c>
      <c r="E41" s="372">
        <v>590000</v>
      </c>
      <c r="F41" s="609">
        <f>IF('6171-MěÚ'!G49=0," ",'6171-MěÚ'!G49)</f>
        <v>630000</v>
      </c>
      <c r="G41" s="374"/>
      <c r="H41" s="375"/>
    </row>
    <row r="42" spans="1:8" x14ac:dyDescent="0.2">
      <c r="A42" s="386">
        <v>6399</v>
      </c>
      <c r="B42" s="387" t="s">
        <v>96</v>
      </c>
      <c r="C42" s="387" t="s">
        <v>526</v>
      </c>
      <c r="D42" s="412">
        <f>IF('město-různé'!C42=0," ",'město-různé'!C42)</f>
        <v>5641000</v>
      </c>
      <c r="E42" s="412">
        <f>IF('město-různé'!D42=0," ",'město-různé'!D42)</f>
        <v>6620948</v>
      </c>
      <c r="F42" s="389">
        <f>IF('město-různé'!G42=0," ",'město-různé'!G42)</f>
        <v>4000000</v>
      </c>
      <c r="G42" s="390"/>
      <c r="H42" s="653"/>
    </row>
    <row r="43" spans="1:8" x14ac:dyDescent="0.2">
      <c r="A43" s="1162">
        <v>6409</v>
      </c>
      <c r="B43" s="1165" t="s">
        <v>97</v>
      </c>
      <c r="C43" s="376" t="s">
        <v>32</v>
      </c>
      <c r="D43" s="654">
        <f>IF('město-různé'!C43=0," ",'město-různé'!C43)</f>
        <v>499000</v>
      </c>
      <c r="E43" s="654">
        <f>IF('město-různé'!D43=0," ",'město-různé'!D43)</f>
        <v>518961</v>
      </c>
      <c r="F43" s="1235">
        <f>SUM(G43:G45)</f>
        <v>3874000</v>
      </c>
      <c r="G43" s="379">
        <f>IF('město-různé'!G43=0," ",'město-různé'!G43)</f>
        <v>3800000</v>
      </c>
      <c r="H43" s="375"/>
    </row>
    <row r="44" spans="1:8" x14ac:dyDescent="0.2">
      <c r="A44" s="1238"/>
      <c r="B44" s="1166"/>
      <c r="C44" s="381" t="s">
        <v>46</v>
      </c>
      <c r="D44" s="382">
        <f>IF('město-různé'!C44=0," ",'město-různé'!C44)</f>
        <v>57000</v>
      </c>
      <c r="E44" s="383">
        <f>IF('město-různé'!D44=0," ",'město-různé'!D44)</f>
        <v>56630</v>
      </c>
      <c r="F44" s="1235"/>
      <c r="G44" s="652">
        <f>IF('město-různé'!G44=0," ",'město-různé'!G44)</f>
        <v>57000</v>
      </c>
      <c r="H44" s="375"/>
    </row>
    <row r="45" spans="1:8" ht="13.5" thickBot="1" x14ac:dyDescent="0.25">
      <c r="A45" s="1238"/>
      <c r="B45" s="1166"/>
      <c r="C45" s="381" t="s">
        <v>383</v>
      </c>
      <c r="D45" s="382">
        <f>IF('město-různé'!C45=0," ",'město-různé'!C45)</f>
        <v>17000</v>
      </c>
      <c r="E45" s="383">
        <f>IF('město-různé'!D45=0," ",'město-různé'!D45)</f>
        <v>16868</v>
      </c>
      <c r="F45" s="1235"/>
      <c r="G45" s="652">
        <f>IF('město-různé'!G45=0," ",'město-různé'!G45)</f>
        <v>17000</v>
      </c>
      <c r="H45" s="375"/>
    </row>
    <row r="46" spans="1:8" ht="16.5" thickTop="1" thickBot="1" x14ac:dyDescent="0.3">
      <c r="A46" s="417" t="s">
        <v>24</v>
      </c>
      <c r="B46" s="418"/>
      <c r="C46" s="418"/>
      <c r="D46" s="419">
        <f>SUM(D4:D45)</f>
        <v>170611584</v>
      </c>
      <c r="E46" s="420">
        <f>SUM(E4:E45)</f>
        <v>130814406</v>
      </c>
      <c r="F46" s="658">
        <f>SUM(F4:F45)</f>
        <v>142020000</v>
      </c>
      <c r="G46" s="421"/>
      <c r="H46" s="422"/>
    </row>
    <row r="47" spans="1:8" ht="14.25" thickTop="1" thickBot="1" x14ac:dyDescent="0.25">
      <c r="D47" s="73"/>
      <c r="E47" s="73"/>
      <c r="F47" s="73"/>
    </row>
    <row r="48" spans="1:8" ht="15" x14ac:dyDescent="0.25">
      <c r="A48" s="549"/>
      <c r="B48" s="561" t="s">
        <v>462</v>
      </c>
      <c r="C48" s="550"/>
      <c r="D48" s="551"/>
      <c r="E48" s="551"/>
      <c r="F48" s="552"/>
    </row>
    <row r="49" spans="1:7" x14ac:dyDescent="0.2">
      <c r="A49" s="553">
        <v>3632</v>
      </c>
      <c r="B49" s="370" t="s">
        <v>51</v>
      </c>
      <c r="C49" s="370" t="s">
        <v>51</v>
      </c>
      <c r="D49" s="371"/>
      <c r="E49" s="371"/>
      <c r="F49" s="554">
        <f>IF('3632-pohřebnictví'!G23=0," ",'3632-pohřebnictví'!G23)</f>
        <v>10000</v>
      </c>
    </row>
    <row r="50" spans="1:7" x14ac:dyDescent="0.2">
      <c r="A50" s="553">
        <v>3639</v>
      </c>
      <c r="B50" s="370" t="s">
        <v>86</v>
      </c>
      <c r="C50" s="370" t="s">
        <v>450</v>
      </c>
      <c r="D50" s="371"/>
      <c r="E50" s="371"/>
      <c r="F50" s="554">
        <v>28108000</v>
      </c>
    </row>
    <row r="51" spans="1:7" x14ac:dyDescent="0.2">
      <c r="A51" s="553">
        <v>3722</v>
      </c>
      <c r="B51" s="370" t="s">
        <v>470</v>
      </c>
      <c r="C51" s="370" t="s">
        <v>247</v>
      </c>
      <c r="D51" s="371"/>
      <c r="E51" s="371"/>
      <c r="F51" s="554">
        <f>IF('3722-odpady'!G33=0," ",'3722-odpady'!G33)</f>
        <v>1000000</v>
      </c>
    </row>
    <row r="52" spans="1:7" x14ac:dyDescent="0.2">
      <c r="A52" s="553">
        <v>5512</v>
      </c>
      <c r="B52" s="370" t="s">
        <v>90</v>
      </c>
      <c r="C52" s="370" t="s">
        <v>468</v>
      </c>
      <c r="D52" s="371"/>
      <c r="E52" s="371"/>
      <c r="F52" s="554" t="str">
        <f>IF('5512-hasiči'!G38=0," ",'5512-hasiči'!G38)</f>
        <v xml:space="preserve"> </v>
      </c>
      <c r="G52" s="688"/>
    </row>
    <row r="53" spans="1:7" ht="13.5" thickBot="1" x14ac:dyDescent="0.25">
      <c r="A53" s="555">
        <v>6171</v>
      </c>
      <c r="B53" s="376" t="s">
        <v>93</v>
      </c>
      <c r="C53" s="376" t="s">
        <v>469</v>
      </c>
      <c r="D53" s="377"/>
      <c r="E53" s="377"/>
      <c r="F53" s="556">
        <f>IF('město-různé'!G21=0," ",'město-různé'!G21)</f>
        <v>1000000</v>
      </c>
    </row>
    <row r="54" spans="1:7" ht="15.75" thickBot="1" x14ac:dyDescent="0.3">
      <c r="A54" s="557" t="s">
        <v>59</v>
      </c>
      <c r="B54" s="558"/>
      <c r="C54" s="558"/>
      <c r="D54" s="559"/>
      <c r="E54" s="559"/>
      <c r="F54" s="560">
        <f>F49+F50+F51+F53</f>
        <v>30118000</v>
      </c>
    </row>
    <row r="55" spans="1:7" ht="13.5" thickBot="1" x14ac:dyDescent="0.25">
      <c r="D55" s="73"/>
      <c r="E55" s="73"/>
      <c r="F55" s="73"/>
    </row>
    <row r="56" spans="1:7" ht="15" x14ac:dyDescent="0.25">
      <c r="A56" s="549"/>
      <c r="B56" s="561" t="s">
        <v>461</v>
      </c>
      <c r="C56" s="550"/>
      <c r="D56" s="551"/>
      <c r="E56" s="551"/>
      <c r="F56" s="552"/>
    </row>
    <row r="57" spans="1:7" ht="13.5" thickBot="1" x14ac:dyDescent="0.25">
      <c r="A57" s="553"/>
      <c r="B57" s="370"/>
      <c r="C57" s="370"/>
      <c r="D57" s="371"/>
      <c r="E57" s="371"/>
      <c r="F57" s="554">
        <f>F46-F54</f>
        <v>111902000</v>
      </c>
    </row>
    <row r="58" spans="1:7" ht="15.75" thickBot="1" x14ac:dyDescent="0.3">
      <c r="A58" s="557" t="s">
        <v>59</v>
      </c>
      <c r="B58" s="558"/>
      <c r="C58" s="558"/>
      <c r="D58" s="559"/>
      <c r="E58" s="559"/>
      <c r="F58" s="560">
        <f>SUM(F57)</f>
        <v>111902000</v>
      </c>
      <c r="G58"/>
    </row>
    <row r="59" spans="1:7" x14ac:dyDescent="0.2">
      <c r="D59" s="73"/>
      <c r="E59" s="73"/>
      <c r="F59" s="73"/>
      <c r="G59"/>
    </row>
    <row r="60" spans="1:7" x14ac:dyDescent="0.2">
      <c r="D60" s="73"/>
      <c r="E60" s="73"/>
      <c r="F60" s="73"/>
      <c r="G60"/>
    </row>
    <row r="61" spans="1:7" x14ac:dyDescent="0.2">
      <c r="D61" s="73"/>
      <c r="E61" s="73"/>
      <c r="F61" s="73"/>
      <c r="G61"/>
    </row>
    <row r="62" spans="1:7" x14ac:dyDescent="0.2">
      <c r="D62" s="73"/>
      <c r="E62" s="73"/>
      <c r="F62" s="73"/>
      <c r="G62"/>
    </row>
    <row r="63" spans="1:7" x14ac:dyDescent="0.2">
      <c r="D63" s="73"/>
      <c r="E63" s="73"/>
      <c r="F63" s="73"/>
      <c r="G63"/>
    </row>
    <row r="64" spans="1:7" x14ac:dyDescent="0.2">
      <c r="D64" s="73"/>
      <c r="E64" s="73"/>
      <c r="F64" s="73"/>
      <c r="G64"/>
    </row>
    <row r="65" spans="4:7" x14ac:dyDescent="0.2">
      <c r="D65" s="73"/>
      <c r="E65" s="73"/>
      <c r="F65" s="73"/>
      <c r="G65"/>
    </row>
    <row r="66" spans="4:7" x14ac:dyDescent="0.2">
      <c r="D66" s="73"/>
      <c r="E66" s="73"/>
      <c r="F66" s="73"/>
      <c r="G66"/>
    </row>
    <row r="67" spans="4:7" x14ac:dyDescent="0.2">
      <c r="D67" s="73"/>
      <c r="E67" s="73"/>
      <c r="F67" s="73"/>
      <c r="G67"/>
    </row>
    <row r="68" spans="4:7" x14ac:dyDescent="0.2">
      <c r="D68" s="73"/>
      <c r="E68" s="73"/>
      <c r="F68" s="73"/>
      <c r="G68"/>
    </row>
    <row r="69" spans="4:7" x14ac:dyDescent="0.2">
      <c r="D69" s="73"/>
      <c r="E69" s="73"/>
      <c r="F69" s="73"/>
      <c r="G69"/>
    </row>
    <row r="70" spans="4:7" x14ac:dyDescent="0.2">
      <c r="D70" s="73"/>
      <c r="E70" s="73"/>
      <c r="F70" s="73"/>
      <c r="G70"/>
    </row>
    <row r="71" spans="4:7" x14ac:dyDescent="0.2">
      <c r="D71" s="73"/>
      <c r="E71" s="73"/>
      <c r="F71" s="73"/>
      <c r="G71"/>
    </row>
    <row r="72" spans="4:7" x14ac:dyDescent="0.2">
      <c r="D72" s="73"/>
      <c r="E72" s="73"/>
      <c r="F72" s="73"/>
      <c r="G72"/>
    </row>
    <row r="73" spans="4:7" x14ac:dyDescent="0.2">
      <c r="D73" s="73"/>
      <c r="E73" s="73"/>
      <c r="F73" s="73"/>
      <c r="G73"/>
    </row>
    <row r="74" spans="4:7" x14ac:dyDescent="0.2">
      <c r="D74" s="73"/>
      <c r="E74" s="73"/>
      <c r="F74" s="73"/>
      <c r="G74"/>
    </row>
    <row r="75" spans="4:7" x14ac:dyDescent="0.2">
      <c r="D75" s="73"/>
      <c r="E75" s="73"/>
      <c r="F75" s="73"/>
      <c r="G75"/>
    </row>
    <row r="76" spans="4:7" x14ac:dyDescent="0.2">
      <c r="D76" s="73"/>
      <c r="E76" s="73"/>
      <c r="F76" s="73"/>
      <c r="G76"/>
    </row>
    <row r="77" spans="4:7" x14ac:dyDescent="0.2">
      <c r="D77" s="73"/>
      <c r="E77" s="73"/>
      <c r="F77" s="73"/>
      <c r="G77"/>
    </row>
    <row r="78" spans="4:7" x14ac:dyDescent="0.2">
      <c r="D78" s="73"/>
      <c r="E78" s="73"/>
      <c r="F78" s="73"/>
      <c r="G78"/>
    </row>
    <row r="79" spans="4:7" x14ac:dyDescent="0.2">
      <c r="D79" s="73"/>
      <c r="E79" s="73"/>
      <c r="F79" s="73"/>
      <c r="G79"/>
    </row>
    <row r="80" spans="4:7" x14ac:dyDescent="0.2">
      <c r="D80" s="73"/>
      <c r="E80" s="73"/>
      <c r="F80" s="73"/>
      <c r="G80"/>
    </row>
    <row r="81" spans="4:7" x14ac:dyDescent="0.2">
      <c r="D81" s="73"/>
      <c r="E81" s="73"/>
      <c r="F81" s="73"/>
      <c r="G81"/>
    </row>
    <row r="82" spans="4:7" x14ac:dyDescent="0.2">
      <c r="D82" s="73"/>
      <c r="E82" s="73"/>
      <c r="F82" s="73"/>
      <c r="G82"/>
    </row>
  </sheetData>
  <mergeCells count="17">
    <mergeCell ref="D2:E2"/>
    <mergeCell ref="A17:A20"/>
    <mergeCell ref="A1:G1"/>
    <mergeCell ref="B17:B20"/>
    <mergeCell ref="F17:F20"/>
    <mergeCell ref="F30:F31"/>
    <mergeCell ref="F43:F45"/>
    <mergeCell ref="F37:F38"/>
    <mergeCell ref="F25:F27"/>
    <mergeCell ref="A43:A45"/>
    <mergeCell ref="B43:B45"/>
    <mergeCell ref="A25:A27"/>
    <mergeCell ref="B25:B27"/>
    <mergeCell ref="A30:A31"/>
    <mergeCell ref="B30:B31"/>
    <mergeCell ref="A37:A38"/>
    <mergeCell ref="B37:B38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499984740745262"/>
  </sheetPr>
  <dimension ref="A1:L83"/>
  <sheetViews>
    <sheetView showGridLines="0" zoomScale="130" zoomScaleNormal="130" workbookViewId="0">
      <selection activeCell="B6" sqref="B6"/>
    </sheetView>
  </sheetViews>
  <sheetFormatPr defaultColWidth="9.140625" defaultRowHeight="15" x14ac:dyDescent="0.2"/>
  <cols>
    <col min="1" max="1" width="4.28515625" style="9" customWidth="1"/>
    <col min="2" max="2" width="58.28515625" style="9" customWidth="1"/>
    <col min="3" max="3" width="12.5703125" style="9" customWidth="1"/>
    <col min="4" max="4" width="12.140625" style="9" customWidth="1"/>
    <col min="5" max="5" width="10.140625" style="9" customWidth="1"/>
    <col min="6" max="6" width="10.5703125" style="55" customWidth="1"/>
    <col min="7" max="16384" width="9.140625" style="9"/>
  </cols>
  <sheetData>
    <row r="1" spans="1:12" s="3" customFormat="1" ht="12.75" customHeight="1" x14ac:dyDescent="0.2">
      <c r="A1" s="726"/>
      <c r="B1" s="727" t="s">
        <v>502</v>
      </c>
      <c r="C1" s="728" t="s">
        <v>57</v>
      </c>
      <c r="D1" s="775"/>
      <c r="E1" s="501"/>
      <c r="F1" s="502"/>
      <c r="G1" s="501"/>
      <c r="H1" s="501"/>
      <c r="I1" s="501"/>
      <c r="J1" s="501"/>
      <c r="K1" s="501"/>
      <c r="L1" s="501"/>
    </row>
    <row r="2" spans="1:12" s="3" customFormat="1" ht="12.75" customHeight="1" x14ac:dyDescent="0.2">
      <c r="A2" s="729">
        <v>1</v>
      </c>
      <c r="B2" s="730" t="s">
        <v>560</v>
      </c>
      <c r="C2" s="731">
        <v>1500000</v>
      </c>
      <c r="D2" s="776" t="s">
        <v>38</v>
      </c>
      <c r="E2" s="776" t="s">
        <v>38</v>
      </c>
      <c r="F2" s="779">
        <f>SUM(C2+C3+C4+C5+C6+C7+C8+C10+C12+C14+C15+C16+C17)</f>
        <v>28858000</v>
      </c>
      <c r="G2" s="501"/>
      <c r="H2" s="501"/>
      <c r="I2" s="501"/>
      <c r="J2" s="501"/>
      <c r="K2" s="501"/>
      <c r="L2" s="501"/>
    </row>
    <row r="3" spans="1:12" s="3" customFormat="1" ht="12.75" customHeight="1" x14ac:dyDescent="0.2">
      <c r="A3" s="739">
        <v>2</v>
      </c>
      <c r="B3" s="740" t="s">
        <v>561</v>
      </c>
      <c r="C3" s="741">
        <v>8758000</v>
      </c>
      <c r="D3" s="776" t="s">
        <v>38</v>
      </c>
      <c r="E3" s="776" t="s">
        <v>565</v>
      </c>
      <c r="F3" s="779">
        <f>SUM(C9+C11+C13)</f>
        <v>1861000</v>
      </c>
      <c r="G3" s="501"/>
      <c r="H3" s="501"/>
      <c r="I3" s="501"/>
      <c r="J3" s="501"/>
      <c r="K3" s="501"/>
      <c r="L3" s="501"/>
    </row>
    <row r="4" spans="1:12" s="3" customFormat="1" ht="12.75" customHeight="1" x14ac:dyDescent="0.2">
      <c r="A4" s="729">
        <v>3</v>
      </c>
      <c r="B4" s="732" t="s">
        <v>562</v>
      </c>
      <c r="C4" s="733">
        <v>5600000</v>
      </c>
      <c r="D4" s="776" t="s">
        <v>38</v>
      </c>
      <c r="E4" s="777"/>
      <c r="F4" s="779">
        <f>SUM(F2:F3)</f>
        <v>30719000</v>
      </c>
      <c r="G4" s="501"/>
      <c r="H4" s="501"/>
      <c r="I4" s="501"/>
      <c r="J4" s="501"/>
      <c r="K4" s="501"/>
      <c r="L4" s="501"/>
    </row>
    <row r="5" spans="1:12" s="3" customFormat="1" ht="12.75" customHeight="1" x14ac:dyDescent="0.2">
      <c r="A5" s="739">
        <v>4</v>
      </c>
      <c r="B5" s="740" t="s">
        <v>550</v>
      </c>
      <c r="C5" s="741">
        <v>1500000</v>
      </c>
      <c r="D5" s="776" t="s">
        <v>38</v>
      </c>
      <c r="E5" s="501"/>
      <c r="F5" s="502"/>
      <c r="G5" s="501"/>
      <c r="H5" s="501"/>
      <c r="I5" s="501"/>
      <c r="J5" s="501"/>
      <c r="K5" s="501"/>
      <c r="L5" s="501"/>
    </row>
    <row r="6" spans="1:12" s="3" customFormat="1" ht="12.75" customHeight="1" x14ac:dyDescent="0.2">
      <c r="A6" s="729">
        <v>5</v>
      </c>
      <c r="B6" s="734" t="s">
        <v>551</v>
      </c>
      <c r="C6" s="735">
        <v>2700000</v>
      </c>
      <c r="D6" s="776" t="s">
        <v>38</v>
      </c>
      <c r="E6" s="501"/>
      <c r="F6" s="502"/>
      <c r="G6" s="501"/>
      <c r="H6" s="501"/>
      <c r="I6" s="501"/>
      <c r="J6" s="501"/>
      <c r="K6" s="501"/>
      <c r="L6" s="501"/>
    </row>
    <row r="7" spans="1:12" s="3" customFormat="1" ht="12.75" customHeight="1" x14ac:dyDescent="0.2">
      <c r="A7" s="739">
        <v>6</v>
      </c>
      <c r="B7" s="742" t="s">
        <v>552</v>
      </c>
      <c r="C7" s="743">
        <v>2500000</v>
      </c>
      <c r="D7" s="776" t="s">
        <v>38</v>
      </c>
      <c r="E7" s="501"/>
      <c r="F7" s="503"/>
      <c r="G7" s="501"/>
      <c r="H7" s="501"/>
      <c r="I7" s="501"/>
      <c r="J7" s="501"/>
      <c r="K7" s="501"/>
      <c r="L7" s="501"/>
    </row>
    <row r="8" spans="1:12" s="3" customFormat="1" ht="12.75" customHeight="1" x14ac:dyDescent="0.2">
      <c r="A8" s="729">
        <v>7</v>
      </c>
      <c r="B8" s="736" t="s">
        <v>563</v>
      </c>
      <c r="C8" s="737">
        <v>1500000</v>
      </c>
      <c r="D8" s="776" t="s">
        <v>38</v>
      </c>
      <c r="E8" s="501"/>
      <c r="F8" s="503"/>
      <c r="G8" s="501"/>
      <c r="H8" s="501"/>
      <c r="I8" s="501"/>
      <c r="J8" s="501"/>
      <c r="K8" s="501"/>
      <c r="L8" s="501"/>
    </row>
    <row r="9" spans="1:12" s="3" customFormat="1" ht="12.75" customHeight="1" x14ac:dyDescent="0.2">
      <c r="A9" s="739">
        <v>8</v>
      </c>
      <c r="B9" s="744" t="s">
        <v>564</v>
      </c>
      <c r="C9" s="745">
        <v>61000</v>
      </c>
      <c r="D9" s="778" t="s">
        <v>565</v>
      </c>
      <c r="E9" s="501"/>
      <c r="F9" s="503"/>
      <c r="G9" s="501"/>
      <c r="H9" s="501"/>
      <c r="I9" s="501"/>
      <c r="J9" s="501"/>
      <c r="K9" s="501"/>
      <c r="L9" s="501"/>
    </row>
    <row r="10" spans="1:12" s="3" customFormat="1" ht="12.75" customHeight="1" x14ac:dyDescent="0.2">
      <c r="A10" s="729">
        <v>9</v>
      </c>
      <c r="B10" s="732" t="s">
        <v>553</v>
      </c>
      <c r="C10" s="733">
        <v>150000</v>
      </c>
      <c r="D10" s="776" t="s">
        <v>38</v>
      </c>
      <c r="E10" s="501"/>
      <c r="F10" s="503"/>
      <c r="G10" s="501"/>
      <c r="H10" s="501"/>
      <c r="I10" s="501"/>
      <c r="J10" s="501"/>
      <c r="K10" s="501"/>
      <c r="L10" s="501"/>
    </row>
    <row r="11" spans="1:12" s="3" customFormat="1" ht="12.75" customHeight="1" x14ac:dyDescent="0.2">
      <c r="A11" s="739">
        <v>10</v>
      </c>
      <c r="B11" s="740" t="s">
        <v>554</v>
      </c>
      <c r="C11" s="741">
        <v>300000</v>
      </c>
      <c r="D11" s="776" t="s">
        <v>565</v>
      </c>
      <c r="E11" s="501"/>
      <c r="F11" s="503"/>
      <c r="G11" s="501"/>
      <c r="H11" s="501"/>
      <c r="I11" s="501"/>
      <c r="J11" s="501"/>
      <c r="K11" s="501"/>
      <c r="L11" s="501"/>
    </row>
    <row r="12" spans="1:12" s="3" customFormat="1" ht="12.75" customHeight="1" x14ac:dyDescent="0.2">
      <c r="A12" s="729">
        <v>11</v>
      </c>
      <c r="B12" s="738" t="s">
        <v>480</v>
      </c>
      <c r="C12" s="737">
        <v>2700000</v>
      </c>
      <c r="D12" s="776" t="s">
        <v>38</v>
      </c>
      <c r="E12" s="501"/>
      <c r="F12" s="503"/>
      <c r="G12" s="501"/>
      <c r="H12" s="501"/>
      <c r="I12" s="501"/>
      <c r="J12" s="501"/>
      <c r="K12" s="501"/>
      <c r="L12" s="501"/>
    </row>
    <row r="13" spans="1:12" s="3" customFormat="1" ht="12.75" customHeight="1" x14ac:dyDescent="0.2">
      <c r="A13" s="739">
        <v>12</v>
      </c>
      <c r="B13" s="744" t="s">
        <v>555</v>
      </c>
      <c r="C13" s="745">
        <v>1500000</v>
      </c>
      <c r="D13" s="776" t="s">
        <v>565</v>
      </c>
      <c r="E13" s="501"/>
      <c r="F13" s="503"/>
      <c r="G13" s="501"/>
      <c r="H13" s="501"/>
      <c r="I13" s="501"/>
      <c r="J13" s="501"/>
      <c r="K13" s="501"/>
      <c r="L13" s="501"/>
    </row>
    <row r="14" spans="1:12" s="3" customFormat="1" ht="12.75" customHeight="1" x14ac:dyDescent="0.2">
      <c r="A14" s="729">
        <v>13</v>
      </c>
      <c r="B14" s="738" t="s">
        <v>557</v>
      </c>
      <c r="C14" s="737">
        <v>700000</v>
      </c>
      <c r="D14" s="776" t="s">
        <v>38</v>
      </c>
      <c r="E14" s="501"/>
      <c r="F14" s="503"/>
      <c r="G14" s="501"/>
      <c r="H14" s="501"/>
      <c r="I14" s="501"/>
      <c r="J14" s="501"/>
      <c r="K14" s="501"/>
      <c r="L14" s="501"/>
    </row>
    <row r="15" spans="1:12" s="3" customFormat="1" ht="12.75" customHeight="1" x14ac:dyDescent="0.2">
      <c r="A15" s="739">
        <v>14</v>
      </c>
      <c r="B15" s="744" t="s">
        <v>482</v>
      </c>
      <c r="C15" s="745">
        <v>500000</v>
      </c>
      <c r="D15" s="776" t="s">
        <v>38</v>
      </c>
      <c r="E15" s="501"/>
      <c r="F15" s="503"/>
      <c r="G15" s="501"/>
      <c r="H15" s="501"/>
      <c r="I15" s="501"/>
      <c r="J15" s="501"/>
      <c r="K15" s="501"/>
      <c r="L15" s="501"/>
    </row>
    <row r="16" spans="1:12" s="3" customFormat="1" ht="12.75" customHeight="1" x14ac:dyDescent="0.2">
      <c r="A16" s="729">
        <v>15</v>
      </c>
      <c r="B16" s="738" t="s">
        <v>568</v>
      </c>
      <c r="C16" s="737">
        <v>450000</v>
      </c>
      <c r="D16" s="776" t="s">
        <v>38</v>
      </c>
      <c r="E16" s="501"/>
      <c r="F16" s="503"/>
      <c r="G16" s="501"/>
      <c r="H16" s="501"/>
      <c r="I16" s="501"/>
      <c r="J16" s="501"/>
      <c r="K16" s="501"/>
      <c r="L16" s="501"/>
    </row>
    <row r="17" spans="1:12" s="3" customFormat="1" ht="12.75" customHeight="1" x14ac:dyDescent="0.2">
      <c r="A17" s="785">
        <v>16</v>
      </c>
      <c r="B17" s="786" t="s">
        <v>583</v>
      </c>
      <c r="C17" s="787">
        <v>300000</v>
      </c>
      <c r="D17" s="776" t="s">
        <v>38</v>
      </c>
      <c r="E17" s="501"/>
      <c r="F17" s="503"/>
      <c r="G17" s="501"/>
      <c r="H17" s="501"/>
      <c r="I17" s="501"/>
      <c r="J17" s="501"/>
      <c r="K17" s="501"/>
      <c r="L17" s="501"/>
    </row>
    <row r="18" spans="1:12" s="3" customFormat="1" ht="12.75" customHeight="1" x14ac:dyDescent="0.2">
      <c r="A18" s="724"/>
      <c r="B18" s="725" t="s">
        <v>59</v>
      </c>
      <c r="C18" s="747">
        <f>SUM(C2:C17)</f>
        <v>30719000</v>
      </c>
      <c r="D18" s="748">
        <f>IF('výdaje-paragraf'!G25=0," ",'výdaje-paragraf'!G25)</f>
        <v>31000000</v>
      </c>
      <c r="E18" s="746">
        <f>D18-C18</f>
        <v>281000</v>
      </c>
      <c r="F18" s="503"/>
      <c r="G18" s="501"/>
      <c r="H18" s="501"/>
      <c r="I18" s="501"/>
      <c r="J18" s="501"/>
      <c r="K18" s="501"/>
      <c r="L18" s="501"/>
    </row>
    <row r="19" spans="1:12" s="3" customFormat="1" ht="12.75" customHeight="1" x14ac:dyDescent="0.2">
      <c r="A19" s="749">
        <v>17</v>
      </c>
      <c r="B19" s="767" t="s">
        <v>558</v>
      </c>
      <c r="C19" s="757">
        <v>1000000</v>
      </c>
      <c r="D19" s="721"/>
      <c r="E19" s="501"/>
      <c r="F19" s="503"/>
      <c r="G19" s="501"/>
      <c r="H19" s="501"/>
      <c r="I19" s="501"/>
      <c r="J19" s="501"/>
      <c r="K19" s="501"/>
      <c r="L19" s="501"/>
    </row>
    <row r="20" spans="1:12" s="3" customFormat="1" ht="12.75" customHeight="1" x14ac:dyDescent="0.2">
      <c r="A20" s="750">
        <v>18</v>
      </c>
      <c r="B20" s="770" t="s">
        <v>567</v>
      </c>
      <c r="C20" s="759">
        <v>300000</v>
      </c>
      <c r="D20" s="69"/>
      <c r="E20" s="501"/>
      <c r="F20" s="503"/>
      <c r="G20" s="501"/>
      <c r="H20" s="504"/>
      <c r="I20" s="501"/>
      <c r="J20" s="501"/>
      <c r="K20" s="501"/>
      <c r="L20" s="501"/>
    </row>
    <row r="21" spans="1:12" s="3" customFormat="1" ht="12.75" customHeight="1" x14ac:dyDescent="0.2">
      <c r="A21" s="751">
        <v>19</v>
      </c>
      <c r="B21" s="769" t="s">
        <v>556</v>
      </c>
      <c r="C21" s="752">
        <v>500000</v>
      </c>
      <c r="D21" s="69"/>
      <c r="E21" s="501"/>
      <c r="F21" s="502"/>
      <c r="G21" s="501"/>
      <c r="H21" s="504"/>
      <c r="I21" s="501"/>
      <c r="J21" s="501"/>
      <c r="K21" s="501"/>
      <c r="L21" s="501"/>
    </row>
    <row r="22" spans="1:12" s="3" customFormat="1" ht="12.75" customHeight="1" x14ac:dyDescent="0.2">
      <c r="A22" s="750">
        <v>20</v>
      </c>
      <c r="B22" s="768" t="s">
        <v>481</v>
      </c>
      <c r="C22" s="759"/>
      <c r="D22" s="69"/>
      <c r="E22" s="501"/>
      <c r="F22" s="502"/>
      <c r="G22" s="501"/>
      <c r="H22" s="504"/>
      <c r="I22" s="501"/>
      <c r="J22" s="501"/>
      <c r="K22" s="501"/>
      <c r="L22" s="501"/>
    </row>
    <row r="23" spans="1:12" s="3" customFormat="1" ht="12.75" customHeight="1" x14ac:dyDescent="0.2">
      <c r="A23" s="751">
        <v>21</v>
      </c>
      <c r="B23" s="771" t="s">
        <v>483</v>
      </c>
      <c r="C23" s="752">
        <v>1500000</v>
      </c>
      <c r="D23" s="69"/>
      <c r="E23" s="501"/>
      <c r="F23" s="502"/>
      <c r="G23" s="501"/>
      <c r="H23" s="501"/>
      <c r="I23" s="501"/>
      <c r="J23" s="501"/>
      <c r="K23" s="501"/>
      <c r="L23" s="501"/>
    </row>
    <row r="24" spans="1:12" s="3" customFormat="1" ht="12.75" customHeight="1" x14ac:dyDescent="0.2">
      <c r="A24" s="750">
        <v>22</v>
      </c>
      <c r="B24" s="772" t="s">
        <v>115</v>
      </c>
      <c r="C24" s="759">
        <v>1000000</v>
      </c>
      <c r="D24" s="69"/>
      <c r="E24" s="501"/>
      <c r="F24" s="502"/>
      <c r="G24" s="501"/>
      <c r="H24" s="501"/>
      <c r="I24" s="501"/>
      <c r="J24" s="501"/>
      <c r="K24" s="501"/>
      <c r="L24" s="501"/>
    </row>
    <row r="25" spans="1:12" s="3" customFormat="1" ht="12.75" customHeight="1" x14ac:dyDescent="0.2">
      <c r="A25" s="751">
        <v>23</v>
      </c>
      <c r="B25" s="771" t="s">
        <v>116</v>
      </c>
      <c r="C25" s="760"/>
      <c r="D25" s="69"/>
      <c r="E25" s="501"/>
      <c r="F25" s="502"/>
      <c r="G25" s="501"/>
      <c r="H25" s="501"/>
      <c r="I25" s="501"/>
      <c r="J25" s="501"/>
      <c r="K25" s="501"/>
      <c r="L25" s="501"/>
    </row>
    <row r="26" spans="1:12" s="3" customFormat="1" ht="12.75" customHeight="1" x14ac:dyDescent="0.2">
      <c r="A26" s="750">
        <v>24</v>
      </c>
      <c r="B26" s="770" t="s">
        <v>587</v>
      </c>
      <c r="C26" s="759">
        <v>25000000</v>
      </c>
      <c r="D26" s="721"/>
      <c r="E26" s="501"/>
      <c r="F26" s="502"/>
      <c r="G26" s="501"/>
      <c r="H26" s="501"/>
      <c r="I26" s="501"/>
      <c r="J26" s="501"/>
      <c r="K26" s="501"/>
      <c r="L26" s="501"/>
    </row>
    <row r="27" spans="1:12" s="3" customFormat="1" ht="12.75" customHeight="1" x14ac:dyDescent="0.2">
      <c r="A27" s="751">
        <v>25</v>
      </c>
      <c r="B27" s="771" t="s">
        <v>484</v>
      </c>
      <c r="C27" s="761">
        <v>150000</v>
      </c>
      <c r="D27" s="722"/>
      <c r="E27" s="501"/>
      <c r="F27" s="502"/>
      <c r="G27" s="501"/>
      <c r="H27" s="501"/>
      <c r="I27" s="501"/>
      <c r="J27" s="501"/>
      <c r="K27" s="501"/>
      <c r="L27" s="501"/>
    </row>
    <row r="28" spans="1:12" s="3" customFormat="1" ht="12.75" customHeight="1" x14ac:dyDescent="0.2">
      <c r="A28" s="750">
        <v>26</v>
      </c>
      <c r="B28" s="770" t="s">
        <v>485</v>
      </c>
      <c r="C28" s="759">
        <v>2500000</v>
      </c>
      <c r="D28" s="723"/>
      <c r="E28" s="501"/>
      <c r="F28" s="502"/>
      <c r="G28" s="501"/>
      <c r="H28" s="501"/>
      <c r="I28" s="501"/>
      <c r="J28" s="501"/>
      <c r="K28" s="501"/>
      <c r="L28" s="501"/>
    </row>
    <row r="29" spans="1:12" s="3" customFormat="1" ht="12.75" customHeight="1" x14ac:dyDescent="0.2">
      <c r="A29" s="751">
        <v>27</v>
      </c>
      <c r="B29" s="771" t="s">
        <v>486</v>
      </c>
      <c r="C29" s="760"/>
      <c r="D29" s="69"/>
      <c r="E29" s="501"/>
      <c r="F29" s="502"/>
      <c r="G29" s="501"/>
      <c r="H29" s="501"/>
      <c r="I29" s="501"/>
      <c r="J29" s="501"/>
      <c r="K29" s="501"/>
      <c r="L29" s="501"/>
    </row>
    <row r="30" spans="1:12" s="3" customFormat="1" ht="12.75" customHeight="1" x14ac:dyDescent="0.2">
      <c r="A30" s="750">
        <v>28</v>
      </c>
      <c r="B30" s="770" t="s">
        <v>559</v>
      </c>
      <c r="C30" s="758"/>
      <c r="D30" s="69"/>
      <c r="E30" s="501"/>
      <c r="F30" s="502"/>
      <c r="G30" s="501"/>
      <c r="H30" s="501"/>
      <c r="I30" s="501"/>
      <c r="J30" s="501"/>
      <c r="K30" s="501"/>
      <c r="L30" s="501"/>
    </row>
    <row r="31" spans="1:12" s="3" customFormat="1" ht="12.75" customHeight="1" x14ac:dyDescent="0.2">
      <c r="A31" s="751">
        <v>29</v>
      </c>
      <c r="B31" s="771" t="s">
        <v>417</v>
      </c>
      <c r="C31" s="760"/>
      <c r="D31" s="722"/>
      <c r="E31" s="501"/>
      <c r="F31" s="503"/>
      <c r="G31" s="501"/>
      <c r="H31" s="501"/>
      <c r="I31" s="501"/>
      <c r="J31" s="501"/>
      <c r="K31" s="501"/>
      <c r="L31" s="501"/>
    </row>
    <row r="32" spans="1:12" s="3" customFormat="1" ht="12.75" customHeight="1" x14ac:dyDescent="0.2">
      <c r="A32" s="750">
        <v>30</v>
      </c>
      <c r="B32" s="768" t="s">
        <v>414</v>
      </c>
      <c r="C32" s="762">
        <v>100000</v>
      </c>
      <c r="D32" s="69"/>
      <c r="E32" s="501"/>
      <c r="F32" s="502"/>
      <c r="G32" s="501"/>
      <c r="H32" s="501"/>
      <c r="I32" s="501"/>
      <c r="J32" s="501"/>
      <c r="K32" s="501"/>
      <c r="L32" s="501"/>
    </row>
    <row r="33" spans="1:12" s="3" customFormat="1" ht="12.75" customHeight="1" x14ac:dyDescent="0.2">
      <c r="A33" s="751">
        <v>31</v>
      </c>
      <c r="B33" s="771" t="s">
        <v>489</v>
      </c>
      <c r="C33" s="761">
        <v>350000</v>
      </c>
      <c r="D33" s="69"/>
      <c r="E33" s="501"/>
      <c r="F33" s="502"/>
      <c r="G33" s="501"/>
      <c r="H33" s="501"/>
      <c r="I33" s="501"/>
      <c r="J33" s="501"/>
      <c r="K33" s="501"/>
      <c r="L33" s="501"/>
    </row>
    <row r="34" spans="1:12" s="3" customFormat="1" ht="12.75" customHeight="1" x14ac:dyDescent="0.2">
      <c r="A34" s="750">
        <v>32</v>
      </c>
      <c r="B34" s="768" t="s">
        <v>490</v>
      </c>
      <c r="C34" s="759">
        <v>520000</v>
      </c>
      <c r="D34" s="69"/>
      <c r="E34" s="501"/>
      <c r="F34" s="502"/>
      <c r="G34" s="501"/>
      <c r="H34" s="501"/>
      <c r="I34" s="501"/>
      <c r="J34" s="501"/>
      <c r="K34" s="501"/>
      <c r="L34" s="501"/>
    </row>
    <row r="35" spans="1:12" s="3" customFormat="1" ht="12.75" customHeight="1" x14ac:dyDescent="0.2">
      <c r="A35" s="751">
        <v>33</v>
      </c>
      <c r="B35" s="771" t="s">
        <v>491</v>
      </c>
      <c r="C35" s="761">
        <v>1800000</v>
      </c>
      <c r="D35" s="69"/>
      <c r="E35" s="501"/>
      <c r="F35" s="502"/>
      <c r="G35" s="501"/>
      <c r="H35" s="501"/>
      <c r="I35" s="501"/>
      <c r="J35" s="501"/>
      <c r="K35" s="501"/>
      <c r="L35" s="501"/>
    </row>
    <row r="36" spans="1:12" s="3" customFormat="1" ht="12.75" customHeight="1" x14ac:dyDescent="0.2">
      <c r="A36" s="750">
        <v>34</v>
      </c>
      <c r="B36" s="768" t="s">
        <v>492</v>
      </c>
      <c r="C36" s="759">
        <v>1000000</v>
      </c>
      <c r="D36" s="69"/>
      <c r="E36" s="501"/>
      <c r="F36" s="502"/>
      <c r="G36" s="501"/>
      <c r="H36" s="501"/>
      <c r="I36" s="501"/>
      <c r="J36" s="501"/>
      <c r="K36" s="501"/>
      <c r="L36" s="501"/>
    </row>
    <row r="37" spans="1:12" s="3" customFormat="1" ht="12.75" customHeight="1" x14ac:dyDescent="0.2">
      <c r="A37" s="751">
        <v>35</v>
      </c>
      <c r="B37" s="771" t="s">
        <v>493</v>
      </c>
      <c r="C37" s="763"/>
      <c r="D37" s="69"/>
      <c r="E37" s="501"/>
      <c r="F37" s="502"/>
      <c r="G37" s="501"/>
      <c r="H37" s="501"/>
      <c r="I37" s="501"/>
      <c r="J37" s="501"/>
      <c r="K37" s="501"/>
      <c r="L37" s="501"/>
    </row>
    <row r="38" spans="1:12" s="3" customFormat="1" ht="12.75" customHeight="1" x14ac:dyDescent="0.2">
      <c r="A38" s="750">
        <v>36</v>
      </c>
      <c r="B38" s="770" t="s">
        <v>488</v>
      </c>
      <c r="C38" s="758"/>
      <c r="D38" s="69"/>
      <c r="E38" s="501"/>
      <c r="F38" s="502"/>
      <c r="G38" s="501"/>
      <c r="H38" s="501"/>
      <c r="I38" s="501"/>
      <c r="J38" s="501"/>
      <c r="K38" s="501"/>
      <c r="L38" s="501"/>
    </row>
    <row r="39" spans="1:12" s="3" customFormat="1" ht="12.75" customHeight="1" x14ac:dyDescent="0.2">
      <c r="A39" s="751">
        <v>37</v>
      </c>
      <c r="B39" s="769" t="s">
        <v>53</v>
      </c>
      <c r="C39" s="763"/>
      <c r="D39" s="69"/>
      <c r="E39" s="501"/>
      <c r="F39" s="502"/>
      <c r="G39" s="501"/>
      <c r="H39" s="501"/>
      <c r="I39" s="501"/>
      <c r="J39" s="501"/>
      <c r="K39" s="501"/>
      <c r="L39" s="501"/>
    </row>
    <row r="40" spans="1:12" s="3" customFormat="1" ht="12.75" customHeight="1" x14ac:dyDescent="0.2">
      <c r="A40" s="750">
        <v>38</v>
      </c>
      <c r="B40" s="768"/>
      <c r="C40" s="764"/>
      <c r="D40" s="69"/>
      <c r="E40" s="501"/>
      <c r="F40" s="502"/>
      <c r="G40" s="501"/>
      <c r="H40" s="501"/>
      <c r="I40" s="501"/>
      <c r="J40" s="501"/>
      <c r="K40" s="501"/>
      <c r="L40" s="501"/>
    </row>
    <row r="41" spans="1:12" s="3" customFormat="1" ht="12.75" customHeight="1" x14ac:dyDescent="0.2">
      <c r="A41" s="751">
        <v>39</v>
      </c>
      <c r="B41" s="774"/>
      <c r="C41" s="765"/>
      <c r="D41" s="69"/>
      <c r="E41" s="501"/>
      <c r="F41" s="502"/>
      <c r="G41" s="501"/>
      <c r="H41" s="501"/>
      <c r="I41" s="501"/>
      <c r="J41" s="501"/>
      <c r="K41" s="501"/>
      <c r="L41" s="501"/>
    </row>
    <row r="42" spans="1:12" s="3" customFormat="1" ht="12.75" customHeight="1" thickBot="1" x14ac:dyDescent="0.25">
      <c r="A42" s="750">
        <v>40</v>
      </c>
      <c r="B42" s="773"/>
      <c r="C42" s="766"/>
      <c r="D42" s="69"/>
      <c r="E42" s="501"/>
      <c r="F42" s="502"/>
      <c r="G42" s="501"/>
      <c r="H42" s="501"/>
      <c r="I42" s="501"/>
      <c r="J42" s="501"/>
      <c r="K42" s="501"/>
      <c r="L42" s="501"/>
    </row>
    <row r="43" spans="1:12" s="3" customFormat="1" ht="12.75" customHeight="1" thickBot="1" x14ac:dyDescent="0.25">
      <c r="A43" s="754"/>
      <c r="B43" s="780" t="s">
        <v>59</v>
      </c>
      <c r="C43" s="755">
        <f>SUM(C19:C42)</f>
        <v>35720000</v>
      </c>
      <c r="D43" s="69"/>
      <c r="E43" s="69"/>
      <c r="F43" s="502"/>
      <c r="G43" s="501"/>
      <c r="H43" s="501"/>
      <c r="I43" s="501"/>
      <c r="J43" s="501"/>
      <c r="K43" s="501"/>
      <c r="L43" s="501"/>
    </row>
    <row r="44" spans="1:12" x14ac:dyDescent="0.2">
      <c r="A44" s="756"/>
      <c r="B44" s="781" t="s">
        <v>570</v>
      </c>
      <c r="C44" s="782">
        <f>SUM(C18+C43)</f>
        <v>66439000</v>
      </c>
      <c r="D44" s="69"/>
      <c r="E44" s="501"/>
      <c r="F44" s="502"/>
      <c r="G44" s="501"/>
      <c r="H44" s="501"/>
      <c r="I44" s="501"/>
      <c r="J44" s="501"/>
      <c r="K44" s="501"/>
      <c r="L44" s="501"/>
    </row>
    <row r="45" spans="1:12" ht="15.75" thickBot="1" x14ac:dyDescent="0.25">
      <c r="A45" s="753"/>
      <c r="B45" s="783" t="s">
        <v>569</v>
      </c>
      <c r="C45" s="784"/>
      <c r="D45" s="69"/>
      <c r="E45" s="501"/>
      <c r="F45" s="502"/>
      <c r="G45" s="501"/>
      <c r="H45" s="501"/>
      <c r="I45" s="501"/>
      <c r="J45" s="501"/>
      <c r="K45" s="501"/>
      <c r="L45" s="501"/>
    </row>
    <row r="46" spans="1:12" x14ac:dyDescent="0.2">
      <c r="A46" s="69"/>
      <c r="B46" s="69"/>
      <c r="C46" s="69"/>
      <c r="D46" s="69"/>
      <c r="E46" s="69"/>
      <c r="F46" s="70"/>
      <c r="G46" s="69"/>
      <c r="H46" s="69"/>
      <c r="I46" s="69"/>
      <c r="J46" s="69"/>
      <c r="K46" s="69"/>
      <c r="L46" s="69"/>
    </row>
    <row r="47" spans="1:12" x14ac:dyDescent="0.2">
      <c r="A47" s="69"/>
      <c r="B47" s="69" t="s">
        <v>566</v>
      </c>
      <c r="C47" s="69"/>
      <c r="D47" s="69"/>
      <c r="E47" s="69"/>
      <c r="F47" s="70"/>
      <c r="G47" s="69"/>
      <c r="H47" s="69"/>
      <c r="I47" s="69"/>
      <c r="J47" s="69"/>
      <c r="K47" s="69"/>
      <c r="L47" s="69"/>
    </row>
    <row r="48" spans="1:12" x14ac:dyDescent="0.2">
      <c r="A48" s="69"/>
      <c r="B48" s="69"/>
      <c r="C48" s="69"/>
      <c r="D48" s="69"/>
      <c r="E48" s="69"/>
      <c r="F48" s="70"/>
      <c r="G48" s="69"/>
      <c r="H48" s="69"/>
      <c r="I48" s="69"/>
      <c r="J48" s="69"/>
      <c r="K48" s="69"/>
      <c r="L48" s="69"/>
    </row>
    <row r="49" spans="1:12" x14ac:dyDescent="0.2">
      <c r="A49" s="69"/>
      <c r="B49" s="69"/>
      <c r="C49" s="69"/>
      <c r="D49" s="69"/>
      <c r="E49" s="69"/>
      <c r="F49" s="70"/>
      <c r="G49" s="69"/>
      <c r="H49" s="69"/>
      <c r="I49" s="69"/>
      <c r="J49" s="69"/>
      <c r="K49" s="69"/>
      <c r="L49" s="69"/>
    </row>
    <row r="50" spans="1:12" x14ac:dyDescent="0.2">
      <c r="A50" s="69"/>
      <c r="B50" s="69"/>
      <c r="C50" s="69"/>
      <c r="D50" s="69"/>
      <c r="E50" s="69"/>
      <c r="F50" s="70"/>
      <c r="G50" s="69"/>
      <c r="H50" s="69"/>
      <c r="I50" s="69"/>
      <c r="J50" s="69"/>
      <c r="K50" s="69"/>
      <c r="L50" s="69"/>
    </row>
    <row r="51" spans="1:12" x14ac:dyDescent="0.2">
      <c r="A51" s="69"/>
      <c r="B51" s="69"/>
      <c r="C51" s="69"/>
      <c r="D51" s="69"/>
      <c r="E51" s="69"/>
      <c r="F51" s="70"/>
      <c r="G51" s="69"/>
      <c r="H51" s="69"/>
      <c r="I51" s="69"/>
      <c r="J51" s="69"/>
      <c r="K51" s="69"/>
      <c r="L51" s="69"/>
    </row>
    <row r="52" spans="1:12" x14ac:dyDescent="0.2">
      <c r="A52" s="69"/>
      <c r="B52" s="69"/>
      <c r="C52" s="69"/>
      <c r="D52" s="69"/>
      <c r="E52" s="69"/>
      <c r="F52" s="70"/>
      <c r="G52" s="69"/>
      <c r="H52" s="69"/>
      <c r="I52" s="69"/>
      <c r="J52" s="69"/>
      <c r="K52" s="69"/>
      <c r="L52" s="69"/>
    </row>
    <row r="53" spans="1:12" x14ac:dyDescent="0.2">
      <c r="A53" s="69"/>
      <c r="B53" s="69"/>
      <c r="C53" s="69"/>
      <c r="D53" s="69"/>
      <c r="E53" s="69"/>
      <c r="F53" s="70"/>
      <c r="G53" s="69"/>
      <c r="H53" s="69"/>
      <c r="I53" s="69"/>
      <c r="J53" s="69"/>
      <c r="K53" s="69"/>
      <c r="L53" s="69"/>
    </row>
    <row r="54" spans="1:12" x14ac:dyDescent="0.2">
      <c r="A54" s="69"/>
      <c r="B54" s="69"/>
      <c r="C54" s="69"/>
      <c r="D54" s="69"/>
      <c r="E54" s="69"/>
      <c r="F54" s="70"/>
      <c r="G54" s="69"/>
      <c r="H54" s="69"/>
      <c r="I54" s="69"/>
      <c r="J54" s="69"/>
      <c r="K54" s="69"/>
      <c r="L54" s="69"/>
    </row>
    <row r="55" spans="1:12" x14ac:dyDescent="0.2">
      <c r="A55" s="69"/>
      <c r="B55" s="69"/>
      <c r="C55" s="69"/>
      <c r="D55" s="69"/>
      <c r="E55" s="69"/>
      <c r="F55" s="70"/>
      <c r="G55" s="69"/>
      <c r="H55" s="69"/>
      <c r="I55" s="69"/>
      <c r="J55" s="69"/>
      <c r="K55" s="69"/>
      <c r="L55" s="69"/>
    </row>
    <row r="56" spans="1:12" x14ac:dyDescent="0.2">
      <c r="A56" s="69"/>
      <c r="B56" s="69"/>
      <c r="C56" s="69"/>
      <c r="D56" s="69"/>
      <c r="E56" s="69"/>
      <c r="F56" s="70"/>
      <c r="G56" s="69"/>
      <c r="H56" s="69"/>
      <c r="I56" s="69"/>
      <c r="J56" s="69"/>
      <c r="K56" s="69"/>
      <c r="L56" s="69"/>
    </row>
    <row r="57" spans="1:12" x14ac:dyDescent="0.2">
      <c r="A57" s="69"/>
      <c r="B57" s="69"/>
      <c r="C57" s="69"/>
      <c r="D57" s="69"/>
      <c r="E57" s="69"/>
      <c r="F57" s="70"/>
      <c r="G57" s="69"/>
      <c r="H57" s="69"/>
      <c r="I57" s="69"/>
      <c r="J57" s="69"/>
      <c r="K57" s="69"/>
      <c r="L57" s="69"/>
    </row>
    <row r="58" spans="1:12" x14ac:dyDescent="0.2">
      <c r="A58" s="69"/>
      <c r="B58" s="69"/>
      <c r="C58" s="69"/>
      <c r="D58" s="69"/>
      <c r="E58" s="69"/>
      <c r="F58" s="70"/>
      <c r="G58" s="69"/>
      <c r="H58" s="69"/>
      <c r="I58" s="69"/>
      <c r="J58" s="69"/>
      <c r="K58" s="69"/>
      <c r="L58" s="69"/>
    </row>
    <row r="59" spans="1:12" x14ac:dyDescent="0.2">
      <c r="A59" s="69"/>
      <c r="B59" s="69"/>
      <c r="C59" s="69"/>
      <c r="D59" s="69"/>
      <c r="E59" s="69"/>
      <c r="F59" s="70"/>
      <c r="G59" s="69"/>
      <c r="H59" s="69"/>
      <c r="I59" s="69"/>
      <c r="J59" s="69"/>
      <c r="K59" s="69"/>
      <c r="L59" s="69"/>
    </row>
    <row r="60" spans="1:12" x14ac:dyDescent="0.2">
      <c r="A60" s="69"/>
      <c r="B60" s="69"/>
      <c r="C60" s="69"/>
      <c r="D60" s="69"/>
      <c r="E60" s="69"/>
      <c r="F60" s="70"/>
      <c r="G60" s="69"/>
      <c r="H60" s="69"/>
      <c r="I60" s="69"/>
      <c r="J60" s="69"/>
      <c r="K60" s="69"/>
      <c r="L60" s="69"/>
    </row>
    <row r="61" spans="1:12" x14ac:dyDescent="0.2">
      <c r="A61" s="69"/>
      <c r="B61" s="69"/>
      <c r="C61" s="69"/>
      <c r="D61" s="69"/>
      <c r="E61" s="69"/>
      <c r="F61" s="70"/>
      <c r="G61" s="69"/>
      <c r="H61" s="69"/>
      <c r="I61" s="69"/>
      <c r="J61" s="69"/>
      <c r="K61" s="69"/>
      <c r="L61" s="69"/>
    </row>
    <row r="62" spans="1:12" x14ac:dyDescent="0.2">
      <c r="A62" s="69"/>
      <c r="B62" s="69"/>
      <c r="C62" s="69"/>
      <c r="D62" s="69"/>
      <c r="E62" s="69"/>
      <c r="F62" s="70"/>
      <c r="G62" s="69"/>
      <c r="H62" s="69"/>
      <c r="I62" s="69"/>
      <c r="J62" s="69"/>
      <c r="K62" s="69"/>
      <c r="L62" s="69"/>
    </row>
    <row r="63" spans="1:12" x14ac:dyDescent="0.2">
      <c r="A63" s="69"/>
      <c r="B63" s="69"/>
      <c r="C63" s="69"/>
      <c r="D63" s="69"/>
      <c r="E63" s="69"/>
      <c r="F63" s="70"/>
      <c r="G63" s="69"/>
      <c r="H63" s="69"/>
      <c r="I63" s="69"/>
      <c r="J63" s="69"/>
      <c r="K63" s="69"/>
      <c r="L63" s="69"/>
    </row>
    <row r="64" spans="1:12" x14ac:dyDescent="0.2">
      <c r="A64" s="69"/>
      <c r="B64" s="69"/>
      <c r="C64" s="69"/>
      <c r="D64" s="69"/>
      <c r="E64" s="69"/>
      <c r="F64" s="70"/>
      <c r="G64" s="69"/>
      <c r="H64" s="69"/>
      <c r="I64" s="69"/>
      <c r="J64" s="69"/>
      <c r="K64" s="69"/>
      <c r="L64" s="69"/>
    </row>
    <row r="65" spans="1:12" x14ac:dyDescent="0.2">
      <c r="A65" s="69"/>
      <c r="B65" s="69"/>
      <c r="C65" s="69"/>
      <c r="D65" s="69"/>
      <c r="E65" s="69"/>
      <c r="F65" s="70"/>
      <c r="G65" s="69"/>
      <c r="H65" s="69"/>
      <c r="I65" s="69"/>
      <c r="J65" s="69"/>
      <c r="K65" s="69"/>
      <c r="L65" s="69"/>
    </row>
    <row r="66" spans="1:12" x14ac:dyDescent="0.2">
      <c r="A66" s="69"/>
      <c r="B66" s="69"/>
      <c r="C66" s="69"/>
      <c r="D66" s="69"/>
      <c r="E66" s="69"/>
      <c r="F66" s="70"/>
      <c r="G66" s="69"/>
      <c r="H66" s="69"/>
      <c r="I66" s="69"/>
      <c r="J66" s="69"/>
      <c r="K66" s="69"/>
      <c r="L66" s="69"/>
    </row>
    <row r="67" spans="1:12" x14ac:dyDescent="0.2">
      <c r="A67" s="69"/>
      <c r="B67" s="69"/>
      <c r="C67" s="69"/>
      <c r="D67" s="69"/>
      <c r="E67" s="69"/>
      <c r="F67" s="70"/>
      <c r="G67" s="69"/>
      <c r="H67" s="69"/>
      <c r="I67" s="69"/>
      <c r="J67" s="69"/>
      <c r="K67" s="69"/>
      <c r="L67" s="69"/>
    </row>
    <row r="68" spans="1:12" x14ac:dyDescent="0.2">
      <c r="A68" s="69"/>
      <c r="B68" s="69"/>
      <c r="C68" s="69"/>
      <c r="D68" s="69"/>
      <c r="E68" s="69"/>
      <c r="F68" s="70"/>
      <c r="G68" s="69"/>
      <c r="H68" s="69"/>
      <c r="I68" s="69"/>
      <c r="J68" s="69"/>
      <c r="K68" s="69"/>
      <c r="L68" s="69"/>
    </row>
    <row r="69" spans="1:12" x14ac:dyDescent="0.2">
      <c r="A69" s="69"/>
      <c r="B69" s="69"/>
      <c r="C69" s="69"/>
      <c r="D69" s="69"/>
      <c r="E69" s="69"/>
      <c r="F69" s="70"/>
      <c r="G69" s="69"/>
      <c r="H69" s="69"/>
      <c r="I69" s="69"/>
      <c r="J69" s="69"/>
      <c r="K69" s="69"/>
      <c r="L69" s="69"/>
    </row>
    <row r="70" spans="1:12" x14ac:dyDescent="0.2">
      <c r="A70" s="69"/>
      <c r="B70" s="69"/>
      <c r="C70" s="69"/>
      <c r="D70" s="69"/>
      <c r="E70" s="69"/>
      <c r="J70" s="69"/>
      <c r="K70" s="69"/>
      <c r="L70" s="69"/>
    </row>
    <row r="71" spans="1:12" x14ac:dyDescent="0.2">
      <c r="A71" s="69"/>
      <c r="B71" s="69"/>
      <c r="C71" s="69"/>
      <c r="D71" s="69"/>
      <c r="E71" s="69"/>
      <c r="J71" s="69"/>
      <c r="K71" s="69"/>
      <c r="L71" s="69"/>
    </row>
    <row r="72" spans="1:12" x14ac:dyDescent="0.2">
      <c r="A72" s="69"/>
      <c r="B72" s="69"/>
      <c r="C72" s="69"/>
      <c r="D72" s="69"/>
      <c r="E72" s="69"/>
      <c r="L72" s="69"/>
    </row>
    <row r="73" spans="1:12" x14ac:dyDescent="0.2">
      <c r="B73" s="69"/>
      <c r="C73" s="69"/>
    </row>
    <row r="74" spans="1:12" x14ac:dyDescent="0.2">
      <c r="B74" s="69"/>
      <c r="C74" s="69"/>
    </row>
    <row r="75" spans="1:12" x14ac:dyDescent="0.2">
      <c r="B75" s="69"/>
      <c r="C75" s="69"/>
    </row>
    <row r="76" spans="1:12" x14ac:dyDescent="0.2">
      <c r="B76" s="69"/>
      <c r="C76" s="69"/>
    </row>
    <row r="77" spans="1:12" x14ac:dyDescent="0.2">
      <c r="B77" s="69"/>
      <c r="C77" s="69"/>
    </row>
    <row r="78" spans="1:12" x14ac:dyDescent="0.2">
      <c r="B78" s="69"/>
      <c r="C78" s="69"/>
    </row>
    <row r="79" spans="1:12" x14ac:dyDescent="0.2">
      <c r="B79" s="69"/>
      <c r="C79" s="69"/>
    </row>
    <row r="80" spans="1:12" x14ac:dyDescent="0.2">
      <c r="B80" s="69"/>
      <c r="C80" s="69"/>
    </row>
    <row r="81" spans="2:3" x14ac:dyDescent="0.2">
      <c r="B81" s="69"/>
      <c r="C81" s="69"/>
    </row>
    <row r="82" spans="2:3" x14ac:dyDescent="0.2">
      <c r="B82" s="69"/>
      <c r="C82" s="69"/>
    </row>
    <row r="83" spans="2:3" x14ac:dyDescent="0.2">
      <c r="B83" s="69"/>
      <c r="C83" s="69"/>
    </row>
  </sheetData>
  <phoneticPr fontId="42" type="noConversion"/>
  <printOptions horizontalCentered="1"/>
  <pageMargins left="0.78740157480314965" right="0.78740157480314965" top="0.39370078740157483" bottom="0.39370078740157483" header="0.51181102362204722" footer="0.51181102362204722"/>
  <pageSetup paperSize="9" scale="9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3"/>
  <sheetViews>
    <sheetView tabSelected="1" zoomScale="130" zoomScaleNormal="130" workbookViewId="0">
      <selection activeCell="G29" sqref="G28:G2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572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389</v>
      </c>
      <c r="B3" s="791" t="s">
        <v>573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4" t="s">
        <v>503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/>
      <c r="B7" s="807"/>
      <c r="C7" s="808"/>
      <c r="D7" s="808"/>
      <c r="E7" s="808"/>
      <c r="F7" s="808"/>
      <c r="G7" s="809"/>
    </row>
    <row r="8" spans="1:7" ht="20.100000000000001" customHeight="1" x14ac:dyDescent="0.25">
      <c r="A8" s="810"/>
      <c r="B8" s="811"/>
      <c r="C8" s="812"/>
      <c r="D8" s="812"/>
      <c r="E8" s="812"/>
      <c r="F8" s="812"/>
      <c r="G8" s="813"/>
    </row>
    <row r="9" spans="1:7" ht="20.100000000000001" customHeight="1" thickBot="1" x14ac:dyDescent="0.3">
      <c r="A9" s="814"/>
      <c r="B9" s="815"/>
      <c r="C9" s="816"/>
      <c r="D9" s="816"/>
      <c r="E9" s="816"/>
      <c r="F9" s="816"/>
      <c r="G9" s="817"/>
    </row>
    <row r="10" spans="1:7" ht="20.100000000000001" customHeight="1" thickBot="1" x14ac:dyDescent="0.3">
      <c r="A10" s="974"/>
      <c r="B10" s="975" t="s">
        <v>59</v>
      </c>
      <c r="C10" s="987">
        <f>SUM(C7:C9)</f>
        <v>0</v>
      </c>
      <c r="D10" s="987">
        <f>SUM(D7:D9)</f>
        <v>0</v>
      </c>
      <c r="E10" s="987">
        <f>SUM(E7:E9)</f>
        <v>0</v>
      </c>
      <c r="F10" s="987">
        <f>SUM(F7:F9)</f>
        <v>0</v>
      </c>
      <c r="G10" s="988">
        <f>SUM(G7:G9)</f>
        <v>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389</v>
      </c>
      <c r="B13" s="822" t="s">
        <v>573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3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6" t="s">
        <v>503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5169</v>
      </c>
      <c r="B17" s="840" t="s">
        <v>152</v>
      </c>
      <c r="C17" s="841">
        <v>200000</v>
      </c>
      <c r="D17" s="842">
        <v>62948</v>
      </c>
      <c r="E17" s="841">
        <v>100000</v>
      </c>
      <c r="F17" s="843">
        <v>120000</v>
      </c>
      <c r="G17" s="844">
        <v>120000</v>
      </c>
    </row>
    <row r="18" spans="1:7" ht="20.100000000000001" customHeight="1" thickBot="1" x14ac:dyDescent="0.3">
      <c r="A18" s="845">
        <v>5171</v>
      </c>
      <c r="B18" s="846" t="s">
        <v>173</v>
      </c>
      <c r="C18" s="847">
        <v>0</v>
      </c>
      <c r="D18" s="847">
        <v>0</v>
      </c>
      <c r="E18" s="847">
        <v>0</v>
      </c>
      <c r="F18" s="848">
        <v>0</v>
      </c>
      <c r="G18" s="849">
        <v>0</v>
      </c>
    </row>
    <row r="19" spans="1:7" ht="20.100000000000001" customHeight="1" thickBot="1" x14ac:dyDescent="0.3">
      <c r="A19" s="992"/>
      <c r="B19" s="979" t="s">
        <v>59</v>
      </c>
      <c r="C19" s="990">
        <f>SUM(C17:C18)</f>
        <v>200000</v>
      </c>
      <c r="D19" s="990">
        <f>SUM(D17:D18)</f>
        <v>62948</v>
      </c>
      <c r="E19" s="990">
        <f>SUM(E17:E18)</f>
        <v>100000</v>
      </c>
      <c r="F19" s="980">
        <f>SUM(F17:F18)</f>
        <v>120000</v>
      </c>
      <c r="G19" s="995">
        <f>SUM(G17:G18)</f>
        <v>120000</v>
      </c>
    </row>
    <row r="20" spans="1:7" ht="15" x14ac:dyDescent="0.25">
      <c r="A20" s="111"/>
      <c r="B20" s="111"/>
      <c r="C20" s="114"/>
      <c r="D20" s="114"/>
      <c r="E20" s="114"/>
      <c r="F20" s="114"/>
      <c r="G20" s="111"/>
    </row>
    <row r="21" spans="1:7" ht="15" x14ac:dyDescent="0.25">
      <c r="A21" s="111"/>
      <c r="B21" s="111"/>
      <c r="C21" s="114"/>
      <c r="D21" s="114"/>
      <c r="E21" s="114"/>
      <c r="F21" s="114"/>
      <c r="G21" s="111"/>
    </row>
    <row r="22" spans="1:7" ht="15" x14ac:dyDescent="0.25">
      <c r="A22" s="111"/>
      <c r="B22" s="115" t="s">
        <v>154</v>
      </c>
      <c r="C22" s="508">
        <v>45226</v>
      </c>
      <c r="E22" s="115" t="s">
        <v>155</v>
      </c>
      <c r="F22" s="111" t="s">
        <v>156</v>
      </c>
      <c r="G22" s="111"/>
    </row>
    <row r="23" spans="1:7" ht="15" x14ac:dyDescent="0.25">
      <c r="A23" s="111"/>
      <c r="B23" s="111"/>
      <c r="C23" s="111"/>
      <c r="D23" s="111"/>
      <c r="E23" s="111"/>
      <c r="F23" s="111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zoomScale="130" zoomScaleNormal="130" workbookViewId="0">
      <selection activeCell="D19" sqref="D19"/>
    </sheetView>
  </sheetViews>
  <sheetFormatPr defaultColWidth="9.140625" defaultRowHeight="14.25" x14ac:dyDescent="0.2"/>
  <cols>
    <col min="1" max="1" width="7.140625" style="101" customWidth="1"/>
    <col min="2" max="2" width="27.140625" style="101" customWidth="1"/>
    <col min="3" max="5" width="12.85546875" style="101" customWidth="1"/>
    <col min="6" max="7" width="13.5703125" style="101" customWidth="1"/>
    <col min="8" max="16384" width="9.140625" style="101"/>
  </cols>
  <sheetData>
    <row r="1" spans="1:7" ht="18" x14ac:dyDescent="0.25">
      <c r="B1" s="1247" t="s">
        <v>421</v>
      </c>
      <c r="C1" s="1248"/>
      <c r="D1" s="1248"/>
      <c r="E1" s="1248"/>
      <c r="F1" s="505" t="str">
        <f>IF('příjmy-paragraf'!F2=0," ",'příjmy-paragraf'!F2)</f>
        <v>rok 2024</v>
      </c>
    </row>
    <row r="2" spans="1:7" ht="15" thickBot="1" x14ac:dyDescent="0.25"/>
    <row r="3" spans="1:7" ht="15.75" x14ac:dyDescent="0.25">
      <c r="A3" s="790" t="s">
        <v>390</v>
      </c>
      <c r="B3" s="791" t="s">
        <v>411</v>
      </c>
      <c r="C3" s="792"/>
      <c r="D3" s="793"/>
      <c r="E3" s="793"/>
      <c r="F3" s="793"/>
      <c r="G3" s="794"/>
    </row>
    <row r="4" spans="1:7" ht="15.75" x14ac:dyDescent="0.25">
      <c r="A4" s="795"/>
      <c r="B4" s="796" t="s">
        <v>144</v>
      </c>
      <c r="C4" s="797"/>
      <c r="D4" s="798"/>
      <c r="E4" s="799" t="s">
        <v>145</v>
      </c>
      <c r="F4" s="798"/>
      <c r="G4" s="800"/>
    </row>
    <row r="5" spans="1:7" ht="15" x14ac:dyDescent="0.25">
      <c r="A5" s="1249" t="s">
        <v>146</v>
      </c>
      <c r="B5" s="1251" t="s">
        <v>147</v>
      </c>
      <c r="C5" s="801" t="s">
        <v>148</v>
      </c>
      <c r="D5" s="801" t="s">
        <v>111</v>
      </c>
      <c r="E5" s="801" t="s">
        <v>149</v>
      </c>
      <c r="F5" s="801" t="s">
        <v>112</v>
      </c>
      <c r="G5" s="802" t="s">
        <v>150</v>
      </c>
    </row>
    <row r="6" spans="1:7" ht="15.75" thickBot="1" x14ac:dyDescent="0.3">
      <c r="A6" s="1250"/>
      <c r="B6" s="1252"/>
      <c r="C6" s="803" t="str">
        <f>IF('příjmy-paragraf'!D2=0," ",'příjmy-paragraf'!D2)</f>
        <v>rok 2023</v>
      </c>
      <c r="D6" s="803" t="str">
        <f>IF('příjmy-paragraf'!E3=0," ",'příjmy-paragraf'!E3)</f>
        <v xml:space="preserve"> k 30.09.</v>
      </c>
      <c r="E6" s="803" t="str">
        <f>IF('1014-útulek'!E6=0," ",'1014-útulek'!E6)</f>
        <v>k 31.12.2023</v>
      </c>
      <c r="F6" s="803" t="str">
        <f>IF('příjmy-paragraf'!F2=0," ",'příjmy-paragraf'!F2)</f>
        <v>rok 2024</v>
      </c>
      <c r="G6" s="805" t="str">
        <f>IF('příjmy-paragraf'!F2=0," ",'příjmy-paragraf'!F2)</f>
        <v>rok 2024</v>
      </c>
    </row>
    <row r="7" spans="1:7" ht="20.100000000000001" customHeight="1" x14ac:dyDescent="0.25">
      <c r="A7" s="806">
        <v>2111</v>
      </c>
      <c r="B7" s="856" t="s">
        <v>157</v>
      </c>
      <c r="C7" s="857">
        <v>515000</v>
      </c>
      <c r="D7" s="857">
        <v>564402</v>
      </c>
      <c r="E7" s="857">
        <v>570000</v>
      </c>
      <c r="F7" s="857">
        <v>400000</v>
      </c>
      <c r="G7" s="858">
        <v>400000</v>
      </c>
    </row>
    <row r="8" spans="1:7" ht="20.100000000000001" customHeight="1" x14ac:dyDescent="0.25">
      <c r="A8" s="810"/>
      <c r="B8" s="811"/>
      <c r="C8" s="859"/>
      <c r="D8" s="859"/>
      <c r="E8" s="859"/>
      <c r="F8" s="859"/>
      <c r="G8" s="860"/>
    </row>
    <row r="9" spans="1:7" ht="20.100000000000001" customHeight="1" thickBot="1" x14ac:dyDescent="0.3">
      <c r="A9" s="814"/>
      <c r="B9" s="815"/>
      <c r="C9" s="861"/>
      <c r="D9" s="861"/>
      <c r="E9" s="861"/>
      <c r="F9" s="861"/>
      <c r="G9" s="862"/>
    </row>
    <row r="10" spans="1:7" ht="20.100000000000001" customHeight="1" thickBot="1" x14ac:dyDescent="0.3">
      <c r="A10" s="974"/>
      <c r="B10" s="975" t="s">
        <v>59</v>
      </c>
      <c r="C10" s="976">
        <f>SUM(C7:C9)</f>
        <v>515000</v>
      </c>
      <c r="D10" s="976">
        <f>SUM(D7:D9)</f>
        <v>564402</v>
      </c>
      <c r="E10" s="976">
        <f>SUM(E7:E9)</f>
        <v>570000</v>
      </c>
      <c r="F10" s="976">
        <f>SUM(F7:F9)</f>
        <v>400000</v>
      </c>
      <c r="G10" s="977">
        <f>SUM(G7:G9)</f>
        <v>400000</v>
      </c>
    </row>
    <row r="11" spans="1:7" ht="15" x14ac:dyDescent="0.25">
      <c r="A11" s="111"/>
      <c r="B11" s="111"/>
      <c r="C11" s="112"/>
      <c r="D11" s="112"/>
      <c r="E11" s="112"/>
      <c r="F11" s="112"/>
      <c r="G11" s="112"/>
    </row>
    <row r="12" spans="1:7" ht="15.75" thickBot="1" x14ac:dyDescent="0.3">
      <c r="A12" s="111"/>
      <c r="B12" s="111"/>
      <c r="C12" s="111"/>
      <c r="D12" s="111"/>
      <c r="E12" s="111"/>
      <c r="F12" s="111"/>
    </row>
    <row r="13" spans="1:7" ht="15.75" x14ac:dyDescent="0.25">
      <c r="A13" s="821" t="s">
        <v>390</v>
      </c>
      <c r="B13" s="822" t="s">
        <v>411</v>
      </c>
      <c r="C13" s="823"/>
      <c r="D13" s="824"/>
      <c r="E13" s="824"/>
      <c r="F13" s="824"/>
      <c r="G13" s="825"/>
    </row>
    <row r="14" spans="1:7" ht="15.75" x14ac:dyDescent="0.25">
      <c r="A14" s="826"/>
      <c r="B14" s="827" t="s">
        <v>151</v>
      </c>
      <c r="C14" s="828"/>
      <c r="D14" s="829"/>
      <c r="E14" s="830" t="s">
        <v>145</v>
      </c>
      <c r="F14" s="829"/>
      <c r="G14" s="831"/>
    </row>
    <row r="15" spans="1:7" ht="15" x14ac:dyDescent="0.25">
      <c r="A15" s="1253" t="s">
        <v>146</v>
      </c>
      <c r="B15" s="1255" t="s">
        <v>147</v>
      </c>
      <c r="C15" s="832" t="s">
        <v>148</v>
      </c>
      <c r="D15" s="832" t="s">
        <v>111</v>
      </c>
      <c r="E15" s="832" t="s">
        <v>149</v>
      </c>
      <c r="F15" s="832" t="s">
        <v>112</v>
      </c>
      <c r="G15" s="834" t="s">
        <v>150</v>
      </c>
    </row>
    <row r="16" spans="1:7" ht="15.75" thickBot="1" x14ac:dyDescent="0.3">
      <c r="A16" s="1254"/>
      <c r="B16" s="1256"/>
      <c r="C16" s="835" t="str">
        <f>IF('příjmy-paragraf'!D2=0," ",'příjmy-paragraf'!D2)</f>
        <v>rok 2023</v>
      </c>
      <c r="D16" s="835" t="str">
        <f>IF('příjmy-paragraf'!E3=0," ",'příjmy-paragraf'!E3)</f>
        <v xml:space="preserve"> k 30.09.</v>
      </c>
      <c r="E16" s="835" t="str">
        <f>IF('1014-útulek'!E16=0," ",'1014-útulek'!E16)</f>
        <v>k 31.12.2023</v>
      </c>
      <c r="F16" s="837" t="str">
        <f>IF('příjmy-paragraf'!F2=0," ",'příjmy-paragraf'!F2)</f>
        <v>rok 2024</v>
      </c>
      <c r="G16" s="838" t="str">
        <f>IF('příjmy-paragraf'!F2=0," ",'příjmy-paragraf'!F2)</f>
        <v>rok 2024</v>
      </c>
    </row>
    <row r="17" spans="1:7" ht="20.100000000000001" customHeight="1" x14ac:dyDescent="0.25">
      <c r="A17" s="839">
        <v>5139</v>
      </c>
      <c r="B17" s="854" t="s">
        <v>158</v>
      </c>
      <c r="C17" s="841">
        <v>40000</v>
      </c>
      <c r="D17" s="842">
        <v>4600</v>
      </c>
      <c r="E17" s="841">
        <v>10000</v>
      </c>
      <c r="F17" s="841">
        <v>30000</v>
      </c>
      <c r="G17" s="844">
        <v>30000</v>
      </c>
    </row>
    <row r="18" spans="1:7" ht="20.100000000000001" customHeight="1" thickBot="1" x14ac:dyDescent="0.3">
      <c r="A18" s="845">
        <v>5169</v>
      </c>
      <c r="B18" s="855" t="s">
        <v>153</v>
      </c>
      <c r="C18" s="847">
        <v>316000</v>
      </c>
      <c r="D18" s="847">
        <v>218772</v>
      </c>
      <c r="E18" s="847">
        <v>300000</v>
      </c>
      <c r="F18" s="847">
        <v>270000</v>
      </c>
      <c r="G18" s="849">
        <v>270000</v>
      </c>
    </row>
    <row r="19" spans="1:7" ht="20.100000000000001" customHeight="1" thickBot="1" x14ac:dyDescent="0.3">
      <c r="A19" s="992"/>
      <c r="B19" s="979" t="s">
        <v>59</v>
      </c>
      <c r="C19" s="990">
        <f>SUM(C17:C18)</f>
        <v>356000</v>
      </c>
      <c r="D19" s="990">
        <f>SUM(D17:D18)</f>
        <v>223372</v>
      </c>
      <c r="E19" s="990">
        <f>SUM(E17:E18)</f>
        <v>310000</v>
      </c>
      <c r="F19" s="990">
        <f>SUM(F17:F18)</f>
        <v>300000</v>
      </c>
      <c r="G19" s="995">
        <f>SUM(G17:G18)</f>
        <v>300000</v>
      </c>
    </row>
    <row r="20" spans="1:7" ht="15" x14ac:dyDescent="0.25">
      <c r="A20" s="111"/>
      <c r="B20" s="111"/>
      <c r="C20" s="114"/>
      <c r="D20" s="114"/>
      <c r="E20" s="114"/>
      <c r="F20" s="114"/>
      <c r="G20" s="111"/>
    </row>
    <row r="21" spans="1:7" ht="15" x14ac:dyDescent="0.25">
      <c r="A21" s="111"/>
      <c r="B21" s="111"/>
      <c r="C21" s="114"/>
      <c r="D21" s="114"/>
      <c r="E21" s="114"/>
      <c r="F21" s="114"/>
      <c r="G21" s="111"/>
    </row>
    <row r="22" spans="1:7" ht="15" x14ac:dyDescent="0.25">
      <c r="A22" s="111"/>
      <c r="B22" s="115" t="s">
        <v>154</v>
      </c>
      <c r="C22" s="116">
        <v>45229</v>
      </c>
      <c r="E22" s="115" t="s">
        <v>155</v>
      </c>
      <c r="F22" s="111" t="s">
        <v>159</v>
      </c>
      <c r="G22" s="111"/>
    </row>
    <row r="23" spans="1:7" ht="15" x14ac:dyDescent="0.25">
      <c r="A23" s="111"/>
      <c r="B23" s="111"/>
      <c r="C23" s="111"/>
      <c r="D23" s="111"/>
      <c r="E23" s="111"/>
      <c r="F23" s="116"/>
      <c r="G23" s="111"/>
    </row>
  </sheetData>
  <mergeCells count="5">
    <mergeCell ref="B1:E1"/>
    <mergeCell ref="A5:A6"/>
    <mergeCell ref="B5:B6"/>
    <mergeCell ref="A15:A16"/>
    <mergeCell ref="B15:B1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35</vt:i4>
      </vt:variant>
    </vt:vector>
  </HeadingPairs>
  <TitlesOfParts>
    <vt:vector size="35" baseType="lpstr">
      <vt:lpstr>rozpočet</vt:lpstr>
      <vt:lpstr>příjmy a výdaje</vt:lpstr>
      <vt:lpstr>příjmy-paragraf</vt:lpstr>
      <vt:lpstr>HV PO</vt:lpstr>
      <vt:lpstr>HV PO pr.</vt:lpstr>
      <vt:lpstr>výdaje-paragraf</vt:lpstr>
      <vt:lpstr>opr.a inv. pr.</vt:lpstr>
      <vt:lpstr>1014-útulek</vt:lpstr>
      <vt:lpstr>1031-les</vt:lpstr>
      <vt:lpstr>2212-komunikace</vt:lpstr>
      <vt:lpstr>3111-MŠ</vt:lpstr>
      <vt:lpstr>3111-MŠ-I</vt:lpstr>
      <vt:lpstr>3113-ZŠ</vt:lpstr>
      <vt:lpstr>3113-ZŠ-I</vt:lpstr>
      <vt:lpstr>3231-ZUŠ</vt:lpstr>
      <vt:lpstr>3231-ZUŠ-I</vt:lpstr>
      <vt:lpstr>3314-knihovna</vt:lpstr>
      <vt:lpstr>3315-muzeum</vt:lpstr>
      <vt:lpstr>3341-rozhlas</vt:lpstr>
      <vt:lpstr>3399-Kultura-SPOZ</vt:lpstr>
      <vt:lpstr>3421-ROROŠ</vt:lpstr>
      <vt:lpstr>3421-ROROŠ-I</vt:lpstr>
      <vt:lpstr>3429-SRC</vt:lpstr>
      <vt:lpstr>3429-SRC-I</vt:lpstr>
      <vt:lpstr>3612-BS</vt:lpstr>
      <vt:lpstr>3613-budovy</vt:lpstr>
      <vt:lpstr>3631-osvětlení</vt:lpstr>
      <vt:lpstr>3632-pohřebnictví</vt:lpstr>
      <vt:lpstr>3722-odpady</vt:lpstr>
      <vt:lpstr>3745-zeleň</vt:lpstr>
      <vt:lpstr>4351-DPS</vt:lpstr>
      <vt:lpstr>5512-hasiči</vt:lpstr>
      <vt:lpstr>6112-ZM</vt:lpstr>
      <vt:lpstr>6171-MěÚ</vt:lpstr>
      <vt:lpstr>město-různé</vt:lpstr>
    </vt:vector>
  </TitlesOfParts>
  <Company>MNpS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Petrovic</cp:lastModifiedBy>
  <cp:lastPrinted>2023-12-07T14:18:27Z</cp:lastPrinted>
  <dcterms:created xsi:type="dcterms:W3CDTF">2007-01-03T08:25:17Z</dcterms:created>
  <dcterms:modified xsi:type="dcterms:W3CDTF">2023-12-07T14:19:58Z</dcterms:modified>
</cp:coreProperties>
</file>