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macipece24cz.sharepoint.com/sites/agenda_strategicky_rozvoj/Sociln pe Semily/PM SEMILY_SOCIÁLNÍ SLUŽBY/DARY A DOTACE/OBCE/OBCE_2026/přílohy žádostí 2026/"/>
    </mc:Choice>
  </mc:AlternateContent>
  <xr:revisionPtr revIDLastSave="215" documentId="8_{C05593EC-6153-4E05-9A25-4B9745DD71AE}" xr6:coauthVersionLast="47" xr6:coauthVersionMax="47" xr10:uidLastSave="{55C46913-8CC0-410E-9FC8-8E4BAC38E5A7}"/>
  <bookViews>
    <workbookView xWindow="-108" yWindow="-108" windowWidth="23256" windowHeight="12456" xr2:uid="{58EA9110-486D-40C1-8143-E44108319AB9}"/>
  </bookViews>
  <sheets>
    <sheet name="2026" sheetId="1" r:id="rId1"/>
    <sheet name="Soc.prac. 0,5 v roce 2026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C8" i="4" l="1"/>
  <c r="C7" i="4"/>
  <c r="C6" i="4"/>
  <c r="C5" i="4"/>
  <c r="C4" i="4"/>
  <c r="B22" i="4"/>
  <c r="B35" i="4"/>
  <c r="B33" i="4"/>
  <c r="B12" i="4" s="1"/>
  <c r="B13" i="4" s="1"/>
  <c r="B27" i="4"/>
  <c r="B29" i="4" s="1"/>
  <c r="B34" i="4" s="1"/>
  <c r="B9" i="4"/>
  <c r="B36" i="1"/>
  <c r="B34" i="1"/>
  <c r="B28" i="1"/>
  <c r="B30" i="1" s="1"/>
  <c r="F9" i="1"/>
  <c r="B9" i="1"/>
  <c r="C17" i="4" l="1"/>
  <c r="C18" i="4"/>
  <c r="C19" i="4"/>
  <c r="C20" i="4"/>
  <c r="C21" i="4"/>
  <c r="B36" i="4"/>
  <c r="B37" i="1"/>
  <c r="B11" i="1"/>
  <c r="B35" i="1"/>
  <c r="B23" i="1"/>
  <c r="D18" i="4" l="1"/>
  <c r="D17" i="4"/>
  <c r="D19" i="4"/>
  <c r="D20" i="4"/>
  <c r="D21" i="4"/>
  <c r="C20" i="1"/>
  <c r="D20" i="1" s="1"/>
  <c r="D6" i="1" s="1"/>
  <c r="C18" i="1"/>
  <c r="D18" i="1" s="1"/>
  <c r="C19" i="1"/>
  <c r="D19" i="1" s="1"/>
  <c r="D5" i="1" s="1"/>
  <c r="C21" i="1"/>
  <c r="D21" i="1" s="1"/>
  <c r="D7" i="1" s="1"/>
  <c r="C22" i="1"/>
  <c r="D22" i="1" s="1"/>
  <c r="D8" i="1" s="1"/>
  <c r="D22" i="4" l="1"/>
  <c r="C9" i="4"/>
  <c r="D4" i="1"/>
  <c r="D9" i="1" s="1"/>
  <c r="B12" i="1" s="1"/>
  <c r="B13" i="1" s="1"/>
  <c r="D23" i="1"/>
  <c r="E8" i="1" l="1"/>
  <c r="G8" i="1" s="1"/>
  <c r="E7" i="1"/>
  <c r="G7" i="1" s="1"/>
  <c r="E6" i="1"/>
  <c r="G6" i="1" s="1"/>
  <c r="E5" i="1"/>
  <c r="G5" i="1" s="1"/>
  <c r="E4" i="1"/>
  <c r="G4" i="1" s="1"/>
  <c r="B14" i="1"/>
  <c r="G9" i="1" l="1"/>
  <c r="E9" i="1"/>
  <c r="C4" i="1"/>
  <c r="C5" i="1"/>
  <c r="C6" i="1"/>
  <c r="C7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tc={BDD00B3F-CB8D-49BA-ABF9-8358148C4FB2}</author>
    <author>tc={BF9D4556-B5E6-4383-8C66-809C6F0D3691}</author>
    <author>tc={27B46B8C-42A7-4869-9E28-1FABD16C4F9F}</author>
    <author>tc={291AB981-BFB4-4186-993D-0E0F34FF5D0D}</author>
    <author>tc={AA69C268-2E6F-4A97-BAF7-9BD0C578EDA0}</author>
  </authors>
  <commentList>
    <comment ref="B17" authorId="0" shapeId="0" xr:uid="{BDD00B3F-CB8D-49BA-ABF9-8358148C4F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Hodiny PP 1-10 + předpoklad 11-12</t>
      </text>
    </comment>
    <comment ref="B31" authorId="1" shapeId="0" xr:uid="{BF9D4556-B5E6-4383-8C66-809C6F0D369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Předpokládaná nákladovost služby dle LK</t>
      </text>
    </comment>
    <comment ref="B32" authorId="2" shapeId="0" xr:uid="{27B46B8C-42A7-4869-9E28-1FABD16C4F9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Předpokládaná dotace od LK</t>
      </text>
    </comment>
    <comment ref="B33" authorId="3" shapeId="0" xr:uid="{291AB981-BFB4-4186-993D-0E0F34FF5D0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předpoklad</t>
      </text>
    </comment>
    <comment ref="B34" authorId="4" shapeId="0" xr:uid="{AA69C268-2E6F-4A97-BAF7-9BD0C578EDA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Náklady - dotace LK-příjmy od KL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tc={6F76750E-C5F0-4D34-A16C-EBACD110993D}</author>
    <author>tc={3DBAB4BA-CD51-4C82-AACF-FEDC43CA6258}</author>
    <author>tc={0AE69B09-04B2-4856-A8CE-0C9AFE70603D}</author>
  </authors>
  <commentList>
    <comment ref="B16" authorId="0" shapeId="0" xr:uid="{6F76750E-C5F0-4D34-A16C-EBACD110993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Cygnus - Man.přehled-soc.dokumentace - počet hodin dle obcí
Odpověď:
    hodiny přímé péče včetně jednoho úvazku sociální pracovnice</t>
      </text>
    </comment>
    <comment ref="B33" authorId="1" shapeId="0" xr:uid="{3DBAB4BA-CD51-4C82-AACF-FEDC43CA625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Náklady - dotace LK-příjmy od KL</t>
      </text>
    </comment>
    <comment ref="B34" authorId="2" shapeId="0" xr:uid="{0AE69B09-04B2-4856-A8CE-0C9AFE70603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Náklady nepokryté dotací a příjmy od KL.
</t>
      </text>
    </comment>
  </commentList>
</comments>
</file>

<file path=xl/sharedStrings.xml><?xml version="1.0" encoding="utf-8"?>
<sst xmlns="http://schemas.openxmlformats.org/spreadsheetml/2006/main" count="72" uniqueCount="38">
  <si>
    <t>počet obyvatel k 1.1.2025</t>
  </si>
  <si>
    <t>solidarita</t>
  </si>
  <si>
    <t>náklady na péči 2026</t>
  </si>
  <si>
    <t>náklady + solidarita = žádost na rok 2026</t>
  </si>
  <si>
    <t>částka dle VPS na 2025</t>
  </si>
  <si>
    <t>Rokytnice</t>
  </si>
  <si>
    <t>Jablonec</t>
  </si>
  <si>
    <t>Vysoké</t>
  </si>
  <si>
    <t>Paseky</t>
  </si>
  <si>
    <t>Roprachtice</t>
  </si>
  <si>
    <t>Obec</t>
  </si>
  <si>
    <t>počet hodin přímé péče 2025</t>
  </si>
  <si>
    <t>sazba na hod</t>
  </si>
  <si>
    <t>Kč</t>
  </si>
  <si>
    <t>Předpoklad 2026</t>
  </si>
  <si>
    <t xml:space="preserve">Nákladovost na jednotku přímé práce </t>
  </si>
  <si>
    <t>pracovních hod. za rok / pečov. 80%</t>
  </si>
  <si>
    <t>úvazky přímé práce</t>
  </si>
  <si>
    <t>prac. hodin /rok celkem</t>
  </si>
  <si>
    <t>dotace</t>
  </si>
  <si>
    <t>příjmy od kl.</t>
  </si>
  <si>
    <t>náklady na 1 úvazek</t>
  </si>
  <si>
    <t>zbylé náklady na 1 úvazek</t>
  </si>
  <si>
    <r>
      <t xml:space="preserve">Vyúčtování je postaveno na principu vyčíslení </t>
    </r>
    <r>
      <rPr>
        <u/>
        <sz val="12"/>
        <color theme="1"/>
        <rFont val="Aptos Narrow"/>
        <family val="2"/>
        <scheme val="minor"/>
      </rPr>
      <t>skutečného času péče v dané obci v minulém období</t>
    </r>
    <r>
      <rPr>
        <sz val="12"/>
        <color theme="1"/>
        <rFont val="Aptos Narrow"/>
        <family val="2"/>
        <scheme val="minor"/>
      </rPr>
      <t xml:space="preserve"> (2025) a na částce solidarity. </t>
    </r>
  </si>
  <si>
    <t>náklady na péči 2025</t>
  </si>
  <si>
    <t>meziroční navýšení</t>
  </si>
  <si>
    <t>Předpokládané náklady obcí 2026</t>
  </si>
  <si>
    <t>Náklady na péči vypočtené z dat předchozího období</t>
  </si>
  <si>
    <t>Solidarita na jednoho obyv.</t>
  </si>
  <si>
    <t>Solidarita na počet obyvatel (meziroční rozdíl)</t>
  </si>
  <si>
    <t>Počet hodin péče v roce 2025 - listopad+prosinec dopočten průměrem</t>
  </si>
  <si>
    <t>náklady celkem</t>
  </si>
  <si>
    <t>zbylé náklady financované z vlastních zdrojů</t>
  </si>
  <si>
    <t>náklady na 1 prac.hod. v Kč</t>
  </si>
  <si>
    <t>zbylé náklady rozpočtené na obce</t>
  </si>
  <si>
    <t>Návrh příspěvků od obcí do rozpočtu  Pečovatelské služby PROMEDICUS</t>
  </si>
  <si>
    <t>Rozpočet na sociální pracovnici, úvazek 0,5</t>
  </si>
  <si>
    <t>Odhadovaný počet hodin péče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</si>
</sst>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\ &quot;Kč&quot;"/>
    <numFmt numFmtId="166" formatCode="#,##0.0"/>
    <numFmt numFmtId="167" formatCode="0.0"/>
  </numFmts>
  <fonts count="1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name val="Arial"/>
      <family val="2"/>
      <charset val="238"/>
    </font>
    <font>
      <sz val="9"/>
      <color indexed="81"/>
      <name val="Tahoma"/>
      <charset val="1"/>
    </font>
    <font>
      <u/>
      <sz val="12"/>
      <color theme="1"/>
      <name val="Aptos Narrow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3" fillId="0" borderId="2" xfId="1" applyBorder="1"/>
    <xf numFmtId="164" fontId="3" fillId="0" borderId="2" xfId="1" applyNumberFormat="1" applyBorder="1"/>
    <xf numFmtId="165" fontId="0" fillId="0" borderId="0" xfId="0" applyNumberFormat="1"/>
    <xf numFmtId="3" fontId="3" fillId="3" borderId="2" xfId="1" applyNumberFormat="1" applyFill="1" applyBorder="1"/>
    <xf numFmtId="3" fontId="0" fillId="0" borderId="0" xfId="0" applyNumberFormat="1"/>
    <xf numFmtId="165" fontId="0" fillId="0" borderId="0" xfId="0" applyNumberFormat="1" applyAlignment="1">
      <alignment horizontal="right"/>
    </xf>
    <xf numFmtId="0" fontId="3" fillId="0" borderId="4" xfId="1" applyBorder="1"/>
    <xf numFmtId="3" fontId="3" fillId="0" borderId="4" xfId="1" applyNumberFormat="1" applyBorder="1"/>
    <xf numFmtId="0" fontId="3" fillId="0" borderId="3" xfId="1" applyBorder="1"/>
    <xf numFmtId="166" fontId="3" fillId="0" borderId="3" xfId="1" applyNumberFormat="1" applyBorder="1"/>
    <xf numFmtId="0" fontId="3" fillId="0" borderId="0" xfId="1"/>
    <xf numFmtId="2" fontId="3" fillId="0" borderId="2" xfId="1" applyNumberFormat="1" applyBorder="1"/>
    <xf numFmtId="3" fontId="3" fillId="0" borderId="2" xfId="1" applyNumberFormat="1" applyBorder="1" applyAlignment="1">
      <alignment wrapText="1"/>
    </xf>
    <xf numFmtId="167" fontId="3" fillId="0" borderId="0" xfId="1" applyNumberFormat="1"/>
    <xf numFmtId="1" fontId="0" fillId="0" borderId="0" xfId="0" applyNumberFormat="1"/>
    <xf numFmtId="0" fontId="6" fillId="0" borderId="2" xfId="1" applyFont="1" applyBorder="1" applyAlignment="1">
      <alignment horizontal="center"/>
    </xf>
    <xf numFmtId="0" fontId="3" fillId="0" borderId="5" xfId="1" applyBorder="1"/>
    <xf numFmtId="1" fontId="3" fillId="0" borderId="3" xfId="1" applyNumberFormat="1" applyBorder="1"/>
    <xf numFmtId="1" fontId="3" fillId="0" borderId="0" xfId="1" applyNumberFormat="1"/>
    <xf numFmtId="0" fontId="3" fillId="0" borderId="6" xfId="1" applyBorder="1"/>
    <xf numFmtId="3" fontId="3" fillId="0" borderId="6" xfId="1" applyNumberFormat="1" applyBorder="1"/>
    <xf numFmtId="3" fontId="3" fillId="0" borderId="2" xfId="1" applyNumberFormat="1" applyBorder="1"/>
    <xf numFmtId="2" fontId="3" fillId="5" borderId="2" xfId="1" applyNumberFormat="1" applyFill="1" applyBorder="1"/>
    <xf numFmtId="0" fontId="7" fillId="0" borderId="0" xfId="0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3" fillId="0" borderId="0" xfId="1" applyNumberFormat="1" applyAlignment="1">
      <alignment wrapText="1"/>
    </xf>
    <xf numFmtId="164" fontId="0" fillId="0" borderId="2" xfId="0" applyNumberFormat="1" applyBorder="1"/>
    <xf numFmtId="0" fontId="11" fillId="0" borderId="2" xfId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7" borderId="0" xfId="0" applyFill="1"/>
    <xf numFmtId="0" fontId="3" fillId="8" borderId="2" xfId="1" applyFill="1" applyBorder="1"/>
    <xf numFmtId="164" fontId="3" fillId="9" borderId="2" xfId="1" applyNumberFormat="1" applyFill="1" applyBorder="1"/>
    <xf numFmtId="0" fontId="4" fillId="4" borderId="2" xfId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/>
    <xf numFmtId="3" fontId="3" fillId="9" borderId="2" xfId="1" applyNumberFormat="1" applyFill="1" applyBorder="1"/>
    <xf numFmtId="0" fontId="3" fillId="0" borderId="2" xfId="1" applyBorder="1" applyAlignment="1">
      <alignment wrapText="1"/>
    </xf>
    <xf numFmtId="0" fontId="3" fillId="0" borderId="4" xfId="1" applyBorder="1" applyAlignment="1">
      <alignment wrapText="1"/>
    </xf>
    <xf numFmtId="0" fontId="12" fillId="2" borderId="2" xfId="1" applyFont="1" applyFill="1" applyBorder="1"/>
    <xf numFmtId="0" fontId="15" fillId="0" borderId="6" xfId="0" applyFont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2" fillId="10" borderId="2" xfId="1" applyFont="1" applyFill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1" applyBorder="1" applyAlignment="1">
      <alignment horizontal="center"/>
    </xf>
    <xf numFmtId="0" fontId="14" fillId="6" borderId="2" xfId="1" applyFont="1" applyFill="1" applyBorder="1" applyAlignment="1">
      <alignment horizontal="center" wrapText="1"/>
    </xf>
    <xf numFmtId="0" fontId="14" fillId="6" borderId="2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2">
    <cellStyle name="Normální" xfId="0" builtinId="0"/>
    <cellStyle name="Normální 2" xfId="1" xr:uid="{7C8580D7-FAD7-4EAD-A1E1-0CE90C4BC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lára Jónová" id="{3379895F-5AD4-4993-849A-B99B8AD69BAF}" userId="S::klara.jonova@promedicus24.cz::49900260-dd50-4703-a755-703db8ada102" providerId="AD"/>
  <person displayName="Ing. Elena Střihavková, Ph.D." id="{CF64CD19-41E9-49A0-BF22-36150103CB67}" userId="S::elena.strihavkova@promedicus24.cz::6ffb5bf2-38f1-4ef5-9e4c-9ae2e4eda191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5-11-20T06:23:22.73" personId="{3379895F-5AD4-4993-849A-B99B8AD69BAF}" id="{BDD00B3F-CB8D-49BA-ABF9-8358148C4FB2}">
    <text>Hodiny PP 1-10 + předpoklad 11-12</text>
  </threadedComment>
  <threadedComment ref="B31" dT="2025-11-19T14:27:41.01" personId="{CF64CD19-41E9-49A0-BF22-36150103CB67}" id="{BF9D4556-B5E6-4383-8C66-809C6F0D3691}">
    <text>Předpokládaná nákladovost služby dle LK</text>
  </threadedComment>
  <threadedComment ref="B32" dT="2025-11-19T14:28:34.88" personId="{CF64CD19-41E9-49A0-BF22-36150103CB67}" id="{27B46B8C-42A7-4869-9E28-1FABD16C4F9F}">
    <text>Předpokládaná dotace od LK</text>
  </threadedComment>
  <threadedComment ref="B33" dT="2025-11-19T14:28:48.85" personId="{CF64CD19-41E9-49A0-BF22-36150103CB67}" id="{291AB981-BFB4-4186-993D-0E0F34FF5D0D}">
    <text>předpoklad</text>
  </threadedComment>
  <threadedComment ref="B34" dT="2025-08-12T08:12:28.96" personId="{3379895F-5AD4-4993-849A-B99B8AD69BAF}" id="{AA69C268-2E6F-4A97-BAF7-9BD0C578EDA0}">
    <text>Náklady - dotace LK-příjmy od KL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5-08-14T10:13:08.62" personId="{3379895F-5AD4-4993-849A-B99B8AD69BAF}" id="{6F76750E-C5F0-4D34-A16C-EBACD110993D}">
    <text xml:space="preserve">Cygnus - Man.přehled-soc.dokumentace - počet hodin dle obcí
</text>
  </threadedComment>
  <threadedComment ref="B16" dT="2025-11-18T14:56:01.27" personId="{CF64CD19-41E9-49A0-BF22-36150103CB67}" id="{34C6AFF1-3DA2-42C3-B3B8-8B88DC343F65}" parentId="{6F76750E-C5F0-4D34-A16C-EBACD110993D}">
    <text>hodiny přímé péče včetně jednoho úvazku sociální pracovnice</text>
  </threadedComment>
  <threadedComment ref="B33" dT="2025-08-12T08:12:28.96" personId="{3379895F-5AD4-4993-849A-B99B8AD69BAF}" id="{3DBAB4BA-CD51-4C82-AACF-FEDC43CA6258}">
    <text>Náklady - dotace LK-příjmy od KL</text>
  </threadedComment>
  <threadedComment ref="B34" dT="2025-08-12T08:08:17.28" personId="{3379895F-5AD4-4993-849A-B99B8AD69BAF}" id="{0AE69B09-04B2-4856-A8CE-0C9AFE70603D}">
    <text xml:space="preserve">Náklady nepokryté dotací a příjmy od KL.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47E7-1814-47C5-AA91-91F7026FA9BF}">
  <sheetPr>
    <tabColor rgb="FFFF0000"/>
    <pageSetUpPr fitToPage="1"/>
  </sheetPr>
  <dimension ref="A1:O37"/>
  <sheetViews>
    <sheetView tabSelected="1" workbookViewId="0">
      <selection activeCell="B36" sqref="B36"/>
    </sheetView>
  </sheetViews>
  <sheetFormatPr defaultRowHeight="14.4" x14ac:dyDescent="0.3"/>
  <cols>
    <col min="1" max="1" width="31" customWidth="1"/>
    <col min="2" max="2" width="13.5546875" customWidth="1"/>
    <col min="3" max="3" width="12.33203125" customWidth="1"/>
    <col min="4" max="4" width="20.109375" customWidth="1"/>
    <col min="5" max="5" width="15.88671875" customWidth="1"/>
    <col min="6" max="6" width="19" customWidth="1"/>
    <col min="7" max="7" width="13.6640625" customWidth="1"/>
    <col min="9" max="9" width="11.33203125" bestFit="1" customWidth="1"/>
    <col min="10" max="10" width="8.33203125" customWidth="1"/>
    <col min="11" max="11" width="14.88671875" customWidth="1"/>
    <col min="12" max="12" width="16.6640625" customWidth="1"/>
    <col min="14" max="14" width="12.5546875" customWidth="1"/>
    <col min="15" max="15" width="13.6640625" bestFit="1" customWidth="1"/>
  </cols>
  <sheetData>
    <row r="1" spans="1:15" ht="33" customHeight="1" x14ac:dyDescent="0.3">
      <c r="A1" s="52" t="s">
        <v>35</v>
      </c>
      <c r="B1" s="52"/>
      <c r="C1" s="52"/>
      <c r="D1" s="52"/>
      <c r="E1" s="52"/>
    </row>
    <row r="2" spans="1:15" ht="33" customHeight="1" x14ac:dyDescent="0.35">
      <c r="A2" s="47" t="s">
        <v>23</v>
      </c>
      <c r="B2" s="48"/>
      <c r="C2" s="48"/>
      <c r="D2" s="48"/>
      <c r="E2" s="48"/>
      <c r="F2" s="48"/>
    </row>
    <row r="3" spans="1:15" ht="33" customHeight="1" x14ac:dyDescent="0.3">
      <c r="A3" s="1"/>
      <c r="B3" s="2" t="s">
        <v>0</v>
      </c>
      <c r="C3" s="1" t="s">
        <v>1</v>
      </c>
      <c r="D3" s="2" t="s">
        <v>24</v>
      </c>
      <c r="E3" s="37" t="s">
        <v>3</v>
      </c>
      <c r="F3" s="2" t="s">
        <v>4</v>
      </c>
      <c r="G3" s="31" t="s">
        <v>25</v>
      </c>
      <c r="K3" s="3"/>
      <c r="L3" s="3"/>
    </row>
    <row r="4" spans="1:15" x14ac:dyDescent="0.3">
      <c r="A4" s="4" t="s">
        <v>5</v>
      </c>
      <c r="B4" s="4">
        <v>2478</v>
      </c>
      <c r="C4" s="5">
        <f>B14*B4</f>
        <v>69830.912438172541</v>
      </c>
      <c r="D4" s="5">
        <f>D18</f>
        <v>541426.70781892992</v>
      </c>
      <c r="E4" s="38">
        <f>($B$13/$B$9*B4)+D4</f>
        <v>611257.62025710242</v>
      </c>
      <c r="F4" s="30">
        <v>571800</v>
      </c>
      <c r="G4" s="33">
        <f>E4-F4</f>
        <v>39457.620257102419</v>
      </c>
      <c r="I4" s="6"/>
      <c r="J4" s="6"/>
      <c r="K4" s="6"/>
      <c r="L4" s="6"/>
      <c r="N4" s="6"/>
      <c r="O4" s="6"/>
    </row>
    <row r="5" spans="1:15" x14ac:dyDescent="0.3">
      <c r="A5" s="4" t="s">
        <v>6</v>
      </c>
      <c r="B5" s="4">
        <v>1609</v>
      </c>
      <c r="C5" s="5">
        <f>B14*B5</f>
        <v>45342.186486287181</v>
      </c>
      <c r="D5" s="5">
        <f t="shared" ref="D5:D8" si="0">D19</f>
        <v>491706.34002057608</v>
      </c>
      <c r="E5" s="38">
        <f>($B$13/$B$9*B5)+D5</f>
        <v>537048.5265068633</v>
      </c>
      <c r="F5" s="30">
        <v>388300</v>
      </c>
      <c r="G5" s="33">
        <f t="shared" ref="G5:G8" si="1">E5-F5</f>
        <v>148748.5265068633</v>
      </c>
      <c r="I5" s="6"/>
      <c r="J5" s="6"/>
      <c r="K5" s="6"/>
      <c r="L5" s="6"/>
      <c r="N5" s="6"/>
      <c r="O5" s="6"/>
    </row>
    <row r="6" spans="1:15" x14ac:dyDescent="0.3">
      <c r="A6" s="4" t="s">
        <v>7</v>
      </c>
      <c r="B6" s="4">
        <v>1278</v>
      </c>
      <c r="C6" s="5">
        <f>B14*B6</f>
        <v>36014.489949953393</v>
      </c>
      <c r="D6" s="5">
        <f t="shared" si="0"/>
        <v>513695.69187242794</v>
      </c>
      <c r="E6" s="38">
        <f>($B$13/$B$9*B6)+D6</f>
        <v>549710.18182238133</v>
      </c>
      <c r="F6" s="30">
        <v>306600</v>
      </c>
      <c r="G6" s="33">
        <f t="shared" si="1"/>
        <v>243110.18182238133</v>
      </c>
      <c r="I6" s="6"/>
      <c r="J6" s="6"/>
      <c r="K6" s="6"/>
      <c r="L6" s="6"/>
      <c r="N6" s="6"/>
      <c r="O6" s="6"/>
    </row>
    <row r="7" spans="1:15" x14ac:dyDescent="0.3">
      <c r="A7" s="4" t="s">
        <v>8</v>
      </c>
      <c r="B7" s="4">
        <v>252</v>
      </c>
      <c r="C7" s="5">
        <f>B14*B7</f>
        <v>7101.4487225260218</v>
      </c>
      <c r="D7" s="5">
        <f t="shared" si="0"/>
        <v>94798.539094650187</v>
      </c>
      <c r="E7" s="38">
        <f>($B$13/$B$9*B7)+D7</f>
        <v>101899.98781717621</v>
      </c>
      <c r="F7" s="30">
        <v>52000</v>
      </c>
      <c r="G7" s="33">
        <f t="shared" si="1"/>
        <v>49899.98781717621</v>
      </c>
      <c r="I7" s="6"/>
      <c r="J7" s="6"/>
      <c r="K7" s="6"/>
      <c r="L7" s="6"/>
      <c r="N7" s="6"/>
      <c r="O7" s="6"/>
    </row>
    <row r="8" spans="1:15" x14ac:dyDescent="0.3">
      <c r="A8" s="4" t="s">
        <v>9</v>
      </c>
      <c r="B8" s="4">
        <v>296</v>
      </c>
      <c r="C8" s="5">
        <f>B14*B8</f>
        <v>8341.3842137607244</v>
      </c>
      <c r="D8" s="5">
        <f t="shared" si="0"/>
        <v>91622.299382716039</v>
      </c>
      <c r="E8" s="38">
        <f>($B$13/$B$9*B8)+D8</f>
        <v>99963.683596476767</v>
      </c>
      <c r="F8" s="30">
        <v>70600</v>
      </c>
      <c r="G8" s="33">
        <f t="shared" si="1"/>
        <v>29363.683596476767</v>
      </c>
      <c r="I8" s="6"/>
      <c r="J8" s="6"/>
      <c r="K8" s="6"/>
      <c r="L8" s="6"/>
      <c r="N8" s="6"/>
      <c r="O8" s="6"/>
    </row>
    <row r="9" spans="1:15" x14ac:dyDescent="0.3">
      <c r="A9" s="4"/>
      <c r="B9" s="4">
        <f>SUM(B4:B8)</f>
        <v>5913</v>
      </c>
      <c r="C9" s="4"/>
      <c r="D9" s="7">
        <f>SUM(D4:D8)</f>
        <v>1733249.5781893001</v>
      </c>
      <c r="E9" s="36">
        <f>SUM(E4:E8)</f>
        <v>1899879.9999999998</v>
      </c>
      <c r="F9" s="30">
        <f>SUM(F4:F8)</f>
        <v>1389300</v>
      </c>
      <c r="G9" s="32">
        <f>SUM(G4:G8)</f>
        <v>510580</v>
      </c>
    </row>
    <row r="11" spans="1:15" x14ac:dyDescent="0.3">
      <c r="A11" s="4" t="s">
        <v>26</v>
      </c>
      <c r="B11" s="39">
        <f>B34</f>
        <v>1899880</v>
      </c>
      <c r="F11" s="8"/>
      <c r="G11" s="6"/>
      <c r="L11" s="9"/>
    </row>
    <row r="12" spans="1:15" ht="27" x14ac:dyDescent="0.3">
      <c r="A12" s="40" t="s">
        <v>27</v>
      </c>
      <c r="B12" s="7">
        <f>D9</f>
        <v>1733249.5781893001</v>
      </c>
      <c r="G12" s="6"/>
    </row>
    <row r="13" spans="1:15" ht="27" x14ac:dyDescent="0.3">
      <c r="A13" s="41" t="s">
        <v>29</v>
      </c>
      <c r="B13" s="11">
        <f>B11-B12</f>
        <v>166630.42181069986</v>
      </c>
    </row>
    <row r="14" spans="1:15" x14ac:dyDescent="0.3">
      <c r="A14" s="12" t="s">
        <v>28</v>
      </c>
      <c r="B14" s="13">
        <f>B13/B9</f>
        <v>28.180352073515959</v>
      </c>
    </row>
    <row r="16" spans="1:15" ht="15.6" x14ac:dyDescent="0.3">
      <c r="A16" s="51" t="s">
        <v>30</v>
      </c>
      <c r="B16" s="51"/>
      <c r="C16" s="51"/>
      <c r="D16" s="51"/>
    </row>
    <row r="17" spans="1:7" ht="38.4" customHeight="1" x14ac:dyDescent="0.3">
      <c r="A17" s="43" t="s">
        <v>10</v>
      </c>
      <c r="B17" s="44" t="s">
        <v>11</v>
      </c>
      <c r="C17" s="45" t="s">
        <v>12</v>
      </c>
      <c r="D17" s="45" t="s">
        <v>13</v>
      </c>
      <c r="E17" s="14"/>
      <c r="F17" s="27"/>
      <c r="G17" s="28"/>
    </row>
    <row r="18" spans="1:7" x14ac:dyDescent="0.3">
      <c r="A18" s="4" t="s">
        <v>5</v>
      </c>
      <c r="B18" s="35">
        <f>3724+708</f>
        <v>4432</v>
      </c>
      <c r="C18" s="15">
        <f>B35</f>
        <v>122.16306584362138</v>
      </c>
      <c r="D18" s="16">
        <f>B18*C18</f>
        <v>541426.70781892992</v>
      </c>
      <c r="E18" s="17"/>
      <c r="F18" s="14"/>
      <c r="G18" s="29"/>
    </row>
    <row r="19" spans="1:7" x14ac:dyDescent="0.3">
      <c r="A19" s="4" t="s">
        <v>6</v>
      </c>
      <c r="B19" s="35">
        <f>3350+675</f>
        <v>4025</v>
      </c>
      <c r="C19" s="15">
        <f>B35</f>
        <v>122.16306584362138</v>
      </c>
      <c r="D19" s="16">
        <f t="shared" ref="D19:D22" si="2">B19*C19</f>
        <v>491706.34002057608</v>
      </c>
      <c r="E19" s="17"/>
      <c r="F19" s="14"/>
      <c r="G19" s="29"/>
    </row>
    <row r="20" spans="1:7" x14ac:dyDescent="0.3">
      <c r="A20" s="4" t="s">
        <v>7</v>
      </c>
      <c r="B20" s="35">
        <f>3480+725</f>
        <v>4205</v>
      </c>
      <c r="C20" s="15">
        <f>B35</f>
        <v>122.16306584362138</v>
      </c>
      <c r="D20" s="16">
        <f t="shared" si="2"/>
        <v>513695.69187242794</v>
      </c>
      <c r="E20" s="17"/>
      <c r="F20" s="14"/>
      <c r="G20" s="29"/>
    </row>
    <row r="21" spans="1:7" x14ac:dyDescent="0.3">
      <c r="A21" s="4" t="s">
        <v>8</v>
      </c>
      <c r="B21" s="35">
        <f>648+128</f>
        <v>776</v>
      </c>
      <c r="C21" s="15">
        <f>B35</f>
        <v>122.16306584362138</v>
      </c>
      <c r="D21" s="16">
        <f t="shared" si="2"/>
        <v>94798.539094650187</v>
      </c>
      <c r="E21" s="17"/>
      <c r="F21" s="14"/>
      <c r="G21" s="29"/>
    </row>
    <row r="22" spans="1:7" x14ac:dyDescent="0.3">
      <c r="A22" s="4" t="s">
        <v>9</v>
      </c>
      <c r="B22" s="35">
        <f>630+120</f>
        <v>750</v>
      </c>
      <c r="C22" s="15">
        <f>B35</f>
        <v>122.16306584362138</v>
      </c>
      <c r="D22" s="16">
        <f t="shared" si="2"/>
        <v>91622.299382716039</v>
      </c>
      <c r="E22" s="17"/>
      <c r="F22" s="14"/>
      <c r="G22" s="29"/>
    </row>
    <row r="23" spans="1:7" x14ac:dyDescent="0.3">
      <c r="B23" s="34">
        <f>SUM(B18:B22)</f>
        <v>14188</v>
      </c>
      <c r="D23" s="8">
        <f>SUM(D18:D22)</f>
        <v>1733249.5781893001</v>
      </c>
      <c r="E23" s="18"/>
    </row>
    <row r="25" spans="1:7" ht="15.6" x14ac:dyDescent="0.3">
      <c r="A25" s="50" t="s">
        <v>14</v>
      </c>
      <c r="B25" s="50"/>
    </row>
    <row r="26" spans="1:7" x14ac:dyDescent="0.3">
      <c r="A26" s="19">
        <v>2026</v>
      </c>
      <c r="B26" s="4"/>
    </row>
    <row r="27" spans="1:7" x14ac:dyDescent="0.3">
      <c r="A27" s="49" t="s">
        <v>15</v>
      </c>
      <c r="B27" s="49"/>
    </row>
    <row r="28" spans="1:7" x14ac:dyDescent="0.3">
      <c r="A28" s="4" t="s">
        <v>16</v>
      </c>
      <c r="B28" s="4">
        <f>2000*0.8</f>
        <v>1600</v>
      </c>
    </row>
    <row r="29" spans="1:7" x14ac:dyDescent="0.3">
      <c r="A29" s="10" t="s">
        <v>17</v>
      </c>
      <c r="B29" s="10">
        <v>9.7200000000000006</v>
      </c>
    </row>
    <row r="30" spans="1:7" x14ac:dyDescent="0.3">
      <c r="A30" s="20" t="s">
        <v>18</v>
      </c>
      <c r="B30" s="21">
        <f>B29*B28</f>
        <v>15552.000000000002</v>
      </c>
      <c r="C30" s="22"/>
    </row>
    <row r="31" spans="1:7" x14ac:dyDescent="0.3">
      <c r="A31" s="23" t="s">
        <v>31</v>
      </c>
      <c r="B31" s="24">
        <v>7794087</v>
      </c>
    </row>
    <row r="32" spans="1:7" x14ac:dyDescent="0.3">
      <c r="A32" s="4" t="s">
        <v>19</v>
      </c>
      <c r="B32" s="25">
        <v>4344207</v>
      </c>
    </row>
    <row r="33" spans="1:4" x14ac:dyDescent="0.3">
      <c r="A33" s="4" t="s">
        <v>20</v>
      </c>
      <c r="B33" s="25">
        <v>1550000</v>
      </c>
    </row>
    <row r="34" spans="1:4" x14ac:dyDescent="0.3">
      <c r="A34" s="42" t="s">
        <v>34</v>
      </c>
      <c r="B34" s="39">
        <f>B31-B32-B33</f>
        <v>1899880</v>
      </c>
      <c r="D34" s="8"/>
    </row>
    <row r="35" spans="1:4" x14ac:dyDescent="0.3">
      <c r="A35" s="4" t="s">
        <v>33</v>
      </c>
      <c r="B35" s="26">
        <f>B34/B30</f>
        <v>122.16306584362138</v>
      </c>
    </row>
    <row r="36" spans="1:4" x14ac:dyDescent="0.3">
      <c r="A36" s="4" t="s">
        <v>21</v>
      </c>
      <c r="B36" s="25">
        <f>B31/B29</f>
        <v>801860.80246913573</v>
      </c>
    </row>
    <row r="37" spans="1:4" x14ac:dyDescent="0.3">
      <c r="A37" s="4" t="s">
        <v>22</v>
      </c>
      <c r="B37" s="25">
        <f>B34/8.72</f>
        <v>217876.14678899082</v>
      </c>
    </row>
  </sheetData>
  <mergeCells count="5">
    <mergeCell ref="A2:F2"/>
    <mergeCell ref="A27:B27"/>
    <mergeCell ref="A25:B25"/>
    <mergeCell ref="A16:D16"/>
    <mergeCell ref="A1:E1"/>
  </mergeCells>
  <pageMargins left="0.7" right="0.7" top="0.78740157499999996" bottom="0.78740157499999996" header="0.3" footer="0.3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B124-AFE7-4582-B062-00D1927FD3F9}">
  <sheetPr>
    <tabColor rgb="FFFF0000"/>
  </sheetPr>
  <dimension ref="A1:L36"/>
  <sheetViews>
    <sheetView workbookViewId="0">
      <selection activeCell="A15" sqref="A15:D15"/>
    </sheetView>
  </sheetViews>
  <sheetFormatPr defaultRowHeight="14.4" x14ac:dyDescent="0.3"/>
  <cols>
    <col min="1" max="1" width="38.109375" customWidth="1"/>
    <col min="2" max="2" width="13.5546875" customWidth="1"/>
    <col min="3" max="3" width="12.33203125" customWidth="1"/>
    <col min="4" max="4" width="20.109375" customWidth="1"/>
    <col min="6" max="6" width="11.33203125" bestFit="1" customWidth="1"/>
    <col min="7" max="7" width="8.33203125" customWidth="1"/>
    <col min="8" max="8" width="14.88671875" customWidth="1"/>
    <col min="9" max="9" width="16.6640625" customWidth="1"/>
    <col min="11" max="11" width="12.5546875" customWidth="1"/>
    <col min="12" max="12" width="13.6640625" bestFit="1" customWidth="1"/>
  </cols>
  <sheetData>
    <row r="1" spans="1:12" ht="33" customHeight="1" x14ac:dyDescent="0.3">
      <c r="A1" s="52" t="s">
        <v>36</v>
      </c>
      <c r="B1" s="52"/>
      <c r="C1" s="52"/>
    </row>
    <row r="2" spans="1:12" ht="33" customHeight="1" x14ac:dyDescent="0.35">
      <c r="A2" s="47" t="s">
        <v>23</v>
      </c>
      <c r="B2" s="48"/>
      <c r="C2" s="48"/>
      <c r="D2" s="53"/>
    </row>
    <row r="3" spans="1:12" ht="33" customHeight="1" x14ac:dyDescent="0.3">
      <c r="A3" s="1"/>
      <c r="B3" s="2" t="s">
        <v>0</v>
      </c>
      <c r="C3" s="2" t="s">
        <v>2</v>
      </c>
      <c r="H3" s="3"/>
      <c r="I3" s="3"/>
    </row>
    <row r="4" spans="1:12" x14ac:dyDescent="0.3">
      <c r="A4" s="4" t="s">
        <v>5</v>
      </c>
      <c r="B4" s="4">
        <v>2478</v>
      </c>
      <c r="C4" s="5">
        <f>B4*B13</f>
        <v>147549.33130390666</v>
      </c>
      <c r="F4" s="6"/>
      <c r="G4" s="6"/>
      <c r="H4" s="6"/>
      <c r="I4" s="6"/>
      <c r="K4" s="6"/>
      <c r="L4" s="6"/>
    </row>
    <row r="5" spans="1:12" x14ac:dyDescent="0.3">
      <c r="A5" s="4" t="s">
        <v>6</v>
      </c>
      <c r="B5" s="4">
        <v>1609</v>
      </c>
      <c r="C5" s="5">
        <f>B5*B13</f>
        <v>95805.841028242852</v>
      </c>
      <c r="F5" s="6"/>
      <c r="G5" s="6"/>
      <c r="H5" s="6"/>
      <c r="I5" s="6"/>
      <c r="K5" s="6"/>
      <c r="L5" s="6"/>
    </row>
    <row r="6" spans="1:12" x14ac:dyDescent="0.3">
      <c r="A6" s="4" t="s">
        <v>7</v>
      </c>
      <c r="B6" s="4">
        <v>1278</v>
      </c>
      <c r="C6" s="5">
        <f>B6*B13</f>
        <v>76096.870624048708</v>
      </c>
      <c r="F6" s="6"/>
      <c r="G6" s="6"/>
      <c r="H6" s="6"/>
      <c r="I6" s="6"/>
      <c r="K6" s="6"/>
      <c r="L6" s="6"/>
    </row>
    <row r="7" spans="1:12" x14ac:dyDescent="0.3">
      <c r="A7" s="4" t="s">
        <v>8</v>
      </c>
      <c r="B7" s="4">
        <v>252</v>
      </c>
      <c r="C7" s="5">
        <f>B7*B13</f>
        <v>15005.016742770167</v>
      </c>
      <c r="F7" s="6"/>
      <c r="G7" s="6"/>
      <c r="H7" s="6"/>
      <c r="I7" s="6"/>
      <c r="K7" s="6"/>
      <c r="L7" s="6"/>
    </row>
    <row r="8" spans="1:12" x14ac:dyDescent="0.3">
      <c r="A8" s="4" t="s">
        <v>9</v>
      </c>
      <c r="B8" s="4">
        <v>296</v>
      </c>
      <c r="C8" s="5">
        <f>B8*B13</f>
        <v>17624.940301031624</v>
      </c>
      <c r="F8" s="6"/>
      <c r="G8" s="6"/>
      <c r="H8" s="6"/>
      <c r="I8" s="6"/>
      <c r="K8" s="6"/>
      <c r="L8" s="6"/>
    </row>
    <row r="9" spans="1:12" x14ac:dyDescent="0.3">
      <c r="A9" s="4"/>
      <c r="B9" s="4">
        <f>SUM(B4:B8)</f>
        <v>5913</v>
      </c>
      <c r="C9" s="7">
        <f>SUM(C4:C8)</f>
        <v>352082</v>
      </c>
    </row>
    <row r="10" spans="1:12" x14ac:dyDescent="0.3">
      <c r="F10" s="6"/>
      <c r="G10" s="6"/>
      <c r="H10" s="6"/>
      <c r="I10" s="6"/>
      <c r="K10" s="6"/>
      <c r="L10" s="6"/>
    </row>
    <row r="12" spans="1:12" x14ac:dyDescent="0.3">
      <c r="A12" s="4" t="s">
        <v>32</v>
      </c>
      <c r="B12" s="7">
        <f>B33</f>
        <v>352082</v>
      </c>
      <c r="I12" s="9"/>
    </row>
    <row r="13" spans="1:12" x14ac:dyDescent="0.3">
      <c r="A13" s="12" t="s">
        <v>28</v>
      </c>
      <c r="B13" s="13">
        <f>B12/B9</f>
        <v>59.543717233214949</v>
      </c>
    </row>
    <row r="15" spans="1:12" ht="15.6" x14ac:dyDescent="0.3">
      <c r="A15" s="51" t="s">
        <v>37</v>
      </c>
      <c r="B15" s="51"/>
      <c r="C15" s="51"/>
      <c r="D15" s="51"/>
    </row>
    <row r="16" spans="1:12" ht="25.95" customHeight="1" x14ac:dyDescent="0.3">
      <c r="A16" s="43" t="s">
        <v>10</v>
      </c>
      <c r="B16" s="44" t="s">
        <v>11</v>
      </c>
      <c r="C16" s="45" t="s">
        <v>12</v>
      </c>
      <c r="D16" s="45" t="s">
        <v>13</v>
      </c>
    </row>
    <row r="17" spans="1:4" x14ac:dyDescent="0.3">
      <c r="A17" s="4" t="s">
        <v>5</v>
      </c>
      <c r="B17" s="35">
        <v>342</v>
      </c>
      <c r="C17" s="15">
        <f>B34</f>
        <v>438.34910358565736</v>
      </c>
      <c r="D17" s="16">
        <f>B17*C17</f>
        <v>149915.39342629482</v>
      </c>
    </row>
    <row r="18" spans="1:4" x14ac:dyDescent="0.3">
      <c r="A18" s="4" t="s">
        <v>6</v>
      </c>
      <c r="B18" s="35">
        <v>220</v>
      </c>
      <c r="C18" s="15">
        <f>B34</f>
        <v>438.34910358565736</v>
      </c>
      <c r="D18" s="16">
        <f>B18*C18</f>
        <v>96436.802788844623</v>
      </c>
    </row>
    <row r="19" spans="1:4" x14ac:dyDescent="0.3">
      <c r="A19" s="4" t="s">
        <v>7</v>
      </c>
      <c r="B19" s="35">
        <v>171</v>
      </c>
      <c r="C19" s="15">
        <f>B34</f>
        <v>438.34910358565736</v>
      </c>
      <c r="D19" s="16">
        <f>B19*C19</f>
        <v>74957.696713147408</v>
      </c>
    </row>
    <row r="20" spans="1:4" x14ac:dyDescent="0.3">
      <c r="A20" s="4" t="s">
        <v>8</v>
      </c>
      <c r="B20" s="35">
        <v>32</v>
      </c>
      <c r="C20" s="15">
        <f>B34</f>
        <v>438.34910358565736</v>
      </c>
      <c r="D20" s="16">
        <f>B20*C20</f>
        <v>14027.171314741036</v>
      </c>
    </row>
    <row r="21" spans="1:4" x14ac:dyDescent="0.3">
      <c r="A21" s="4" t="s">
        <v>9</v>
      </c>
      <c r="B21" s="35">
        <v>38</v>
      </c>
      <c r="C21" s="15">
        <f>B34</f>
        <v>438.34910358565736</v>
      </c>
      <c r="D21" s="16">
        <f>B21*C21</f>
        <v>16657.265936254978</v>
      </c>
    </row>
    <row r="22" spans="1:4" x14ac:dyDescent="0.3">
      <c r="B22" s="34">
        <f>SUM(B17:B21)</f>
        <v>803</v>
      </c>
      <c r="D22" s="8">
        <f>SUM(D17:D21)</f>
        <v>351994.33017928287</v>
      </c>
    </row>
    <row r="24" spans="1:4" ht="15.6" x14ac:dyDescent="0.3">
      <c r="A24" s="50" t="s">
        <v>14</v>
      </c>
      <c r="B24" s="50"/>
    </row>
    <row r="25" spans="1:4" x14ac:dyDescent="0.3">
      <c r="A25" s="19">
        <v>2026</v>
      </c>
      <c r="B25" s="4"/>
    </row>
    <row r="26" spans="1:4" x14ac:dyDescent="0.3">
      <c r="A26" s="49" t="s">
        <v>15</v>
      </c>
      <c r="B26" s="49"/>
    </row>
    <row r="27" spans="1:4" x14ac:dyDescent="0.3">
      <c r="A27" s="4" t="s">
        <v>16</v>
      </c>
      <c r="B27" s="4">
        <f>2008*0.8</f>
        <v>1606.4</v>
      </c>
    </row>
    <row r="28" spans="1:4" x14ac:dyDescent="0.3">
      <c r="A28" s="10" t="s">
        <v>17</v>
      </c>
      <c r="B28" s="10">
        <v>0.5</v>
      </c>
    </row>
    <row r="29" spans="1:4" x14ac:dyDescent="0.3">
      <c r="A29" s="20" t="s">
        <v>18</v>
      </c>
      <c r="B29" s="21">
        <f>B28*B27</f>
        <v>803.2</v>
      </c>
      <c r="C29" s="22"/>
    </row>
    <row r="30" spans="1:4" x14ac:dyDescent="0.3">
      <c r="A30" s="23" t="s">
        <v>31</v>
      </c>
      <c r="B30" s="24">
        <v>352082</v>
      </c>
    </row>
    <row r="31" spans="1:4" x14ac:dyDescent="0.3">
      <c r="A31" s="4" t="s">
        <v>19</v>
      </c>
      <c r="B31" s="25">
        <v>0</v>
      </c>
    </row>
    <row r="32" spans="1:4" x14ac:dyDescent="0.3">
      <c r="A32" s="4" t="s">
        <v>20</v>
      </c>
      <c r="B32" s="25">
        <v>0</v>
      </c>
    </row>
    <row r="33" spans="1:2" x14ac:dyDescent="0.3">
      <c r="A33" s="46" t="s">
        <v>32</v>
      </c>
      <c r="B33" s="7">
        <f>B30-B31-B32</f>
        <v>352082</v>
      </c>
    </row>
    <row r="34" spans="1:2" x14ac:dyDescent="0.3">
      <c r="A34" s="4" t="s">
        <v>33</v>
      </c>
      <c r="B34" s="26">
        <f>B33/B29</f>
        <v>438.34910358565736</v>
      </c>
    </row>
    <row r="35" spans="1:2" x14ac:dyDescent="0.3">
      <c r="A35" s="4" t="s">
        <v>21</v>
      </c>
      <c r="B35" s="25">
        <f>B30/B28</f>
        <v>704164</v>
      </c>
    </row>
    <row r="36" spans="1:2" x14ac:dyDescent="0.3">
      <c r="A36" s="4" t="s">
        <v>22</v>
      </c>
      <c r="B36" s="25">
        <f>B33/8.72</f>
        <v>40376.376146788985</v>
      </c>
    </row>
  </sheetData>
  <mergeCells count="5">
    <mergeCell ref="A1:C1"/>
    <mergeCell ref="A2:D2"/>
    <mergeCell ref="A15:D15"/>
    <mergeCell ref="A24:B24"/>
    <mergeCell ref="A26:B26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A6409FCB84DE4E9183E8728C25D9A6" ma:contentTypeVersion="3" ma:contentTypeDescription="Vytvoří nový dokument" ma:contentTypeScope="" ma:versionID="b1f68552597183f3a6274ada0a3c3a23">
  <xsd:schema xmlns:xsd="http://www.w3.org/2001/XMLSchema" xmlns:xs="http://www.w3.org/2001/XMLSchema" xmlns:p="http://schemas.microsoft.com/office/2006/metadata/properties" xmlns:ns2="a9d6cb66-7193-43e4-b02c-702dccb37f5d" targetNamespace="http://schemas.microsoft.com/office/2006/metadata/properties" ma:root="true" ma:fieldsID="2c5a525e04debde8e2e01f922ce96a10" ns2:_="">
    <xsd:import namespace="a9d6cb66-7193-43e4-b02c-702dccb37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6cb66-7193-43e4-b02c-702dccb37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B76F7-335B-41F7-8D1F-386E7FDDA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2A2D3E-F8D7-4D3F-B79B-C55D50979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AAC6C-9AE4-47B2-B57C-47A184D15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6cb66-7193-43e4-b02c-702dccb37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2026</vt:lpstr>
      <vt:lpstr>Soc.prac. 0,5 v roce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Elena Střihavková, Ph.D.</dc:creator>
  <cp:lastModifiedBy>Klára Jónová</cp:lastModifiedBy>
  <cp:lastPrinted>2025-11-20T09:39:13Z</cp:lastPrinted>
  <dcterms:created xsi:type="dcterms:W3CDTF">2025-11-19T14:10:43Z</dcterms:created>
  <dcterms:modified xsi:type="dcterms:W3CDTF">2025-11-20T09:39:17Z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0x010100BDA6409FCB84DE4E9183E8728C25D9A6</vt:lpwstr>
  </property>
</Properties>
</file>