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5\rozpočtová opatření\III. změna rozpočtu 2025\"/>
    </mc:Choice>
  </mc:AlternateContent>
  <xr:revisionPtr revIDLastSave="0" documentId="13_ncr:1_{B9FFBAA9-76EA-4CA0-899C-554655C3C44A}" xr6:coauthVersionLast="47" xr6:coauthVersionMax="47" xr10:uidLastSave="{00000000-0000-0000-0000-000000000000}"/>
  <bookViews>
    <workbookView xWindow="-108" yWindow="-108" windowWidth="30936" windowHeight="16776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64" r:id="rId11"/>
    <sheet name="3111-MŠ-I" sheetId="65" r:id="rId12"/>
    <sheet name="3113-ZŠ" sheetId="72" r:id="rId13"/>
    <sheet name="3113-ZŠ-I" sheetId="73" r:id="rId14"/>
    <sheet name="3231-ZUŠ" sheetId="66" r:id="rId15"/>
    <sheet name="3231-ZUŠ-I" sheetId="67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8" r:id="rId21"/>
    <sheet name="3421-ROROŠ-I" sheetId="69" r:id="rId22"/>
    <sheet name="3429-SRC" sheetId="70" r:id="rId23"/>
    <sheet name="3429-SRC-I" sheetId="71" r:id="rId24"/>
    <sheet name="3612-BS" sheetId="41" r:id="rId25"/>
    <sheet name="3613-budovy" sheetId="34" r:id="rId26"/>
    <sheet name="3631-osvětlení" sheetId="35" r:id="rId27"/>
    <sheet name="3632-pohřebnictví" sheetId="36" r:id="rId28"/>
    <sheet name="3722-odpady" sheetId="37" r:id="rId29"/>
    <sheet name="3745-zeleň" sheetId="38" r:id="rId30"/>
    <sheet name="4351-DPS" sheetId="39" r:id="rId31"/>
    <sheet name="5512-hasiči" sheetId="40" r:id="rId32"/>
    <sheet name="6112-ZM" sheetId="50" r:id="rId33"/>
    <sheet name="6171-MěÚ" sheetId="43" r:id="rId34"/>
    <sheet name="město-různé" sheetId="5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G19" i="47" l="1"/>
  <c r="G23" i="47"/>
  <c r="G18" i="37"/>
  <c r="F60" i="20" l="1"/>
  <c r="F52" i="20"/>
  <c r="F51" i="20"/>
  <c r="F50" i="20"/>
  <c r="F61" i="20" s="1"/>
  <c r="G31" i="37"/>
  <c r="I44" i="20"/>
  <c r="G44" i="20" s="1"/>
  <c r="F33" i="20"/>
  <c r="G25" i="20"/>
  <c r="I17" i="20"/>
  <c r="G17" i="20" s="1"/>
  <c r="G40" i="23"/>
  <c r="G35" i="23"/>
  <c r="G27" i="23"/>
  <c r="G8" i="51"/>
  <c r="G8" i="43"/>
  <c r="G7" i="39"/>
  <c r="G17" i="37"/>
  <c r="G7" i="34"/>
  <c r="E14" i="53" l="1"/>
  <c r="E9" i="53"/>
  <c r="G43" i="51" l="1"/>
  <c r="I8" i="20"/>
  <c r="F8" i="20" s="1"/>
  <c r="F36" i="20"/>
  <c r="G24" i="40"/>
  <c r="G29" i="38"/>
  <c r="E35" i="24"/>
  <c r="C35" i="24"/>
  <c r="C29" i="24"/>
  <c r="G29" i="23"/>
  <c r="E29" i="24" s="1"/>
  <c r="G33" i="23"/>
  <c r="E33" i="24" s="1"/>
  <c r="C34" i="24"/>
  <c r="C36" i="24"/>
  <c r="G37" i="23"/>
  <c r="G36" i="23"/>
  <c r="E36" i="24" s="1"/>
  <c r="G34" i="23"/>
  <c r="E34" i="24" s="1"/>
  <c r="C28" i="24"/>
  <c r="C30" i="24"/>
  <c r="G31" i="23"/>
  <c r="G30" i="23"/>
  <c r="E30" i="24" s="1"/>
  <c r="G28" i="23"/>
  <c r="E28" i="24" s="1"/>
  <c r="C20" i="24"/>
  <c r="B20" i="24"/>
  <c r="D20" i="24"/>
  <c r="A20" i="24"/>
  <c r="G27" i="41"/>
  <c r="F18" i="23"/>
  <c r="G8" i="47" l="1"/>
  <c r="G8" i="41"/>
  <c r="G7" i="40"/>
  <c r="G51" i="23"/>
  <c r="F7" i="23"/>
  <c r="C67" i="24" l="1"/>
  <c r="B67" i="24"/>
  <c r="A67" i="24"/>
  <c r="E66" i="23"/>
  <c r="J57" i="24" l="1"/>
  <c r="I57" i="24"/>
  <c r="H57" i="24"/>
  <c r="G57" i="24"/>
  <c r="G23" i="40"/>
  <c r="I16" i="20"/>
  <c r="F16" i="20" s="1"/>
  <c r="I10" i="20"/>
  <c r="F10" i="20" s="1"/>
  <c r="I9" i="20"/>
  <c r="F9" i="20" s="1"/>
  <c r="F5" i="23"/>
  <c r="C37" i="24"/>
  <c r="E38" i="24"/>
  <c r="E26" i="24"/>
  <c r="E25" i="24"/>
  <c r="B32" i="24"/>
  <c r="A32" i="24"/>
  <c r="A33" i="24"/>
  <c r="A38" i="24"/>
  <c r="A39" i="24"/>
  <c r="C32" i="24"/>
  <c r="C31" i="24"/>
  <c r="C27" i="24"/>
  <c r="C26" i="24"/>
  <c r="C51" i="24"/>
  <c r="B51" i="24"/>
  <c r="A51" i="24"/>
  <c r="E51" i="24"/>
  <c r="G32" i="23"/>
  <c r="F32" i="23" s="1"/>
  <c r="D32" i="24" s="1"/>
  <c r="F33" i="23"/>
  <c r="E31" i="24"/>
  <c r="E27" i="24"/>
  <c r="G8" i="40"/>
  <c r="G9" i="35"/>
  <c r="G7" i="38"/>
  <c r="E32" i="24" l="1"/>
  <c r="F51" i="23"/>
  <c r="D51" i="24" s="1"/>
  <c r="E37" i="24"/>
  <c r="G41" i="51"/>
  <c r="D22" i="13" l="1"/>
  <c r="E22" i="13" s="1"/>
  <c r="C46" i="13"/>
  <c r="G18" i="20" l="1"/>
  <c r="F55" i="20"/>
  <c r="F56" i="20"/>
  <c r="G68" i="23"/>
  <c r="G67" i="23"/>
  <c r="D85" i="73"/>
  <c r="H84" i="73"/>
  <c r="G84" i="73"/>
  <c r="F84" i="73"/>
  <c r="E84" i="73"/>
  <c r="D84" i="73"/>
  <c r="D83" i="73"/>
  <c r="H82" i="73"/>
  <c r="H81" i="73" s="1"/>
  <c r="G82" i="73"/>
  <c r="G81" i="73" s="1"/>
  <c r="F82" i="73"/>
  <c r="F81" i="73" s="1"/>
  <c r="E82" i="73"/>
  <c r="E81" i="73" s="1"/>
  <c r="D80" i="73"/>
  <c r="H79" i="73"/>
  <c r="G79" i="73"/>
  <c r="G78" i="73" s="1"/>
  <c r="F79" i="73"/>
  <c r="F78" i="73" s="1"/>
  <c r="E79" i="73"/>
  <c r="E78" i="73" s="1"/>
  <c r="H78" i="73"/>
  <c r="D77" i="73"/>
  <c r="D76" i="73"/>
  <c r="H75" i="73"/>
  <c r="G75" i="73"/>
  <c r="F75" i="73"/>
  <c r="E75" i="73"/>
  <c r="D74" i="73"/>
  <c r="H73" i="73"/>
  <c r="H70" i="73" s="1"/>
  <c r="G73" i="73"/>
  <c r="F73" i="73"/>
  <c r="E73" i="73"/>
  <c r="D73" i="73" s="1"/>
  <c r="D72" i="73"/>
  <c r="H71" i="73"/>
  <c r="G71" i="73"/>
  <c r="F71" i="73"/>
  <c r="F70" i="73" s="1"/>
  <c r="E71" i="73"/>
  <c r="D69" i="73"/>
  <c r="H68" i="73"/>
  <c r="G68" i="73"/>
  <c r="F68" i="73"/>
  <c r="D68" i="73" s="1"/>
  <c r="E68" i="73"/>
  <c r="D67" i="73"/>
  <c r="H66" i="73"/>
  <c r="G66" i="73"/>
  <c r="F66" i="73"/>
  <c r="E66" i="73"/>
  <c r="D66" i="73" s="1"/>
  <c r="D65" i="73"/>
  <c r="H64" i="73"/>
  <c r="G64" i="73"/>
  <c r="F64" i="73"/>
  <c r="E64" i="73"/>
  <c r="D64" i="73"/>
  <c r="D63" i="73"/>
  <c r="H62" i="73"/>
  <c r="G62" i="73"/>
  <c r="G61" i="73" s="1"/>
  <c r="F62" i="73"/>
  <c r="E62" i="73"/>
  <c r="E61" i="73" s="1"/>
  <c r="D60" i="73"/>
  <c r="H59" i="73"/>
  <c r="G59" i="73"/>
  <c r="G58" i="73" s="1"/>
  <c r="F59" i="73"/>
  <c r="F58" i="73" s="1"/>
  <c r="E59" i="73"/>
  <c r="E58" i="73" s="1"/>
  <c r="H58" i="73"/>
  <c r="D57" i="73"/>
  <c r="H56" i="73"/>
  <c r="G56" i="73"/>
  <c r="F56" i="73"/>
  <c r="E56" i="73"/>
  <c r="D55" i="73"/>
  <c r="D54" i="73"/>
  <c r="D53" i="73"/>
  <c r="D52" i="73"/>
  <c r="H51" i="73"/>
  <c r="H44" i="73" s="1"/>
  <c r="G51" i="73"/>
  <c r="F51" i="73"/>
  <c r="E51" i="73"/>
  <c r="D50" i="73"/>
  <c r="H49" i="73"/>
  <c r="G49" i="73"/>
  <c r="F49" i="73"/>
  <c r="E49" i="73"/>
  <c r="D49" i="73" s="1"/>
  <c r="D48" i="73"/>
  <c r="H47" i="73"/>
  <c r="G47" i="73"/>
  <c r="F47" i="73"/>
  <c r="E47" i="73"/>
  <c r="D46" i="73"/>
  <c r="H45" i="73"/>
  <c r="G45" i="73"/>
  <c r="G44" i="73" s="1"/>
  <c r="F45" i="73"/>
  <c r="E45" i="73"/>
  <c r="F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31" i="73"/>
  <c r="H30" i="73"/>
  <c r="G30" i="73"/>
  <c r="F30" i="73"/>
  <c r="E30" i="73"/>
  <c r="D29" i="73"/>
  <c r="H28" i="73"/>
  <c r="G28" i="73"/>
  <c r="F28" i="73"/>
  <c r="E28" i="73"/>
  <c r="D27" i="73"/>
  <c r="H26" i="73"/>
  <c r="G26" i="73"/>
  <c r="F26" i="73"/>
  <c r="E26" i="73"/>
  <c r="D26" i="73"/>
  <c r="D25" i="73"/>
  <c r="D24" i="73"/>
  <c r="H23" i="73"/>
  <c r="G23" i="73"/>
  <c r="F23" i="73"/>
  <c r="E23" i="73"/>
  <c r="D21" i="73"/>
  <c r="D20" i="73"/>
  <c r="D19" i="73"/>
  <c r="D18" i="73"/>
  <c r="H17" i="73"/>
  <c r="G17" i="73"/>
  <c r="F17" i="73"/>
  <c r="E17" i="73"/>
  <c r="D17" i="73" s="1"/>
  <c r="D16" i="73"/>
  <c r="D15" i="73"/>
  <c r="D14" i="73"/>
  <c r="D13" i="73"/>
  <c r="D12" i="73"/>
  <c r="D11" i="73"/>
  <c r="D10" i="73"/>
  <c r="D9" i="73"/>
  <c r="H8" i="73"/>
  <c r="G8" i="73"/>
  <c r="G7" i="73" s="1"/>
  <c r="F8" i="73"/>
  <c r="E8" i="73"/>
  <c r="E7" i="73"/>
  <c r="C66" i="72"/>
  <c r="C64" i="72"/>
  <c r="I62" i="72"/>
  <c r="I61" i="72"/>
  <c r="I60" i="72"/>
  <c r="H59" i="72"/>
  <c r="G59" i="72"/>
  <c r="F59" i="72"/>
  <c r="E59" i="72"/>
  <c r="D59" i="72"/>
  <c r="I58" i="72"/>
  <c r="I57" i="72"/>
  <c r="H56" i="72"/>
  <c r="G56" i="72"/>
  <c r="F56" i="72"/>
  <c r="E56" i="72"/>
  <c r="D56" i="72"/>
  <c r="I53" i="72"/>
  <c r="I52" i="72"/>
  <c r="I51" i="72"/>
  <c r="I50" i="72"/>
  <c r="I49" i="72"/>
  <c r="H48" i="72"/>
  <c r="G48" i="72"/>
  <c r="F48" i="72"/>
  <c r="E48" i="72"/>
  <c r="D48" i="72"/>
  <c r="I47" i="72"/>
  <c r="H46" i="72"/>
  <c r="G46" i="72"/>
  <c r="F46" i="72"/>
  <c r="E46" i="72"/>
  <c r="D46" i="72"/>
  <c r="I45" i="72"/>
  <c r="I44" i="72"/>
  <c r="I43" i="72"/>
  <c r="I42" i="72"/>
  <c r="H41" i="72"/>
  <c r="G41" i="72"/>
  <c r="F41" i="72"/>
  <c r="E41" i="72"/>
  <c r="E36" i="72" s="1"/>
  <c r="D41" i="72"/>
  <c r="I40" i="72"/>
  <c r="I39" i="72"/>
  <c r="I38" i="72"/>
  <c r="H37" i="72"/>
  <c r="H36" i="72" s="1"/>
  <c r="H54" i="72" s="1"/>
  <c r="G37" i="72"/>
  <c r="F37" i="72"/>
  <c r="F36" i="72" s="1"/>
  <c r="E37" i="72"/>
  <c r="D37" i="72"/>
  <c r="D36" i="72" s="1"/>
  <c r="D54" i="72" s="1"/>
  <c r="E35" i="72"/>
  <c r="I35" i="72" s="1"/>
  <c r="E34" i="72"/>
  <c r="H33" i="72"/>
  <c r="G33" i="72"/>
  <c r="F33" i="72"/>
  <c r="D33" i="72"/>
  <c r="E32" i="72"/>
  <c r="E31" i="72" s="1"/>
  <c r="H31" i="72"/>
  <c r="G31" i="72"/>
  <c r="F31" i="72"/>
  <c r="D31" i="72"/>
  <c r="E30" i="72"/>
  <c r="E29" i="72"/>
  <c r="I29" i="72" s="1"/>
  <c r="E28" i="72"/>
  <c r="I28" i="72" s="1"/>
  <c r="H27" i="72"/>
  <c r="G27" i="72"/>
  <c r="F27" i="72"/>
  <c r="D27" i="72"/>
  <c r="E26" i="72"/>
  <c r="I26" i="72" s="1"/>
  <c r="E25" i="72"/>
  <c r="I25" i="72" s="1"/>
  <c r="E24" i="72"/>
  <c r="I24" i="72" s="1"/>
  <c r="E23" i="72"/>
  <c r="H22" i="72"/>
  <c r="G22" i="72"/>
  <c r="F22" i="72"/>
  <c r="D22" i="72"/>
  <c r="E21" i="72"/>
  <c r="E20" i="72" s="1"/>
  <c r="H20" i="72"/>
  <c r="G20" i="72"/>
  <c r="F20" i="72"/>
  <c r="D20" i="72"/>
  <c r="E19" i="72"/>
  <c r="I19" i="72" s="1"/>
  <c r="E18" i="72"/>
  <c r="I18" i="72" s="1"/>
  <c r="E17" i="72"/>
  <c r="I17" i="72" s="1"/>
  <c r="E16" i="72"/>
  <c r="I16" i="72" s="1"/>
  <c r="E15" i="72"/>
  <c r="H14" i="72"/>
  <c r="G14" i="72"/>
  <c r="F14" i="72"/>
  <c r="D14" i="72"/>
  <c r="E13" i="72"/>
  <c r="I13" i="72" s="1"/>
  <c r="E12" i="72"/>
  <c r="I12" i="72" s="1"/>
  <c r="E11" i="72"/>
  <c r="I11" i="72" s="1"/>
  <c r="E10" i="72"/>
  <c r="H9" i="72"/>
  <c r="G9" i="72"/>
  <c r="F9" i="72"/>
  <c r="D9" i="72"/>
  <c r="E8" i="72"/>
  <c r="I8" i="72" s="1"/>
  <c r="E7" i="72"/>
  <c r="H6" i="72"/>
  <c r="H5" i="72" s="1"/>
  <c r="G6" i="72"/>
  <c r="G5" i="72" s="1"/>
  <c r="F6" i="72"/>
  <c r="F5" i="72" s="1"/>
  <c r="D6" i="72"/>
  <c r="D5" i="72" s="1"/>
  <c r="D4" i="72"/>
  <c r="B2" i="72"/>
  <c r="G1" i="72"/>
  <c r="D87" i="71"/>
  <c r="H86" i="71"/>
  <c r="G86" i="71"/>
  <c r="F86" i="71"/>
  <c r="E86" i="71"/>
  <c r="D86" i="71" s="1"/>
  <c r="D85" i="71"/>
  <c r="H84" i="71"/>
  <c r="H83" i="71" s="1"/>
  <c r="G84" i="71"/>
  <c r="F84" i="71"/>
  <c r="E84" i="71"/>
  <c r="G83" i="71"/>
  <c r="D82" i="71"/>
  <c r="H81" i="71"/>
  <c r="G81" i="71"/>
  <c r="G80" i="71" s="1"/>
  <c r="F81" i="71"/>
  <c r="F80" i="71" s="1"/>
  <c r="E81" i="71"/>
  <c r="E80" i="71" s="1"/>
  <c r="H80" i="71"/>
  <c r="D79" i="71"/>
  <c r="D78" i="71"/>
  <c r="H77" i="71"/>
  <c r="G77" i="71"/>
  <c r="F77" i="71"/>
  <c r="F72" i="71" s="1"/>
  <c r="E77" i="71"/>
  <c r="D76" i="71"/>
  <c r="H75" i="71"/>
  <c r="G75" i="71"/>
  <c r="G72" i="71" s="1"/>
  <c r="F75" i="71"/>
  <c r="E75" i="71"/>
  <c r="D75" i="71" s="1"/>
  <c r="D74" i="71"/>
  <c r="H73" i="71"/>
  <c r="H72" i="71" s="1"/>
  <c r="G73" i="71"/>
  <c r="F73" i="71"/>
  <c r="E73" i="71"/>
  <c r="D71" i="71"/>
  <c r="H70" i="71"/>
  <c r="G70" i="71"/>
  <c r="F70" i="71"/>
  <c r="E70" i="71"/>
  <c r="D69" i="71"/>
  <c r="H68" i="71"/>
  <c r="G68" i="71"/>
  <c r="F68" i="71"/>
  <c r="D68" i="71" s="1"/>
  <c r="E68" i="71"/>
  <c r="D67" i="71"/>
  <c r="H66" i="71"/>
  <c r="G66" i="71"/>
  <c r="G63" i="71" s="1"/>
  <c r="F66" i="71"/>
  <c r="E66" i="71"/>
  <c r="D66" i="71"/>
  <c r="D65" i="71"/>
  <c r="H64" i="71"/>
  <c r="H63" i="71" s="1"/>
  <c r="G64" i="71"/>
  <c r="F64" i="71"/>
  <c r="E64" i="71"/>
  <c r="E63" i="71" s="1"/>
  <c r="D62" i="71"/>
  <c r="H61" i="71"/>
  <c r="G61" i="71"/>
  <c r="G60" i="71" s="1"/>
  <c r="F61" i="71"/>
  <c r="E61" i="71"/>
  <c r="E60" i="71" s="1"/>
  <c r="H60" i="71"/>
  <c r="F60" i="71"/>
  <c r="D59" i="71"/>
  <c r="H58" i="71"/>
  <c r="G58" i="71"/>
  <c r="F58" i="71"/>
  <c r="E58" i="71"/>
  <c r="D57" i="71"/>
  <c r="D56" i="71"/>
  <c r="D55" i="71"/>
  <c r="D54" i="71"/>
  <c r="H53" i="71"/>
  <c r="G53" i="71"/>
  <c r="F53" i="71"/>
  <c r="E53" i="71"/>
  <c r="D52" i="71"/>
  <c r="H51" i="71"/>
  <c r="G51" i="71"/>
  <c r="F51" i="71"/>
  <c r="F46" i="71" s="1"/>
  <c r="E51" i="71"/>
  <c r="D51" i="71" s="1"/>
  <c r="D50" i="71"/>
  <c r="H49" i="71"/>
  <c r="G49" i="71"/>
  <c r="F49" i="71"/>
  <c r="E49" i="71"/>
  <c r="D48" i="71"/>
  <c r="H47" i="71"/>
  <c r="H46" i="71" s="1"/>
  <c r="G47" i="71"/>
  <c r="G46" i="71" s="1"/>
  <c r="F47" i="71"/>
  <c r="E47" i="71"/>
  <c r="D45" i="71"/>
  <c r="D44" i="71"/>
  <c r="D43" i="71"/>
  <c r="D42" i="71"/>
  <c r="D41" i="71"/>
  <c r="D40" i="71"/>
  <c r="D39" i="71"/>
  <c r="D38" i="71"/>
  <c r="D37" i="71"/>
  <c r="D36" i="71"/>
  <c r="D35" i="71"/>
  <c r="D34" i="71"/>
  <c r="D33" i="71"/>
  <c r="H32" i="71"/>
  <c r="H24" i="71" s="1"/>
  <c r="H6" i="71" s="1"/>
  <c r="G32" i="71"/>
  <c r="F32" i="71"/>
  <c r="E32" i="71"/>
  <c r="D31" i="71"/>
  <c r="H30" i="71"/>
  <c r="G30" i="71"/>
  <c r="G24" i="71" s="1"/>
  <c r="F30" i="71"/>
  <c r="E30" i="71"/>
  <c r="D29" i="71"/>
  <c r="H28" i="71"/>
  <c r="G28" i="71"/>
  <c r="F28" i="71"/>
  <c r="E28" i="71"/>
  <c r="D28" i="71"/>
  <c r="D27" i="71"/>
  <c r="D26" i="71"/>
  <c r="H25" i="71"/>
  <c r="G25" i="71"/>
  <c r="F25" i="71"/>
  <c r="E25" i="71"/>
  <c r="D23" i="71"/>
  <c r="H22" i="71"/>
  <c r="G22" i="71"/>
  <c r="F22" i="71"/>
  <c r="E22" i="71"/>
  <c r="D21" i="71"/>
  <c r="D20" i="71"/>
  <c r="D19" i="71"/>
  <c r="D18" i="71"/>
  <c r="H17" i="71"/>
  <c r="G17" i="71"/>
  <c r="F17" i="71"/>
  <c r="E17" i="71"/>
  <c r="D16" i="71"/>
  <c r="D15" i="71"/>
  <c r="D14" i="71"/>
  <c r="D13" i="71"/>
  <c r="D12" i="71"/>
  <c r="D11" i="71"/>
  <c r="D10" i="71"/>
  <c r="D9" i="71"/>
  <c r="H8" i="71"/>
  <c r="H7" i="71" s="1"/>
  <c r="G8" i="71"/>
  <c r="F8" i="71"/>
  <c r="F7" i="71" s="1"/>
  <c r="E8" i="71"/>
  <c r="E7" i="71" s="1"/>
  <c r="C67" i="70"/>
  <c r="C65" i="70"/>
  <c r="I63" i="70"/>
  <c r="I62" i="70"/>
  <c r="I61" i="70"/>
  <c r="I60" i="70"/>
  <c r="H60" i="70"/>
  <c r="G60" i="70"/>
  <c r="F60" i="70"/>
  <c r="E60" i="70"/>
  <c r="D60" i="70"/>
  <c r="I59" i="70"/>
  <c r="I58" i="70"/>
  <c r="H57" i="70"/>
  <c r="G57" i="70"/>
  <c r="F57" i="70"/>
  <c r="E57" i="70"/>
  <c r="D57" i="70"/>
  <c r="I54" i="70"/>
  <c r="I53" i="70"/>
  <c r="I52" i="70"/>
  <c r="I51" i="70"/>
  <c r="I50" i="70"/>
  <c r="H49" i="70"/>
  <c r="G49" i="70"/>
  <c r="F49" i="70"/>
  <c r="E49" i="70"/>
  <c r="D49" i="70"/>
  <c r="I48" i="70"/>
  <c r="H47" i="70"/>
  <c r="G47" i="70"/>
  <c r="F47" i="70"/>
  <c r="E47" i="70"/>
  <c r="D47" i="70"/>
  <c r="I46" i="70"/>
  <c r="I45" i="70"/>
  <c r="I44" i="70"/>
  <c r="I43" i="70"/>
  <c r="H42" i="70"/>
  <c r="G42" i="70"/>
  <c r="F42" i="70"/>
  <c r="E42" i="70"/>
  <c r="I42" i="70" s="1"/>
  <c r="D42" i="70"/>
  <c r="I41" i="70"/>
  <c r="I40" i="70"/>
  <c r="I39" i="70"/>
  <c r="H38" i="70"/>
  <c r="G38" i="70"/>
  <c r="F38" i="70"/>
  <c r="F37" i="70" s="1"/>
  <c r="E38" i="70"/>
  <c r="I38" i="70" s="1"/>
  <c r="D38" i="70"/>
  <c r="H37" i="70"/>
  <c r="E36" i="70"/>
  <c r="I36" i="70" s="1"/>
  <c r="E35" i="70"/>
  <c r="H34" i="70"/>
  <c r="G34" i="70"/>
  <c r="F34" i="70"/>
  <c r="D34" i="70"/>
  <c r="D5" i="70" s="1"/>
  <c r="E33" i="70"/>
  <c r="E32" i="70" s="1"/>
  <c r="H32" i="70"/>
  <c r="G32" i="70"/>
  <c r="F32" i="70"/>
  <c r="D32" i="70"/>
  <c r="E31" i="70"/>
  <c r="I31" i="70" s="1"/>
  <c r="E30" i="70"/>
  <c r="I30" i="70" s="1"/>
  <c r="E29" i="70"/>
  <c r="H28" i="70"/>
  <c r="G28" i="70"/>
  <c r="F28" i="70"/>
  <c r="D28" i="70"/>
  <c r="E27" i="70"/>
  <c r="I27" i="70" s="1"/>
  <c r="E26" i="70"/>
  <c r="I26" i="70" s="1"/>
  <c r="E25" i="70"/>
  <c r="I25" i="70" s="1"/>
  <c r="E24" i="70"/>
  <c r="I24" i="70" s="1"/>
  <c r="H23" i="70"/>
  <c r="G23" i="70"/>
  <c r="F23" i="70"/>
  <c r="D23" i="70"/>
  <c r="E22" i="70"/>
  <c r="I22" i="70" s="1"/>
  <c r="H21" i="70"/>
  <c r="G21" i="70"/>
  <c r="F21" i="70"/>
  <c r="D21" i="70"/>
  <c r="E20" i="70"/>
  <c r="I20" i="70" s="1"/>
  <c r="E19" i="70"/>
  <c r="I19" i="70" s="1"/>
  <c r="E18" i="70"/>
  <c r="I18" i="70" s="1"/>
  <c r="E17" i="70"/>
  <c r="I17" i="70" s="1"/>
  <c r="E16" i="70"/>
  <c r="I16" i="70" s="1"/>
  <c r="H15" i="70"/>
  <c r="G15" i="70"/>
  <c r="F15" i="70"/>
  <c r="D15" i="70"/>
  <c r="E14" i="70"/>
  <c r="I14" i="70" s="1"/>
  <c r="E13" i="70"/>
  <c r="I13" i="70" s="1"/>
  <c r="E12" i="70"/>
  <c r="I12" i="70" s="1"/>
  <c r="E11" i="70"/>
  <c r="H10" i="70"/>
  <c r="G10" i="70"/>
  <c r="G5" i="70" s="1"/>
  <c r="F10" i="70"/>
  <c r="D10" i="70"/>
  <c r="E9" i="70"/>
  <c r="I9" i="70" s="1"/>
  <c r="E8" i="70"/>
  <c r="I8" i="70" s="1"/>
  <c r="E7" i="70"/>
  <c r="H6" i="70"/>
  <c r="H5" i="70" s="1"/>
  <c r="G6" i="70"/>
  <c r="F6" i="70"/>
  <c r="F5" i="70" s="1"/>
  <c r="D6" i="70"/>
  <c r="D4" i="70"/>
  <c r="B2" i="70"/>
  <c r="G1" i="70"/>
  <c r="D17" i="71" l="1"/>
  <c r="D49" i="71"/>
  <c r="D84" i="71"/>
  <c r="E37" i="70"/>
  <c r="I49" i="70"/>
  <c r="D22" i="71"/>
  <c r="D32" i="71"/>
  <c r="D64" i="71"/>
  <c r="F83" i="71"/>
  <c r="I41" i="72"/>
  <c r="G36" i="72"/>
  <c r="H22" i="73"/>
  <c r="D45" i="73"/>
  <c r="D56" i="73"/>
  <c r="H61" i="73"/>
  <c r="E72" i="71"/>
  <c r="D72" i="71" s="1"/>
  <c r="I37" i="72"/>
  <c r="I32" i="70"/>
  <c r="G37" i="70"/>
  <c r="I57" i="70"/>
  <c r="G7" i="71"/>
  <c r="G6" i="71" s="1"/>
  <c r="D53" i="71"/>
  <c r="D70" i="71"/>
  <c r="D77" i="71"/>
  <c r="I31" i="72"/>
  <c r="D8" i="73"/>
  <c r="D28" i="73"/>
  <c r="D51" i="73"/>
  <c r="D75" i="73"/>
  <c r="H55" i="70"/>
  <c r="D8" i="71"/>
  <c r="E46" i="71"/>
  <c r="D46" i="71" s="1"/>
  <c r="D58" i="71"/>
  <c r="D37" i="70"/>
  <c r="D55" i="70" s="1"/>
  <c r="D30" i="71"/>
  <c r="H7" i="73"/>
  <c r="E22" i="73"/>
  <c r="E6" i="73" s="1"/>
  <c r="F22" i="73"/>
  <c r="D22" i="73" s="1"/>
  <c r="G70" i="73"/>
  <c r="E83" i="71"/>
  <c r="D83" i="71" s="1"/>
  <c r="I20" i="72"/>
  <c r="I48" i="72"/>
  <c r="I59" i="72"/>
  <c r="D30" i="73"/>
  <c r="E44" i="73"/>
  <c r="D62" i="73"/>
  <c r="E70" i="73"/>
  <c r="D70" i="73" s="1"/>
  <c r="D82" i="73"/>
  <c r="F54" i="72"/>
  <c r="E24" i="71"/>
  <c r="D24" i="71" s="1"/>
  <c r="F24" i="71"/>
  <c r="I46" i="72"/>
  <c r="I56" i="72"/>
  <c r="G22" i="73"/>
  <c r="G6" i="73" s="1"/>
  <c r="F61" i="73"/>
  <c r="D61" i="73" s="1"/>
  <c r="E34" i="70"/>
  <c r="I34" i="70" s="1"/>
  <c r="E28" i="70"/>
  <c r="I28" i="70" s="1"/>
  <c r="E22" i="72"/>
  <c r="I22" i="72" s="1"/>
  <c r="E6" i="72"/>
  <c r="I6" i="72" s="1"/>
  <c r="E9" i="72"/>
  <c r="I9" i="72" s="1"/>
  <c r="E33" i="72"/>
  <c r="I33" i="72" s="1"/>
  <c r="E14" i="72"/>
  <c r="I14" i="72" s="1"/>
  <c r="I7" i="72"/>
  <c r="I15" i="72"/>
  <c r="I23" i="72"/>
  <c r="I21" i="72"/>
  <c r="E27" i="72"/>
  <c r="I27" i="72" s="1"/>
  <c r="H6" i="73"/>
  <c r="D81" i="73"/>
  <c r="D44" i="73"/>
  <c r="D58" i="73"/>
  <c r="D78" i="73"/>
  <c r="D23" i="73"/>
  <c r="D47" i="73"/>
  <c r="D59" i="73"/>
  <c r="D71" i="73"/>
  <c r="D79" i="73"/>
  <c r="F7" i="73"/>
  <c r="I36" i="72"/>
  <c r="G54" i="72"/>
  <c r="I10" i="72"/>
  <c r="I30" i="72"/>
  <c r="I32" i="72"/>
  <c r="I34" i="72"/>
  <c r="E21" i="70"/>
  <c r="I21" i="70" s="1"/>
  <c r="E10" i="70"/>
  <c r="I10" i="70" s="1"/>
  <c r="E6" i="70"/>
  <c r="I6" i="70" s="1"/>
  <c r="D60" i="71"/>
  <c r="D80" i="71"/>
  <c r="D25" i="71"/>
  <c r="D61" i="71"/>
  <c r="F63" i="71"/>
  <c r="F6" i="71" s="1"/>
  <c r="D73" i="71"/>
  <c r="D81" i="71"/>
  <c r="D7" i="71"/>
  <c r="D47" i="71"/>
  <c r="F55" i="70"/>
  <c r="G55" i="70"/>
  <c r="I37" i="70"/>
  <c r="I11" i="70"/>
  <c r="E15" i="70"/>
  <c r="I15" i="70" s="1"/>
  <c r="E23" i="70"/>
  <c r="I23" i="70" s="1"/>
  <c r="I33" i="70"/>
  <c r="I35" i="70"/>
  <c r="I47" i="70"/>
  <c r="I7" i="70"/>
  <c r="I29" i="70"/>
  <c r="E6" i="71" l="1"/>
  <c r="F6" i="73"/>
  <c r="E5" i="72"/>
  <c r="I5" i="72" s="1"/>
  <c r="D7" i="73"/>
  <c r="D6" i="73" s="1"/>
  <c r="D63" i="71"/>
  <c r="D6" i="71" s="1"/>
  <c r="E5" i="70"/>
  <c r="E54" i="72" l="1"/>
  <c r="I54" i="72" s="1"/>
  <c r="I5" i="70"/>
  <c r="E55" i="70"/>
  <c r="I55" i="70" s="1"/>
  <c r="D85" i="69" l="1"/>
  <c r="H84" i="69"/>
  <c r="G84" i="69"/>
  <c r="F84" i="69"/>
  <c r="E84" i="69"/>
  <c r="D84" i="69"/>
  <c r="D83" i="69"/>
  <c r="H82" i="69"/>
  <c r="D82" i="69" s="1"/>
  <c r="G82" i="69"/>
  <c r="F82" i="69"/>
  <c r="E82" i="69"/>
  <c r="G81" i="69"/>
  <c r="F81" i="69"/>
  <c r="E81" i="69"/>
  <c r="D80" i="69"/>
  <c r="H79" i="69"/>
  <c r="H78" i="69" s="1"/>
  <c r="G79" i="69"/>
  <c r="G78" i="69" s="1"/>
  <c r="F79" i="69"/>
  <c r="F78" i="69" s="1"/>
  <c r="E79" i="69"/>
  <c r="E78" i="69" s="1"/>
  <c r="D77" i="69"/>
  <c r="D76" i="69"/>
  <c r="H75" i="69"/>
  <c r="G75" i="69"/>
  <c r="F75" i="69"/>
  <c r="E75" i="69"/>
  <c r="D74" i="69"/>
  <c r="H73" i="69"/>
  <c r="G73" i="69"/>
  <c r="F73" i="69"/>
  <c r="E73" i="69"/>
  <c r="D72" i="69"/>
  <c r="H71" i="69"/>
  <c r="G71" i="69"/>
  <c r="F71" i="69"/>
  <c r="E71" i="69"/>
  <c r="E70" i="69" s="1"/>
  <c r="H70" i="69"/>
  <c r="F70" i="69"/>
  <c r="D69" i="69"/>
  <c r="H68" i="69"/>
  <c r="G68" i="69"/>
  <c r="F68" i="69"/>
  <c r="E68" i="69"/>
  <c r="D67" i="69"/>
  <c r="H66" i="69"/>
  <c r="G66" i="69"/>
  <c r="G61" i="69" s="1"/>
  <c r="F66" i="69"/>
  <c r="E66" i="69"/>
  <c r="D66" i="69" s="1"/>
  <c r="D65" i="69"/>
  <c r="H64" i="69"/>
  <c r="G64" i="69"/>
  <c r="F64" i="69"/>
  <c r="E64" i="69"/>
  <c r="E61" i="69" s="1"/>
  <c r="D63" i="69"/>
  <c r="H62" i="69"/>
  <c r="H61" i="69" s="1"/>
  <c r="G62" i="69"/>
  <c r="F62" i="69"/>
  <c r="E62" i="69"/>
  <c r="D60" i="69"/>
  <c r="H59" i="69"/>
  <c r="H58" i="69" s="1"/>
  <c r="G59" i="69"/>
  <c r="G58" i="69" s="1"/>
  <c r="F59" i="69"/>
  <c r="E59" i="69"/>
  <c r="E58" i="69" s="1"/>
  <c r="F58" i="69"/>
  <c r="D57" i="69"/>
  <c r="H56" i="69"/>
  <c r="G56" i="69"/>
  <c r="F56" i="69"/>
  <c r="E56" i="69"/>
  <c r="D55" i="69"/>
  <c r="D54" i="69"/>
  <c r="D53" i="69"/>
  <c r="D52" i="69"/>
  <c r="H51" i="69"/>
  <c r="G51" i="69"/>
  <c r="F51" i="69"/>
  <c r="E51" i="69"/>
  <c r="D50" i="69"/>
  <c r="H49" i="69"/>
  <c r="G49" i="69"/>
  <c r="F49" i="69"/>
  <c r="E49" i="69"/>
  <c r="D49" i="69" s="1"/>
  <c r="D48" i="69"/>
  <c r="H47" i="69"/>
  <c r="G47" i="69"/>
  <c r="F47" i="69"/>
  <c r="E47" i="69"/>
  <c r="D46" i="69"/>
  <c r="H45" i="69"/>
  <c r="H44" i="69" s="1"/>
  <c r="G45" i="69"/>
  <c r="G44" i="69" s="1"/>
  <c r="F45" i="69"/>
  <c r="F44" i="69" s="1"/>
  <c r="E45" i="69"/>
  <c r="E44" i="69" s="1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H30" i="69"/>
  <c r="H22" i="69" s="1"/>
  <c r="G30" i="69"/>
  <c r="F30" i="69"/>
  <c r="E30" i="69"/>
  <c r="D29" i="69"/>
  <c r="H28" i="69"/>
  <c r="G28" i="69"/>
  <c r="F28" i="69"/>
  <c r="E28" i="69"/>
  <c r="D27" i="69"/>
  <c r="H26" i="69"/>
  <c r="G26" i="69"/>
  <c r="F26" i="69"/>
  <c r="F22" i="69" s="1"/>
  <c r="E26" i="69"/>
  <c r="D26" i="69"/>
  <c r="D25" i="69"/>
  <c r="D24" i="69"/>
  <c r="H23" i="69"/>
  <c r="G23" i="69"/>
  <c r="F23" i="69"/>
  <c r="E23" i="69"/>
  <c r="D21" i="69"/>
  <c r="D20" i="69"/>
  <c r="D19" i="69"/>
  <c r="D18" i="69"/>
  <c r="H17" i="69"/>
  <c r="G17" i="69"/>
  <c r="F17" i="69"/>
  <c r="E17" i="69"/>
  <c r="E7" i="69" s="1"/>
  <c r="D16" i="69"/>
  <c r="D15" i="69"/>
  <c r="D14" i="69"/>
  <c r="D13" i="69"/>
  <c r="D12" i="69"/>
  <c r="D11" i="69"/>
  <c r="D10" i="69"/>
  <c r="D9" i="69"/>
  <c r="H8" i="69"/>
  <c r="H7" i="69" s="1"/>
  <c r="G8" i="69"/>
  <c r="G7" i="69" s="1"/>
  <c r="F8" i="69"/>
  <c r="D8" i="69" s="1"/>
  <c r="E8" i="69"/>
  <c r="C66" i="68"/>
  <c r="C64" i="68"/>
  <c r="I62" i="68"/>
  <c r="I61" i="68"/>
  <c r="I60" i="68"/>
  <c r="H59" i="68"/>
  <c r="G59" i="68"/>
  <c r="F59" i="68"/>
  <c r="E59" i="68"/>
  <c r="I59" i="68" s="1"/>
  <c r="D59" i="68"/>
  <c r="I58" i="68"/>
  <c r="I57" i="68"/>
  <c r="H56" i="68"/>
  <c r="G56" i="68"/>
  <c r="F56" i="68"/>
  <c r="E56" i="68"/>
  <c r="D56" i="68"/>
  <c r="I53" i="68"/>
  <c r="I52" i="68"/>
  <c r="I51" i="68"/>
  <c r="I50" i="68"/>
  <c r="I49" i="68"/>
  <c r="H48" i="68"/>
  <c r="G48" i="68"/>
  <c r="F48" i="68"/>
  <c r="E48" i="68"/>
  <c r="D48" i="68"/>
  <c r="I47" i="68"/>
  <c r="H46" i="68"/>
  <c r="H36" i="68" s="1"/>
  <c r="G46" i="68"/>
  <c r="F46" i="68"/>
  <c r="E46" i="68"/>
  <c r="D46" i="68"/>
  <c r="I45" i="68"/>
  <c r="I44" i="68"/>
  <c r="I43" i="68"/>
  <c r="I42" i="68"/>
  <c r="H41" i="68"/>
  <c r="G41" i="68"/>
  <c r="F41" i="68"/>
  <c r="E41" i="68"/>
  <c r="I41" i="68" s="1"/>
  <c r="D41" i="68"/>
  <c r="I40" i="68"/>
  <c r="I39" i="68"/>
  <c r="I38" i="68"/>
  <c r="H37" i="68"/>
  <c r="G37" i="68"/>
  <c r="F37" i="68"/>
  <c r="F36" i="68" s="1"/>
  <c r="E37" i="68"/>
  <c r="I37" i="68" s="1"/>
  <c r="D37" i="68"/>
  <c r="D36" i="68"/>
  <c r="E35" i="68"/>
  <c r="I35" i="68" s="1"/>
  <c r="E34" i="68"/>
  <c r="H33" i="68"/>
  <c r="G33" i="68"/>
  <c r="F33" i="68"/>
  <c r="D33" i="68"/>
  <c r="E32" i="68"/>
  <c r="E31" i="68" s="1"/>
  <c r="H31" i="68"/>
  <c r="G31" i="68"/>
  <c r="F31" i="68"/>
  <c r="D31" i="68"/>
  <c r="E30" i="68"/>
  <c r="I30" i="68" s="1"/>
  <c r="E29" i="68"/>
  <c r="I29" i="68" s="1"/>
  <c r="E28" i="68"/>
  <c r="H27" i="68"/>
  <c r="G27" i="68"/>
  <c r="F27" i="68"/>
  <c r="D27" i="68"/>
  <c r="E26" i="68"/>
  <c r="I26" i="68" s="1"/>
  <c r="E25" i="68"/>
  <c r="I25" i="68" s="1"/>
  <c r="E24" i="68"/>
  <c r="I24" i="68" s="1"/>
  <c r="E23" i="68"/>
  <c r="I23" i="68" s="1"/>
  <c r="H22" i="68"/>
  <c r="G22" i="68"/>
  <c r="F22" i="68"/>
  <c r="D22" i="68"/>
  <c r="E21" i="68"/>
  <c r="I21" i="68" s="1"/>
  <c r="H20" i="68"/>
  <c r="G20" i="68"/>
  <c r="F20" i="68"/>
  <c r="D20" i="68"/>
  <c r="E19" i="68"/>
  <c r="I19" i="68" s="1"/>
  <c r="E18" i="68"/>
  <c r="I18" i="68" s="1"/>
  <c r="E17" i="68"/>
  <c r="I17" i="68" s="1"/>
  <c r="E16" i="68"/>
  <c r="I16" i="68" s="1"/>
  <c r="E15" i="68"/>
  <c r="I15" i="68" s="1"/>
  <c r="H14" i="68"/>
  <c r="G14" i="68"/>
  <c r="F14" i="68"/>
  <c r="D14" i="68"/>
  <c r="E13" i="68"/>
  <c r="I13" i="68" s="1"/>
  <c r="E12" i="68"/>
  <c r="I12" i="68" s="1"/>
  <c r="E11" i="68"/>
  <c r="I11" i="68" s="1"/>
  <c r="E10" i="68"/>
  <c r="H9" i="68"/>
  <c r="G9" i="68"/>
  <c r="F9" i="68"/>
  <c r="D9" i="68"/>
  <c r="E8" i="68"/>
  <c r="I8" i="68" s="1"/>
  <c r="E7" i="68"/>
  <c r="I7" i="68" s="1"/>
  <c r="H6" i="68"/>
  <c r="G6" i="68"/>
  <c r="F6" i="68"/>
  <c r="F5" i="68" s="1"/>
  <c r="D6" i="68"/>
  <c r="D4" i="68"/>
  <c r="B2" i="68"/>
  <c r="G1" i="68"/>
  <c r="D44" i="69" l="1"/>
  <c r="D56" i="69"/>
  <c r="I31" i="68"/>
  <c r="D28" i="69"/>
  <c r="D73" i="69"/>
  <c r="D17" i="69"/>
  <c r="G70" i="69"/>
  <c r="D5" i="68"/>
  <c r="D54" i="68" s="1"/>
  <c r="F54" i="68"/>
  <c r="I48" i="68"/>
  <c r="E22" i="69"/>
  <c r="E6" i="69" s="1"/>
  <c r="H5" i="68"/>
  <c r="I46" i="68"/>
  <c r="I56" i="68"/>
  <c r="D47" i="69"/>
  <c r="D62" i="69"/>
  <c r="D64" i="69"/>
  <c r="D78" i="69"/>
  <c r="G5" i="68"/>
  <c r="G22" i="69"/>
  <c r="G6" i="69" s="1"/>
  <c r="D30" i="69"/>
  <c r="F61" i="69"/>
  <c r="D61" i="69" s="1"/>
  <c r="D68" i="69"/>
  <c r="D75" i="69"/>
  <c r="G36" i="68"/>
  <c r="D51" i="69"/>
  <c r="E9" i="68"/>
  <c r="I9" i="68" s="1"/>
  <c r="E27" i="68"/>
  <c r="I27" i="68" s="1"/>
  <c r="E33" i="68"/>
  <c r="I33" i="68" s="1"/>
  <c r="D22" i="69"/>
  <c r="D70" i="69"/>
  <c r="D58" i="69"/>
  <c r="D23" i="69"/>
  <c r="D59" i="69"/>
  <c r="D71" i="69"/>
  <c r="D79" i="69"/>
  <c r="F7" i="69"/>
  <c r="D45" i="69"/>
  <c r="H81" i="69"/>
  <c r="D81" i="69" s="1"/>
  <c r="G54" i="68"/>
  <c r="H54" i="68"/>
  <c r="E6" i="68"/>
  <c r="I10" i="68"/>
  <c r="E14" i="68"/>
  <c r="I14" i="68" s="1"/>
  <c r="E20" i="68"/>
  <c r="I20" i="68" s="1"/>
  <c r="E22" i="68"/>
  <c r="I22" i="68" s="1"/>
  <c r="I32" i="68"/>
  <c r="I34" i="68"/>
  <c r="I28" i="68"/>
  <c r="E36" i="68"/>
  <c r="F6" i="69" l="1"/>
  <c r="H6" i="69"/>
  <c r="D7" i="69"/>
  <c r="D6" i="69" s="1"/>
  <c r="I36" i="68"/>
  <c r="I6" i="68"/>
  <c r="E5" i="68"/>
  <c r="I5" i="68" s="1"/>
  <c r="E54" i="68" l="1"/>
  <c r="I54" i="68" s="1"/>
  <c r="D85" i="67" l="1"/>
  <c r="H84" i="67"/>
  <c r="G84" i="67"/>
  <c r="F84" i="67"/>
  <c r="E84" i="67"/>
  <c r="D84" i="67"/>
  <c r="D83" i="67"/>
  <c r="H82" i="67"/>
  <c r="H81" i="67" s="1"/>
  <c r="G82" i="67"/>
  <c r="F82" i="67"/>
  <c r="E82" i="67"/>
  <c r="G81" i="67"/>
  <c r="F81" i="67"/>
  <c r="E81" i="67"/>
  <c r="D80" i="67"/>
  <c r="H79" i="67"/>
  <c r="H78" i="67" s="1"/>
  <c r="G79" i="67"/>
  <c r="G78" i="67" s="1"/>
  <c r="F79" i="67"/>
  <c r="F78" i="67" s="1"/>
  <c r="E79" i="67"/>
  <c r="E78" i="67" s="1"/>
  <c r="D77" i="67"/>
  <c r="D76" i="67"/>
  <c r="H75" i="67"/>
  <c r="G75" i="67"/>
  <c r="D75" i="67" s="1"/>
  <c r="F75" i="67"/>
  <c r="E75" i="67"/>
  <c r="D74" i="67"/>
  <c r="H73" i="67"/>
  <c r="G73" i="67"/>
  <c r="F73" i="67"/>
  <c r="F70" i="67" s="1"/>
  <c r="E73" i="67"/>
  <c r="D72" i="67"/>
  <c r="H71" i="67"/>
  <c r="G71" i="67"/>
  <c r="F71" i="67"/>
  <c r="E71" i="67"/>
  <c r="H70" i="67"/>
  <c r="D69" i="67"/>
  <c r="H68" i="67"/>
  <c r="G68" i="67"/>
  <c r="G61" i="67" s="1"/>
  <c r="F68" i="67"/>
  <c r="E68" i="67"/>
  <c r="D67" i="67"/>
  <c r="H66" i="67"/>
  <c r="G66" i="67"/>
  <c r="F66" i="67"/>
  <c r="E66" i="67"/>
  <c r="D66" i="67"/>
  <c r="D65" i="67"/>
  <c r="H64" i="67"/>
  <c r="G64" i="67"/>
  <c r="F64" i="67"/>
  <c r="E64" i="67"/>
  <c r="D64" i="67"/>
  <c r="D63" i="67"/>
  <c r="H62" i="67"/>
  <c r="H61" i="67" s="1"/>
  <c r="G62" i="67"/>
  <c r="F62" i="67"/>
  <c r="E62" i="67"/>
  <c r="E61" i="67"/>
  <c r="D60" i="67"/>
  <c r="H59" i="67"/>
  <c r="H58" i="67" s="1"/>
  <c r="G59" i="67"/>
  <c r="G58" i="67" s="1"/>
  <c r="F59" i="67"/>
  <c r="F58" i="67" s="1"/>
  <c r="E59" i="67"/>
  <c r="E58" i="67" s="1"/>
  <c r="D57" i="67"/>
  <c r="H56" i="67"/>
  <c r="G56" i="67"/>
  <c r="F56" i="67"/>
  <c r="E56" i="67"/>
  <c r="D55" i="67"/>
  <c r="D54" i="67"/>
  <c r="D53" i="67"/>
  <c r="D52" i="67"/>
  <c r="H51" i="67"/>
  <c r="G51" i="67"/>
  <c r="F51" i="67"/>
  <c r="F44" i="67" s="1"/>
  <c r="E51" i="67"/>
  <c r="D50" i="67"/>
  <c r="H49" i="67"/>
  <c r="G49" i="67"/>
  <c r="F49" i="67"/>
  <c r="E49" i="67"/>
  <c r="D49" i="67" s="1"/>
  <c r="D48" i="67"/>
  <c r="H47" i="67"/>
  <c r="G47" i="67"/>
  <c r="F47" i="67"/>
  <c r="E47" i="67"/>
  <c r="D46" i="67"/>
  <c r="H45" i="67"/>
  <c r="H44" i="67" s="1"/>
  <c r="G45" i="67"/>
  <c r="F45" i="67"/>
  <c r="E45" i="67"/>
  <c r="D45" i="67" s="1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H30" i="67"/>
  <c r="G30" i="67"/>
  <c r="F30" i="67"/>
  <c r="E30" i="67"/>
  <c r="D29" i="67"/>
  <c r="H28" i="67"/>
  <c r="H22" i="67" s="1"/>
  <c r="G28" i="67"/>
  <c r="F28" i="67"/>
  <c r="E28" i="67"/>
  <c r="D27" i="67"/>
  <c r="H26" i="67"/>
  <c r="G26" i="67"/>
  <c r="F26" i="67"/>
  <c r="E26" i="67"/>
  <c r="D26" i="67" s="1"/>
  <c r="D25" i="67"/>
  <c r="D24" i="67"/>
  <c r="H23" i="67"/>
  <c r="G23" i="67"/>
  <c r="G22" i="67" s="1"/>
  <c r="F23" i="67"/>
  <c r="E23" i="67"/>
  <c r="D21" i="67"/>
  <c r="D20" i="67"/>
  <c r="D19" i="67"/>
  <c r="D18" i="67"/>
  <c r="H17" i="67"/>
  <c r="G17" i="67"/>
  <c r="F17" i="67"/>
  <c r="E17" i="67"/>
  <c r="D16" i="67"/>
  <c r="D15" i="67"/>
  <c r="D14" i="67"/>
  <c r="D13" i="67"/>
  <c r="D12" i="67"/>
  <c r="D11" i="67"/>
  <c r="D10" i="67"/>
  <c r="D9" i="67"/>
  <c r="H8" i="67"/>
  <c r="H7" i="67" s="1"/>
  <c r="G8" i="67"/>
  <c r="G7" i="67" s="1"/>
  <c r="F8" i="67"/>
  <c r="E8" i="67"/>
  <c r="E7" i="67" s="1"/>
  <c r="C66" i="66"/>
  <c r="C64" i="66"/>
  <c r="I62" i="66"/>
  <c r="I61" i="66"/>
  <c r="I60" i="66"/>
  <c r="H59" i="66"/>
  <c r="G59" i="66"/>
  <c r="F59" i="66"/>
  <c r="E59" i="66"/>
  <c r="D59" i="66"/>
  <c r="I58" i="66"/>
  <c r="I57" i="66"/>
  <c r="H56" i="66"/>
  <c r="G56" i="66"/>
  <c r="F56" i="66"/>
  <c r="E56" i="66"/>
  <c r="D56" i="66"/>
  <c r="I53" i="66"/>
  <c r="I52" i="66"/>
  <c r="I51" i="66"/>
  <c r="I50" i="66"/>
  <c r="I49" i="66"/>
  <c r="H48" i="66"/>
  <c r="G48" i="66"/>
  <c r="F48" i="66"/>
  <c r="E48" i="66"/>
  <c r="D48" i="66"/>
  <c r="I47" i="66"/>
  <c r="H46" i="66"/>
  <c r="G46" i="66"/>
  <c r="F46" i="66"/>
  <c r="E46" i="66"/>
  <c r="D46" i="66"/>
  <c r="I45" i="66"/>
  <c r="I44" i="66"/>
  <c r="I43" i="66"/>
  <c r="I42" i="66"/>
  <c r="H41" i="66"/>
  <c r="G41" i="66"/>
  <c r="F41" i="66"/>
  <c r="E41" i="66"/>
  <c r="I41" i="66" s="1"/>
  <c r="D41" i="66"/>
  <c r="I40" i="66"/>
  <c r="I39" i="66"/>
  <c r="I38" i="66"/>
  <c r="H37" i="66"/>
  <c r="G37" i="66"/>
  <c r="G36" i="66" s="1"/>
  <c r="F37" i="66"/>
  <c r="E37" i="66"/>
  <c r="E36" i="66" s="1"/>
  <c r="D37" i="66"/>
  <c r="H36" i="66"/>
  <c r="E35" i="66"/>
  <c r="I35" i="66" s="1"/>
  <c r="E34" i="66"/>
  <c r="H33" i="66"/>
  <c r="G33" i="66"/>
  <c r="F33" i="66"/>
  <c r="D33" i="66"/>
  <c r="E32" i="66"/>
  <c r="I32" i="66" s="1"/>
  <c r="H31" i="66"/>
  <c r="G31" i="66"/>
  <c r="F31" i="66"/>
  <c r="D31" i="66"/>
  <c r="E30" i="66"/>
  <c r="I30" i="66" s="1"/>
  <c r="E29" i="66"/>
  <c r="I29" i="66" s="1"/>
  <c r="E28" i="66"/>
  <c r="H27" i="66"/>
  <c r="G27" i="66"/>
  <c r="F27" i="66"/>
  <c r="D27" i="66"/>
  <c r="E26" i="66"/>
  <c r="I26" i="66" s="1"/>
  <c r="E25" i="66"/>
  <c r="I25" i="66" s="1"/>
  <c r="E24" i="66"/>
  <c r="I24" i="66" s="1"/>
  <c r="E23" i="66"/>
  <c r="I23" i="66" s="1"/>
  <c r="H22" i="66"/>
  <c r="G22" i="66"/>
  <c r="F22" i="66"/>
  <c r="D22" i="66"/>
  <c r="E21" i="66"/>
  <c r="I21" i="66" s="1"/>
  <c r="H20" i="66"/>
  <c r="G20" i="66"/>
  <c r="F20" i="66"/>
  <c r="D20" i="66"/>
  <c r="E19" i="66"/>
  <c r="I19" i="66" s="1"/>
  <c r="E18" i="66"/>
  <c r="I18" i="66" s="1"/>
  <c r="E17" i="66"/>
  <c r="I17" i="66" s="1"/>
  <c r="E16" i="66"/>
  <c r="E15" i="66"/>
  <c r="I15" i="66" s="1"/>
  <c r="H14" i="66"/>
  <c r="G14" i="66"/>
  <c r="F14" i="66"/>
  <c r="D14" i="66"/>
  <c r="E13" i="66"/>
  <c r="I13" i="66" s="1"/>
  <c r="E12" i="66"/>
  <c r="I12" i="66" s="1"/>
  <c r="E11" i="66"/>
  <c r="I11" i="66" s="1"/>
  <c r="E10" i="66"/>
  <c r="I10" i="66" s="1"/>
  <c r="H9" i="66"/>
  <c r="G9" i="66"/>
  <c r="F9" i="66"/>
  <c r="D9" i="66"/>
  <c r="E8" i="66"/>
  <c r="E7" i="66"/>
  <c r="I7" i="66" s="1"/>
  <c r="H6" i="66"/>
  <c r="G6" i="66"/>
  <c r="F6" i="66"/>
  <c r="D6" i="66"/>
  <c r="D4" i="66"/>
  <c r="B2" i="66"/>
  <c r="G1" i="66"/>
  <c r="H6" i="67" l="1"/>
  <c r="D5" i="66"/>
  <c r="D36" i="66"/>
  <c r="D51" i="67"/>
  <c r="D73" i="67"/>
  <c r="I37" i="66"/>
  <c r="E22" i="67"/>
  <c r="E6" i="67" s="1"/>
  <c r="G70" i="67"/>
  <c r="G6" i="67" s="1"/>
  <c r="H5" i="66"/>
  <c r="D17" i="67"/>
  <c r="F22" i="67"/>
  <c r="D30" i="67"/>
  <c r="G44" i="67"/>
  <c r="E70" i="67"/>
  <c r="D70" i="67" s="1"/>
  <c r="I48" i="66"/>
  <c r="I59" i="66"/>
  <c r="D8" i="67"/>
  <c r="E44" i="67"/>
  <c r="D62" i="67"/>
  <c r="D78" i="67"/>
  <c r="D82" i="67"/>
  <c r="F5" i="66"/>
  <c r="I46" i="66"/>
  <c r="I56" i="66"/>
  <c r="F7" i="67"/>
  <c r="D58" i="67"/>
  <c r="D68" i="67"/>
  <c r="G5" i="66"/>
  <c r="G54" i="66" s="1"/>
  <c r="D28" i="67"/>
  <c r="D56" i="67"/>
  <c r="F61" i="67"/>
  <c r="D61" i="67" s="1"/>
  <c r="E33" i="66"/>
  <c r="I33" i="66" s="1"/>
  <c r="E14" i="66"/>
  <c r="I14" i="66" s="1"/>
  <c r="E6" i="66"/>
  <c r="I6" i="66" s="1"/>
  <c r="E27" i="66"/>
  <c r="I27" i="66" s="1"/>
  <c r="E20" i="66"/>
  <c r="I20" i="66" s="1"/>
  <c r="D81" i="67"/>
  <c r="D7" i="67"/>
  <c r="D23" i="67"/>
  <c r="D47" i="67"/>
  <c r="D59" i="67"/>
  <c r="D71" i="67"/>
  <c r="D79" i="67"/>
  <c r="H54" i="66"/>
  <c r="D54" i="66"/>
  <c r="I8" i="66"/>
  <c r="E22" i="66"/>
  <c r="I22" i="66" s="1"/>
  <c r="I34" i="66"/>
  <c r="E9" i="66"/>
  <c r="I9" i="66" s="1"/>
  <c r="E31" i="66"/>
  <c r="I31" i="66" s="1"/>
  <c r="I16" i="66"/>
  <c r="I28" i="66"/>
  <c r="F36" i="66"/>
  <c r="D44" i="67" l="1"/>
  <c r="D22" i="67"/>
  <c r="F6" i="67"/>
  <c r="D6" i="67"/>
  <c r="E5" i="66"/>
  <c r="I36" i="66"/>
  <c r="F54" i="66"/>
  <c r="I5" i="66" l="1"/>
  <c r="E54" i="66"/>
  <c r="I54" i="66" s="1"/>
  <c r="D85" i="65" l="1"/>
  <c r="H84" i="65"/>
  <c r="G84" i="65"/>
  <c r="F84" i="65"/>
  <c r="E84" i="65"/>
  <c r="D84" i="65" s="1"/>
  <c r="D83" i="65"/>
  <c r="H82" i="65"/>
  <c r="H81" i="65" s="1"/>
  <c r="G82" i="65"/>
  <c r="G81" i="65" s="1"/>
  <c r="F82" i="65"/>
  <c r="E82" i="65"/>
  <c r="F81" i="65"/>
  <c r="E81" i="65"/>
  <c r="D80" i="65"/>
  <c r="H79" i="65"/>
  <c r="H78" i="65" s="1"/>
  <c r="G79" i="65"/>
  <c r="G78" i="65" s="1"/>
  <c r="F79" i="65"/>
  <c r="F78" i="65" s="1"/>
  <c r="E79" i="65"/>
  <c r="E78" i="65" s="1"/>
  <c r="D77" i="65"/>
  <c r="D76" i="65"/>
  <c r="H75" i="65"/>
  <c r="G75" i="65"/>
  <c r="D75" i="65" s="1"/>
  <c r="F75" i="65"/>
  <c r="E75" i="65"/>
  <c r="D74" i="65"/>
  <c r="H73" i="65"/>
  <c r="G73" i="65"/>
  <c r="F73" i="65"/>
  <c r="E73" i="65"/>
  <c r="D72" i="65"/>
  <c r="H71" i="65"/>
  <c r="G71" i="65"/>
  <c r="F71" i="65"/>
  <c r="E71" i="65"/>
  <c r="D71" i="65"/>
  <c r="H70" i="65"/>
  <c r="D69" i="65"/>
  <c r="H68" i="65"/>
  <c r="G68" i="65"/>
  <c r="F68" i="65"/>
  <c r="E68" i="65"/>
  <c r="D67" i="65"/>
  <c r="H66" i="65"/>
  <c r="G66" i="65"/>
  <c r="G61" i="65" s="1"/>
  <c r="F66" i="65"/>
  <c r="E66" i="65"/>
  <c r="D66" i="65" s="1"/>
  <c r="D65" i="65"/>
  <c r="H64" i="65"/>
  <c r="G64" i="65"/>
  <c r="F64" i="65"/>
  <c r="E64" i="65"/>
  <c r="D64" i="65" s="1"/>
  <c r="D63" i="65"/>
  <c r="H62" i="65"/>
  <c r="H61" i="65" s="1"/>
  <c r="G62" i="65"/>
  <c r="F62" i="65"/>
  <c r="E62" i="65"/>
  <c r="D60" i="65"/>
  <c r="H59" i="65"/>
  <c r="H58" i="65" s="1"/>
  <c r="G59" i="65"/>
  <c r="G58" i="65" s="1"/>
  <c r="F59" i="65"/>
  <c r="F58" i="65" s="1"/>
  <c r="E59" i="65"/>
  <c r="E58" i="65" s="1"/>
  <c r="D57" i="65"/>
  <c r="H56" i="65"/>
  <c r="G56" i="65"/>
  <c r="F56" i="65"/>
  <c r="D56" i="65" s="1"/>
  <c r="E56" i="65"/>
  <c r="D55" i="65"/>
  <c r="D54" i="65"/>
  <c r="D53" i="65"/>
  <c r="D52" i="65"/>
  <c r="H51" i="65"/>
  <c r="G51" i="65"/>
  <c r="F51" i="65"/>
  <c r="E51" i="65"/>
  <c r="D50" i="65"/>
  <c r="H49" i="65"/>
  <c r="G49" i="65"/>
  <c r="F49" i="65"/>
  <c r="E49" i="65"/>
  <c r="D49" i="65" s="1"/>
  <c r="D48" i="65"/>
  <c r="H47" i="65"/>
  <c r="G47" i="65"/>
  <c r="F47" i="65"/>
  <c r="E47" i="65"/>
  <c r="D46" i="65"/>
  <c r="H45" i="65"/>
  <c r="H44" i="65" s="1"/>
  <c r="G45" i="65"/>
  <c r="F45" i="65"/>
  <c r="F44" i="65" s="1"/>
  <c r="E45" i="65"/>
  <c r="D45" i="65" s="1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H30" i="65"/>
  <c r="G30" i="65"/>
  <c r="F30" i="65"/>
  <c r="E30" i="65"/>
  <c r="D30" i="65" s="1"/>
  <c r="D29" i="65"/>
  <c r="H28" i="65"/>
  <c r="G28" i="65"/>
  <c r="F28" i="65"/>
  <c r="D28" i="65" s="1"/>
  <c r="E28" i="65"/>
  <c r="D27" i="65"/>
  <c r="H26" i="65"/>
  <c r="G26" i="65"/>
  <c r="G22" i="65" s="1"/>
  <c r="F26" i="65"/>
  <c r="E26" i="65"/>
  <c r="D26" i="65" s="1"/>
  <c r="D25" i="65"/>
  <c r="D24" i="65"/>
  <c r="H23" i="65"/>
  <c r="G23" i="65"/>
  <c r="F23" i="65"/>
  <c r="E23" i="65"/>
  <c r="H22" i="65"/>
  <c r="D21" i="65"/>
  <c r="D20" i="65"/>
  <c r="D19" i="65"/>
  <c r="D18" i="65"/>
  <c r="H17" i="65"/>
  <c r="G17" i="65"/>
  <c r="F17" i="65"/>
  <c r="E17" i="65"/>
  <c r="E7" i="65" s="1"/>
  <c r="D16" i="65"/>
  <c r="D15" i="65"/>
  <c r="D14" i="65"/>
  <c r="D13" i="65"/>
  <c r="D12" i="65"/>
  <c r="D11" i="65"/>
  <c r="D10" i="65"/>
  <c r="D9" i="65"/>
  <c r="H8" i="65"/>
  <c r="H7" i="65" s="1"/>
  <c r="G8" i="65"/>
  <c r="F8" i="65"/>
  <c r="E8" i="65"/>
  <c r="C66" i="64"/>
  <c r="C64" i="64"/>
  <c r="I62" i="64"/>
  <c r="I61" i="64"/>
  <c r="I60" i="64"/>
  <c r="H59" i="64"/>
  <c r="G59" i="64"/>
  <c r="F59" i="64"/>
  <c r="E59" i="64"/>
  <c r="I59" i="64" s="1"/>
  <c r="D59" i="64"/>
  <c r="I58" i="64"/>
  <c r="I57" i="64"/>
  <c r="H56" i="64"/>
  <c r="G56" i="64"/>
  <c r="F56" i="64"/>
  <c r="E56" i="64"/>
  <c r="I56" i="64" s="1"/>
  <c r="D56" i="64"/>
  <c r="I53" i="64"/>
  <c r="I52" i="64"/>
  <c r="I51" i="64"/>
  <c r="I50" i="64"/>
  <c r="I49" i="64"/>
  <c r="H48" i="64"/>
  <c r="G48" i="64"/>
  <c r="F48" i="64"/>
  <c r="E48" i="64"/>
  <c r="D48" i="64"/>
  <c r="I47" i="64"/>
  <c r="H46" i="64"/>
  <c r="G46" i="64"/>
  <c r="F46" i="64"/>
  <c r="E46" i="64"/>
  <c r="I46" i="64" s="1"/>
  <c r="D46" i="64"/>
  <c r="I45" i="64"/>
  <c r="I44" i="64"/>
  <c r="I43" i="64"/>
  <c r="I42" i="64"/>
  <c r="H41" i="64"/>
  <c r="G41" i="64"/>
  <c r="F41" i="64"/>
  <c r="E41" i="64"/>
  <c r="I41" i="64" s="1"/>
  <c r="D41" i="64"/>
  <c r="I40" i="64"/>
  <c r="I39" i="64"/>
  <c r="I38" i="64"/>
  <c r="H37" i="64"/>
  <c r="H36" i="64" s="1"/>
  <c r="G37" i="64"/>
  <c r="F37" i="64"/>
  <c r="F36" i="64" s="1"/>
  <c r="F54" i="64" s="1"/>
  <c r="E37" i="64"/>
  <c r="D37" i="64"/>
  <c r="D36" i="64" s="1"/>
  <c r="E35" i="64"/>
  <c r="I35" i="64" s="1"/>
  <c r="E34" i="64"/>
  <c r="H33" i="64"/>
  <c r="G33" i="64"/>
  <c r="F33" i="64"/>
  <c r="D33" i="64"/>
  <c r="E32" i="64"/>
  <c r="E31" i="64" s="1"/>
  <c r="H31" i="64"/>
  <c r="G31" i="64"/>
  <c r="F31" i="64"/>
  <c r="D31" i="64"/>
  <c r="E30" i="64"/>
  <c r="I30" i="64" s="1"/>
  <c r="E29" i="64"/>
  <c r="I29" i="64" s="1"/>
  <c r="E28" i="64"/>
  <c r="I28" i="64" s="1"/>
  <c r="H27" i="64"/>
  <c r="G27" i="64"/>
  <c r="F27" i="64"/>
  <c r="D27" i="64"/>
  <c r="E26" i="64"/>
  <c r="I26" i="64" s="1"/>
  <c r="E25" i="64"/>
  <c r="I25" i="64" s="1"/>
  <c r="E24" i="64"/>
  <c r="I24" i="64" s="1"/>
  <c r="E23" i="64"/>
  <c r="H22" i="64"/>
  <c r="G22" i="64"/>
  <c r="F22" i="64"/>
  <c r="D22" i="64"/>
  <c r="E21" i="64"/>
  <c r="E20" i="64" s="1"/>
  <c r="H20" i="64"/>
  <c r="G20" i="64"/>
  <c r="F20" i="64"/>
  <c r="D20" i="64"/>
  <c r="E19" i="64"/>
  <c r="I19" i="64" s="1"/>
  <c r="E18" i="64"/>
  <c r="I18" i="64" s="1"/>
  <c r="E17" i="64"/>
  <c r="I17" i="64" s="1"/>
  <c r="E16" i="64"/>
  <c r="I16" i="64" s="1"/>
  <c r="E15" i="64"/>
  <c r="I15" i="64" s="1"/>
  <c r="H14" i="64"/>
  <c r="G14" i="64"/>
  <c r="F14" i="64"/>
  <c r="D14" i="64"/>
  <c r="E13" i="64"/>
  <c r="I13" i="64" s="1"/>
  <c r="E12" i="64"/>
  <c r="I12" i="64" s="1"/>
  <c r="E11" i="64"/>
  <c r="I11" i="64" s="1"/>
  <c r="E10" i="64"/>
  <c r="H9" i="64"/>
  <c r="G9" i="64"/>
  <c r="F9" i="64"/>
  <c r="D9" i="64"/>
  <c r="E8" i="64"/>
  <c r="I8" i="64" s="1"/>
  <c r="E7" i="64"/>
  <c r="I7" i="64" s="1"/>
  <c r="H6" i="64"/>
  <c r="H5" i="64" s="1"/>
  <c r="G6" i="64"/>
  <c r="F6" i="64"/>
  <c r="F5" i="64" s="1"/>
  <c r="D6" i="64"/>
  <c r="D4" i="64"/>
  <c r="B2" i="64"/>
  <c r="G1" i="64"/>
  <c r="E33" i="64" l="1"/>
  <c r="I33" i="64" s="1"/>
  <c r="H54" i="64"/>
  <c r="G5" i="64"/>
  <c r="E36" i="64"/>
  <c r="D17" i="65"/>
  <c r="G44" i="65"/>
  <c r="D73" i="65"/>
  <c r="H6" i="65"/>
  <c r="I48" i="64"/>
  <c r="E22" i="65"/>
  <c r="E61" i="65"/>
  <c r="I20" i="64"/>
  <c r="F22" i="65"/>
  <c r="E70" i="65"/>
  <c r="I37" i="64"/>
  <c r="E44" i="65"/>
  <c r="D62" i="65"/>
  <c r="D68" i="65"/>
  <c r="F70" i="65"/>
  <c r="D79" i="65"/>
  <c r="I31" i="64"/>
  <c r="G36" i="64"/>
  <c r="D8" i="65"/>
  <c r="D58" i="65"/>
  <c r="F61" i="65"/>
  <c r="G70" i="65"/>
  <c r="D82" i="65"/>
  <c r="D5" i="64"/>
  <c r="D54" i="64" s="1"/>
  <c r="G7" i="65"/>
  <c r="G6" i="65" s="1"/>
  <c r="D51" i="65"/>
  <c r="E27" i="64"/>
  <c r="I27" i="64" s="1"/>
  <c r="E9" i="64"/>
  <c r="I9" i="64" s="1"/>
  <c r="E22" i="64"/>
  <c r="I22" i="64" s="1"/>
  <c r="I23" i="64"/>
  <c r="I21" i="64"/>
  <c r="D61" i="65"/>
  <c r="D81" i="65"/>
  <c r="E6" i="65"/>
  <c r="D70" i="65"/>
  <c r="D78" i="65"/>
  <c r="D23" i="65"/>
  <c r="D47" i="65"/>
  <c r="D59" i="65"/>
  <c r="F7" i="65"/>
  <c r="F6" i="65" s="1"/>
  <c r="G54" i="64"/>
  <c r="I36" i="64"/>
  <c r="E6" i="64"/>
  <c r="I10" i="64"/>
  <c r="E14" i="64"/>
  <c r="I14" i="64" s="1"/>
  <c r="I32" i="64"/>
  <c r="I34" i="64"/>
  <c r="D22" i="65" l="1"/>
  <c r="D44" i="65"/>
  <c r="D7" i="65"/>
  <c r="D6" i="65" s="1"/>
  <c r="I6" i="64"/>
  <c r="E5" i="64"/>
  <c r="I5" i="64" l="1"/>
  <c r="E54" i="64"/>
  <c r="I54" i="64" s="1"/>
  <c r="G19" i="38" l="1"/>
  <c r="F19" i="38"/>
  <c r="G58" i="23" l="1"/>
  <c r="E42" i="24" l="1"/>
  <c r="G31" i="20"/>
  <c r="E40" i="24"/>
  <c r="D21" i="24"/>
  <c r="E9" i="24"/>
  <c r="E10" i="24"/>
  <c r="E11" i="24"/>
  <c r="E12" i="24"/>
  <c r="D14" i="24"/>
  <c r="D15" i="24"/>
  <c r="D16" i="24"/>
  <c r="D4" i="24"/>
  <c r="D5" i="24"/>
  <c r="D6" i="24"/>
  <c r="D7" i="24"/>
  <c r="C26" i="35"/>
  <c r="K21" i="43"/>
  <c r="K14" i="24" l="1"/>
  <c r="K13" i="24"/>
  <c r="K12" i="24"/>
  <c r="K11" i="24"/>
  <c r="I13" i="24"/>
  <c r="I12" i="24"/>
  <c r="H13" i="24"/>
  <c r="H12" i="24"/>
  <c r="G13" i="24"/>
  <c r="G12" i="24"/>
  <c r="I32" i="24" l="1"/>
  <c r="D27" i="20" l="1"/>
  <c r="D26" i="20"/>
  <c r="G27" i="20"/>
  <c r="F53" i="20" s="1"/>
  <c r="K32" i="24"/>
  <c r="E47" i="23" l="1"/>
  <c r="D47" i="23"/>
  <c r="H58" i="24"/>
  <c r="G58" i="24"/>
  <c r="C42" i="51" l="1"/>
  <c r="D42" i="51"/>
  <c r="E42" i="51"/>
  <c r="F42" i="51"/>
  <c r="C22" i="51"/>
  <c r="D22" i="51"/>
  <c r="E22" i="51"/>
  <c r="F22" i="51"/>
  <c r="G22" i="51"/>
  <c r="C46" i="51"/>
  <c r="D46" i="51"/>
  <c r="E46" i="51"/>
  <c r="F46" i="51"/>
  <c r="G46" i="51"/>
  <c r="G19" i="51"/>
  <c r="F13" i="20" s="1"/>
  <c r="J13" i="24" s="1"/>
  <c r="F19" i="51"/>
  <c r="E19" i="51"/>
  <c r="D19" i="51"/>
  <c r="E13" i="20" s="1"/>
  <c r="C19" i="51"/>
  <c r="D13" i="20" s="1"/>
  <c r="G42" i="51"/>
  <c r="E16" i="29" l="1"/>
  <c r="G1" i="24"/>
  <c r="B70" i="24" l="1"/>
  <c r="B68" i="24"/>
  <c r="B66" i="24"/>
  <c r="B65" i="24"/>
  <c r="B64" i="24"/>
  <c r="B63" i="24"/>
  <c r="B62" i="24"/>
  <c r="B61" i="24"/>
  <c r="A70" i="24"/>
  <c r="A68" i="24"/>
  <c r="A66" i="24"/>
  <c r="A65" i="24"/>
  <c r="A64" i="24"/>
  <c r="A63" i="24"/>
  <c r="A62" i="24"/>
  <c r="A61" i="24"/>
  <c r="E70" i="24"/>
  <c r="E66" i="24"/>
  <c r="E65" i="24"/>
  <c r="E64" i="24"/>
  <c r="E63" i="24"/>
  <c r="E62" i="24"/>
  <c r="E61" i="24"/>
  <c r="D61" i="24"/>
  <c r="C70" i="24"/>
  <c r="C69" i="24"/>
  <c r="C68" i="24"/>
  <c r="C66" i="24"/>
  <c r="C65" i="24"/>
  <c r="C64" i="24"/>
  <c r="C63" i="24"/>
  <c r="C62" i="24"/>
  <c r="C61" i="24"/>
  <c r="E60" i="24"/>
  <c r="C60" i="24"/>
  <c r="C59" i="24"/>
  <c r="C58" i="24"/>
  <c r="C56" i="24"/>
  <c r="B56" i="24"/>
  <c r="A56" i="24"/>
  <c r="E55" i="24"/>
  <c r="C55" i="24"/>
  <c r="B55" i="24"/>
  <c r="A55" i="24"/>
  <c r="E54" i="24"/>
  <c r="C54" i="24"/>
  <c r="B54" i="24"/>
  <c r="A54" i="24"/>
  <c r="I60" i="24"/>
  <c r="I59" i="24"/>
  <c r="I58" i="24"/>
  <c r="I54" i="24"/>
  <c r="H54" i="24"/>
  <c r="G54" i="24"/>
  <c r="G52" i="43"/>
  <c r="F40" i="20" s="1"/>
  <c r="J54" i="24" s="1"/>
  <c r="F52" i="43"/>
  <c r="E40" i="20"/>
  <c r="D40" i="20"/>
  <c r="E58" i="23" l="1"/>
  <c r="D58" i="23"/>
  <c r="E57" i="23"/>
  <c r="D57" i="23"/>
  <c r="E59" i="24"/>
  <c r="G57" i="23"/>
  <c r="G56" i="23"/>
  <c r="E56" i="24" s="1"/>
  <c r="E56" i="23"/>
  <c r="D56" i="23"/>
  <c r="I41" i="24"/>
  <c r="C41" i="24"/>
  <c r="C42" i="24"/>
  <c r="E41" i="24"/>
  <c r="C25" i="24"/>
  <c r="F41" i="23"/>
  <c r="C22" i="13"/>
  <c r="C47" i="13" s="1"/>
  <c r="C15" i="53"/>
  <c r="B1" i="53"/>
  <c r="A1" i="24"/>
  <c r="F41" i="20"/>
  <c r="D33" i="24"/>
  <c r="C33" i="24"/>
  <c r="C38" i="24"/>
  <c r="B33" i="24"/>
  <c r="D19" i="24"/>
  <c r="C15" i="24"/>
  <c r="B15" i="24"/>
  <c r="A15" i="24"/>
  <c r="E58" i="24" l="1"/>
  <c r="D56" i="24" s="1"/>
  <c r="F76" i="23"/>
  <c r="F56" i="23"/>
  <c r="C13" i="53"/>
  <c r="F13" i="53" s="1"/>
  <c r="F69" i="23" l="1"/>
  <c r="D70" i="24" s="1"/>
  <c r="F61" i="23"/>
  <c r="D62" i="24" s="1"/>
  <c r="F18" i="37"/>
  <c r="E18" i="37"/>
  <c r="D18" i="37"/>
  <c r="C18" i="37"/>
  <c r="G17" i="51" l="1"/>
  <c r="F17" i="51"/>
  <c r="D17" i="51"/>
  <c r="C17" i="51"/>
  <c r="G6" i="51"/>
  <c r="F6" i="51"/>
  <c r="E6" i="51"/>
  <c r="D6" i="51"/>
  <c r="C6" i="51"/>
  <c r="F1" i="51"/>
  <c r="G16" i="43"/>
  <c r="F16" i="43"/>
  <c r="D16" i="43"/>
  <c r="C16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4" i="38"/>
  <c r="F14" i="38"/>
  <c r="D14" i="38"/>
  <c r="C14" i="38"/>
  <c r="G6" i="38"/>
  <c r="F6" i="38"/>
  <c r="E6" i="38"/>
  <c r="D6" i="38"/>
  <c r="C6" i="38"/>
  <c r="F1" i="38"/>
  <c r="D25" i="37"/>
  <c r="C25" i="37"/>
  <c r="G25" i="37"/>
  <c r="F25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7" i="35"/>
  <c r="F17" i="35"/>
  <c r="D17" i="35"/>
  <c r="C17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44" i="23"/>
  <c r="E44" i="23"/>
  <c r="D8" i="23"/>
  <c r="E8" i="23"/>
  <c r="E43" i="24" l="1"/>
  <c r="D41" i="24" s="1"/>
  <c r="E39" i="24"/>
  <c r="C43" i="24"/>
  <c r="C40" i="24"/>
  <c r="C39" i="24"/>
  <c r="B41" i="24"/>
  <c r="B39" i="24"/>
  <c r="F39" i="23"/>
  <c r="D39" i="24" l="1"/>
  <c r="K26" i="24" l="1"/>
  <c r="K56" i="24"/>
  <c r="K55" i="24"/>
  <c r="K53" i="24"/>
  <c r="J55" i="24"/>
  <c r="J48" i="24"/>
  <c r="I56" i="24"/>
  <c r="I55" i="24"/>
  <c r="I53" i="24"/>
  <c r="H56" i="24"/>
  <c r="H55" i="24"/>
  <c r="H53" i="24"/>
  <c r="G56" i="24"/>
  <c r="G55" i="24"/>
  <c r="G53" i="24"/>
  <c r="K48" i="24"/>
  <c r="K47" i="24"/>
  <c r="K46" i="24"/>
  <c r="K45" i="24"/>
  <c r="K44" i="24"/>
  <c r="I52" i="24"/>
  <c r="I49" i="24"/>
  <c r="I48" i="24"/>
  <c r="I47" i="24"/>
  <c r="H49" i="24"/>
  <c r="H48" i="24"/>
  <c r="G49" i="24"/>
  <c r="G48" i="24"/>
  <c r="H47" i="24"/>
  <c r="G47" i="24"/>
  <c r="E53" i="24"/>
  <c r="E52" i="24"/>
  <c r="E50" i="24"/>
  <c r="E49" i="24"/>
  <c r="E48" i="24"/>
  <c r="E47" i="24"/>
  <c r="E46" i="24"/>
  <c r="E45" i="24"/>
  <c r="C53" i="24"/>
  <c r="B53" i="24"/>
  <c r="A53" i="24"/>
  <c r="D49" i="24"/>
  <c r="D46" i="24"/>
  <c r="C52" i="24"/>
  <c r="C50" i="24"/>
  <c r="C49" i="24"/>
  <c r="C48" i="24"/>
  <c r="C47" i="24"/>
  <c r="C46" i="24"/>
  <c r="C45" i="24"/>
  <c r="B52" i="24"/>
  <c r="B50" i="24"/>
  <c r="B49" i="24"/>
  <c r="B48" i="24"/>
  <c r="B47" i="24"/>
  <c r="B46" i="24"/>
  <c r="B45" i="24"/>
  <c r="A52" i="24"/>
  <c r="A50" i="24"/>
  <c r="A49" i="24"/>
  <c r="A48" i="24"/>
  <c r="A47" i="24"/>
  <c r="A46" i="24"/>
  <c r="A45" i="24"/>
  <c r="D44" i="24"/>
  <c r="C44" i="24"/>
  <c r="B44" i="24"/>
  <c r="A44" i="24"/>
  <c r="A41" i="24"/>
  <c r="D38" i="24"/>
  <c r="B38" i="24"/>
  <c r="E24" i="24"/>
  <c r="E23" i="24"/>
  <c r="C24" i="24"/>
  <c r="J45" i="24"/>
  <c r="I46" i="24"/>
  <c r="I45" i="24"/>
  <c r="I44" i="24"/>
  <c r="I40" i="24"/>
  <c r="H40" i="24"/>
  <c r="G40" i="24"/>
  <c r="J38" i="24"/>
  <c r="K39" i="24"/>
  <c r="K38" i="24"/>
  <c r="I39" i="24"/>
  <c r="I38" i="24"/>
  <c r="K33" i="24"/>
  <c r="K25" i="24"/>
  <c r="K24" i="24"/>
  <c r="K23" i="24"/>
  <c r="K22" i="24"/>
  <c r="I33" i="24"/>
  <c r="I26" i="24"/>
  <c r="H26" i="24"/>
  <c r="G26" i="24"/>
  <c r="I25" i="24"/>
  <c r="I24" i="24"/>
  <c r="H25" i="24"/>
  <c r="H24" i="24"/>
  <c r="G25" i="24"/>
  <c r="G24" i="24"/>
  <c r="I23" i="24"/>
  <c r="G23" i="24"/>
  <c r="H23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1" i="24"/>
  <c r="I22" i="24"/>
  <c r="H17" i="24"/>
  <c r="G17" i="24"/>
  <c r="C23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2" i="24"/>
  <c r="B22" i="24"/>
  <c r="A22" i="24"/>
  <c r="A21" i="24"/>
  <c r="C18" i="24"/>
  <c r="D18" i="24"/>
  <c r="E19" i="24" s="1"/>
  <c r="C19" i="24"/>
  <c r="B19" i="24"/>
  <c r="A18" i="24"/>
  <c r="B18" i="24"/>
  <c r="A9" i="24"/>
  <c r="B9" i="24"/>
  <c r="E67" i="23"/>
  <c r="D67" i="23"/>
  <c r="E68" i="23"/>
  <c r="D68" i="23"/>
  <c r="E69" i="24"/>
  <c r="E68" i="24"/>
  <c r="D12" i="37"/>
  <c r="E62" i="23" s="1"/>
  <c r="G8" i="37"/>
  <c r="F8" i="37"/>
  <c r="E8" i="37"/>
  <c r="G16" i="37"/>
  <c r="F63" i="23" s="1"/>
  <c r="D64" i="24" s="1"/>
  <c r="F16" i="37"/>
  <c r="E16" i="37"/>
  <c r="D16" i="37"/>
  <c r="C16" i="37"/>
  <c r="D63" i="23" s="1"/>
  <c r="G12" i="37"/>
  <c r="F12" i="37"/>
  <c r="E12" i="37"/>
  <c r="C12" i="37"/>
  <c r="D62" i="23" s="1"/>
  <c r="D8" i="37"/>
  <c r="E17" i="23" s="1"/>
  <c r="C8" i="37"/>
  <c r="G19" i="23"/>
  <c r="E46" i="20"/>
  <c r="E45" i="20"/>
  <c r="E44" i="20"/>
  <c r="D46" i="20"/>
  <c r="D45" i="20"/>
  <c r="D44" i="20"/>
  <c r="G46" i="20"/>
  <c r="K60" i="24" s="1"/>
  <c r="G45" i="20"/>
  <c r="K59" i="24" s="1"/>
  <c r="K58" i="24"/>
  <c r="G36" i="51"/>
  <c r="G37" i="51" s="1"/>
  <c r="E42" i="20"/>
  <c r="D42" i="20"/>
  <c r="E37" i="51"/>
  <c r="D37" i="51"/>
  <c r="C37" i="51"/>
  <c r="E39" i="51"/>
  <c r="D39" i="51"/>
  <c r="C39" i="51"/>
  <c r="D39" i="20" s="1"/>
  <c r="E33" i="51"/>
  <c r="D33" i="51"/>
  <c r="E37" i="20" s="1"/>
  <c r="C33" i="51"/>
  <c r="E20" i="20"/>
  <c r="D20" i="20"/>
  <c r="E19" i="20"/>
  <c r="D19" i="20"/>
  <c r="E18" i="20"/>
  <c r="D18" i="20"/>
  <c r="G19" i="20"/>
  <c r="K19" i="24" s="1"/>
  <c r="K18" i="24"/>
  <c r="F42" i="20"/>
  <c r="J56" i="24" s="1"/>
  <c r="G39" i="51"/>
  <c r="F39" i="20" s="1"/>
  <c r="J53" i="24" s="1"/>
  <c r="G33" i="51"/>
  <c r="F39" i="51"/>
  <c r="F37" i="51"/>
  <c r="F33" i="51"/>
  <c r="G11" i="51"/>
  <c r="F11" i="51"/>
  <c r="E11" i="51"/>
  <c r="D11" i="51"/>
  <c r="C11" i="51"/>
  <c r="E50" i="43"/>
  <c r="F50" i="43"/>
  <c r="F53" i="43" s="1"/>
  <c r="D22" i="24" l="1"/>
  <c r="E44" i="24" s="1"/>
  <c r="F47" i="51"/>
  <c r="D37" i="20"/>
  <c r="C47" i="51"/>
  <c r="E47" i="51"/>
  <c r="E39" i="20"/>
  <c r="D47" i="51"/>
  <c r="G37" i="20"/>
  <c r="K49" i="24" s="1"/>
  <c r="G47" i="51"/>
  <c r="D68" i="24"/>
  <c r="J58" i="24"/>
  <c r="E19" i="37"/>
  <c r="F19" i="37"/>
  <c r="G19" i="37"/>
  <c r="E63" i="23"/>
  <c r="D19" i="37"/>
  <c r="D17" i="23"/>
  <c r="C19" i="37"/>
  <c r="F62" i="23"/>
  <c r="D63" i="24" s="1"/>
  <c r="G13" i="23"/>
  <c r="G20" i="20"/>
  <c r="K21" i="24" s="1"/>
  <c r="G20" i="50"/>
  <c r="F35" i="20" s="1"/>
  <c r="J47" i="24" s="1"/>
  <c r="F20" i="50"/>
  <c r="E20" i="50"/>
  <c r="D20" i="50"/>
  <c r="E35" i="20" s="1"/>
  <c r="C20" i="50"/>
  <c r="D35" i="20" s="1"/>
  <c r="G9" i="50"/>
  <c r="F9" i="50"/>
  <c r="E9" i="50"/>
  <c r="D9" i="50"/>
  <c r="C9" i="50"/>
  <c r="E19" i="38"/>
  <c r="G33" i="38"/>
  <c r="G30" i="20" s="1"/>
  <c r="K40" i="24" s="1"/>
  <c r="F33" i="38"/>
  <c r="E33" i="38"/>
  <c r="D33" i="38"/>
  <c r="E30" i="20" s="1"/>
  <c r="C33" i="38"/>
  <c r="D30" i="20" s="1"/>
  <c r="D19" i="38"/>
  <c r="E31" i="20" s="1"/>
  <c r="C19" i="38"/>
  <c r="D31" i="20" s="1"/>
  <c r="E13" i="24" l="1"/>
  <c r="D9" i="24" s="1"/>
  <c r="F34" i="38"/>
  <c r="K41" i="24"/>
  <c r="D34" i="38"/>
  <c r="E34" i="38"/>
  <c r="F38" i="39"/>
  <c r="G38" i="39"/>
  <c r="C34" i="38"/>
  <c r="J16" i="24"/>
  <c r="G34" i="38" l="1"/>
  <c r="K17" i="24" l="1"/>
  <c r="J17" i="24" s="1"/>
  <c r="G24" i="47" l="1"/>
  <c r="F14" i="20" s="1"/>
  <c r="J14" i="24" s="1"/>
  <c r="F24" i="47"/>
  <c r="E24" i="47"/>
  <c r="D24" i="47"/>
  <c r="E14" i="20" s="1"/>
  <c r="C24" i="47"/>
  <c r="D14" i="20" s="1"/>
  <c r="G10" i="47"/>
  <c r="F50" i="23" s="1"/>
  <c r="D50" i="24" s="1"/>
  <c r="F10" i="47"/>
  <c r="E10" i="47"/>
  <c r="D10" i="47"/>
  <c r="C10" i="47"/>
  <c r="J10" i="24" l="1"/>
  <c r="J9" i="24" l="1"/>
  <c r="J8" i="24" l="1"/>
  <c r="G8" i="38" l="1"/>
  <c r="F64" i="23" s="1"/>
  <c r="D65" i="24" s="1"/>
  <c r="D17" i="24"/>
  <c r="C22" i="24"/>
  <c r="C21" i="24"/>
  <c r="C17" i="24"/>
  <c r="C16" i="24"/>
  <c r="B21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C5" i="24"/>
  <c r="B5" i="24"/>
  <c r="A5" i="24"/>
  <c r="C4" i="24"/>
  <c r="B4" i="24"/>
  <c r="A4" i="24"/>
  <c r="H46" i="24"/>
  <c r="H45" i="24"/>
  <c r="H44" i="24"/>
  <c r="H39" i="24"/>
  <c r="H38" i="24"/>
  <c r="H22" i="24"/>
  <c r="G46" i="24"/>
  <c r="G45" i="24"/>
  <c r="G44" i="24"/>
  <c r="G39" i="24"/>
  <c r="G38" i="24"/>
  <c r="G22" i="24"/>
  <c r="G7" i="24"/>
  <c r="G6" i="24"/>
  <c r="G5" i="24"/>
  <c r="G4" i="24"/>
  <c r="H7" i="24"/>
  <c r="H6" i="24"/>
  <c r="H5" i="24"/>
  <c r="H4" i="24"/>
  <c r="D23" i="20" l="1"/>
  <c r="G50" i="43"/>
  <c r="D50" i="43"/>
  <c r="E38" i="20" s="1"/>
  <c r="C50" i="43"/>
  <c r="D38" i="20" s="1"/>
  <c r="G10" i="43"/>
  <c r="F10" i="43"/>
  <c r="E10" i="43"/>
  <c r="D10" i="43"/>
  <c r="C10" i="43"/>
  <c r="G49" i="41"/>
  <c r="F21" i="20" s="1"/>
  <c r="J22" i="24" s="1"/>
  <c r="F49" i="41"/>
  <c r="E49" i="41"/>
  <c r="D49" i="41"/>
  <c r="E21" i="20" s="1"/>
  <c r="C49" i="41"/>
  <c r="D21" i="20" s="1"/>
  <c r="G11" i="41"/>
  <c r="F52" i="23" s="1"/>
  <c r="D52" i="24" s="1"/>
  <c r="F11" i="41"/>
  <c r="E11" i="41"/>
  <c r="D11" i="41"/>
  <c r="E52" i="23" s="1"/>
  <c r="C11" i="41"/>
  <c r="D52" i="23" s="1"/>
  <c r="G38" i="20" l="1"/>
  <c r="K52" i="24" s="1"/>
  <c r="J49" i="24" s="1"/>
  <c r="G53" i="43"/>
  <c r="G41" i="40"/>
  <c r="F34" i="20" s="1"/>
  <c r="J46" i="24" s="1"/>
  <c r="F41" i="40"/>
  <c r="E41" i="40"/>
  <c r="D41" i="40"/>
  <c r="E34" i="20" s="1"/>
  <c r="C41" i="40"/>
  <c r="D34" i="20" s="1"/>
  <c r="G9" i="40"/>
  <c r="F66" i="23" s="1"/>
  <c r="D67" i="24" s="1"/>
  <c r="F9" i="40"/>
  <c r="E9" i="40"/>
  <c r="D9" i="40"/>
  <c r="C9" i="40"/>
  <c r="F32" i="20"/>
  <c r="J44" i="24" s="1"/>
  <c r="E38" i="39"/>
  <c r="D38" i="39"/>
  <c r="E32" i="20" s="1"/>
  <c r="C38" i="39"/>
  <c r="D32" i="20" s="1"/>
  <c r="G9" i="39"/>
  <c r="F65" i="23" s="1"/>
  <c r="D66" i="24" s="1"/>
  <c r="F9" i="39"/>
  <c r="E9" i="39"/>
  <c r="D9" i="39"/>
  <c r="E65" i="23" s="1"/>
  <c r="C9" i="39"/>
  <c r="D65" i="23" s="1"/>
  <c r="F8" i="38"/>
  <c r="E8" i="38"/>
  <c r="D8" i="38"/>
  <c r="E64" i="23" s="1"/>
  <c r="C8" i="38"/>
  <c r="D64" i="23" s="1"/>
  <c r="G34" i="37"/>
  <c r="F29" i="20" s="1"/>
  <c r="J39" i="24" s="1"/>
  <c r="F34" i="37"/>
  <c r="E34" i="37"/>
  <c r="D34" i="37"/>
  <c r="E29" i="20" s="1"/>
  <c r="C34" i="37"/>
  <c r="D29" i="20" s="1"/>
  <c r="G26" i="36" l="1"/>
  <c r="F24" i="20" s="1"/>
  <c r="J25" i="24" s="1"/>
  <c r="F26" i="36"/>
  <c r="E26" i="36"/>
  <c r="D26" i="36"/>
  <c r="E24" i="20" s="1"/>
  <c r="C26" i="36"/>
  <c r="D24" i="20" s="1"/>
  <c r="G9" i="36"/>
  <c r="F55" i="23" s="1"/>
  <c r="D55" i="24" s="1"/>
  <c r="F9" i="36"/>
  <c r="E9" i="36"/>
  <c r="D9" i="36"/>
  <c r="E55" i="23" s="1"/>
  <c r="C9" i="36"/>
  <c r="D55" i="23" s="1"/>
  <c r="G26" i="35"/>
  <c r="F23" i="20" s="1"/>
  <c r="J24" i="24" s="1"/>
  <c r="F26" i="35"/>
  <c r="E26" i="35"/>
  <c r="D26" i="35"/>
  <c r="E23" i="20" s="1"/>
  <c r="G11" i="35"/>
  <c r="F54" i="23" s="1"/>
  <c r="D54" i="24" s="1"/>
  <c r="F11" i="35"/>
  <c r="E11" i="35"/>
  <c r="D11" i="35"/>
  <c r="E54" i="23" s="1"/>
  <c r="C11" i="35"/>
  <c r="D54" i="23" s="1"/>
  <c r="G29" i="34"/>
  <c r="F22" i="20" s="1"/>
  <c r="J23" i="24" s="1"/>
  <c r="F29" i="34"/>
  <c r="E29" i="34"/>
  <c r="D29" i="34"/>
  <c r="E22" i="20" s="1"/>
  <c r="C29" i="34"/>
  <c r="D22" i="20" s="1"/>
  <c r="G10" i="34"/>
  <c r="F53" i="23" s="1"/>
  <c r="D53" i="24" s="1"/>
  <c r="F10" i="34"/>
  <c r="E10" i="34"/>
  <c r="D10" i="34"/>
  <c r="E53" i="23" s="1"/>
  <c r="C10" i="34"/>
  <c r="D53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48" i="24" s="1"/>
  <c r="F10" i="32"/>
  <c r="E10" i="32"/>
  <c r="D10" i="32"/>
  <c r="E48" i="23" s="1"/>
  <c r="C10" i="32"/>
  <c r="D48" i="23" s="1"/>
  <c r="G32" i="31"/>
  <c r="F11" i="20" s="1"/>
  <c r="J11" i="24" s="1"/>
  <c r="F32" i="31"/>
  <c r="E32" i="31"/>
  <c r="D32" i="31"/>
  <c r="E11" i="20" s="1"/>
  <c r="C32" i="31"/>
  <c r="D11" i="20" s="1"/>
  <c r="G10" i="31"/>
  <c r="F47" i="23" s="1"/>
  <c r="D47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45" i="23" s="1"/>
  <c r="D45" i="24" s="1"/>
  <c r="F10" i="29"/>
  <c r="E10" i="29"/>
  <c r="D10" i="29"/>
  <c r="E45" i="23" s="1"/>
  <c r="C10" i="29"/>
  <c r="D45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70" i="23" l="1"/>
  <c r="E71" i="23" s="1"/>
  <c r="D70" i="23"/>
  <c r="D71" i="23" s="1"/>
  <c r="C6" i="53" l="1"/>
  <c r="F6" i="53" s="1"/>
  <c r="F67" i="23" l="1"/>
  <c r="G8" i="23"/>
  <c r="E17" i="24" l="1"/>
  <c r="F22" i="23"/>
  <c r="G44" i="23" s="1"/>
  <c r="F9" i="23"/>
  <c r="F77" i="23" l="1"/>
  <c r="C7" i="53" s="1"/>
  <c r="F7" i="53" s="1"/>
  <c r="G17" i="23"/>
  <c r="F74" i="23" s="1"/>
  <c r="C4" i="53" s="1"/>
  <c r="F4" i="53" s="1"/>
  <c r="F71" i="23"/>
  <c r="E47" i="20"/>
  <c r="D47" i="20"/>
  <c r="F44" i="20"/>
  <c r="C22" i="53" l="1"/>
  <c r="F75" i="23"/>
  <c r="F78" i="23" l="1"/>
  <c r="C5" i="53"/>
  <c r="D71" i="24"/>
  <c r="D75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C9" i="53" l="1"/>
  <c r="F5" i="53"/>
  <c r="F9" i="53" s="1"/>
  <c r="F25" i="20"/>
  <c r="J26" i="24"/>
  <c r="J40" i="24"/>
  <c r="F37" i="20"/>
  <c r="C13" i="6"/>
  <c r="J62" i="24" l="1"/>
  <c r="D76" i="24" s="1"/>
  <c r="F30" i="20"/>
  <c r="F17" i="20"/>
  <c r="G70" i="23" l="1"/>
  <c r="G71" i="23" s="1"/>
  <c r="F47" i="20"/>
  <c r="C23" i="53" s="1"/>
  <c r="C26" i="53" s="1"/>
  <c r="F64" i="20" l="1"/>
  <c r="F65" i="20" s="1"/>
  <c r="C12" i="53" l="1"/>
  <c r="D79" i="24"/>
  <c r="C18" i="53" s="1"/>
  <c r="F18" i="53" s="1"/>
  <c r="E25" i="37"/>
  <c r="E16" i="33"/>
  <c r="E14" i="38"/>
  <c r="E15" i="40"/>
  <c r="E15" i="36"/>
  <c r="E17" i="35"/>
  <c r="E16" i="31"/>
  <c r="E15" i="50"/>
  <c r="E17" i="41"/>
  <c r="E16" i="43"/>
  <c r="E17" i="51"/>
  <c r="E16" i="30"/>
  <c r="E16" i="32"/>
  <c r="E15" i="39"/>
  <c r="E16" i="47"/>
  <c r="E16" i="34"/>
  <c r="C14" i="53" l="1"/>
  <c r="C16" i="53" s="1"/>
  <c r="F16" i="53" s="1"/>
  <c r="F12" i="53"/>
  <c r="F14" i="53" s="1"/>
</calcChain>
</file>

<file path=xl/sharedStrings.xml><?xml version="1.0" encoding="utf-8"?>
<sst xmlns="http://schemas.openxmlformats.org/spreadsheetml/2006/main" count="2286" uniqueCount="693">
  <si>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</si>
  <si>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</si>
  <si>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</si>
  <si>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</si>
  <si>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</si>
  <si>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</si>
  <si>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</si>
  <si>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</si>
  <si>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</si>
  <si>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</si>
  <si>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</si>
  <si>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</si>
  <si>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</si>
  <si>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</si>
  <si>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</si>
  <si>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</si>
  <si>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</si>
  <si>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</si>
  <si>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</si>
  <si>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</si>
  <si>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</si>
  <si>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</si>
  <si>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</si>
  <si>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</si>
  <si>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</si>
  <si>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</si>
  <si>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</si>
  <si>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</si>
  <si>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</si>
  <si>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</si>
  <si>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</si>
  <si>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</si>
  <si>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</si>
  <si>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</si>
  <si>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</si>
  <si>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</si>
  <si>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</si>
  <si>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</si>
  <si>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</si>
  <si>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</si>
  <si>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</si>
  <si>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</si>
  <si>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</si>
  <si>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</si>
  <si>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</si>
  <si>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</si>
  <si>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</si>
  <si>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</si>
  <si>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</si>
  <si>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</si>
  <si>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</si>
  <si>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</si>
  <si>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</si>
  <si>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</si>
  <si>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</si>
  <si>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</si>
  <si>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DPS služby klientům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</si>
  <si>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</si>
  <si>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</si>
  <si>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</si>
  <si>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</si>
  <si>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</si>
  <si>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</si>
  <si>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</si>
  <si>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</si>
  <si>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</si>
  <si>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</si>
  <si>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</si>
  <si>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</si>
  <si>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</si>
  <si>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</si>
  <si>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</si>
  <si>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</si>
  <si>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</si>
  <si>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</si>
  <si>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</si>
  <si>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</si>
  <si>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</si>
  <si>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</si>
  <si>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</si>
  <si>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</si>
  <si>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</si>
  <si>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</si>
  <si>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</si>
  <si>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</si>
  <si>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</si>
  <si>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</si>
  <si>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</si>
  <si>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</si>
  <si>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</si>
  <si>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</si>
  <si>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</si>
  <si>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</si>
  <si>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</si>
  <si>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</si>
  <si>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</si>
  <si>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</si>
  <si>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</si>
  <si>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</si>
  <si>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</si>
  <si>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</si>
  <si>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</si>
  <si>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</si>
  <si>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</si>
  <si>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</si>
  <si>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</si>
  <si>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</si>
  <si>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</si>
  <si>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</si>
  <si>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</si>
  <si>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</si>
  <si>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</si>
  <si>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</si>
  <si>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>Daně sdílené ze SR</t>
  </si>
  <si>
    <t>Místní daně</t>
  </si>
  <si>
    <t>Dotace</t>
  </si>
  <si>
    <t>nájemné FVS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</si>
  <si>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</si>
  <si>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</si>
  <si>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</si>
  <si>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</si>
  <si>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</si>
  <si>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</si>
  <si>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</si>
  <si>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</si>
  <si>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</si>
  <si>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</si>
  <si>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</si>
  <si>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</si>
  <si>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</si>
  <si>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</si>
  <si>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</si>
  <si>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</si>
  <si>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</si>
  <si>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</si>
  <si>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</si>
  <si>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</si>
  <si>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</si>
  <si>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</si>
  <si>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</si>
  <si>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</si>
  <si>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</si>
  <si>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</si>
  <si>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</si>
  <si>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</si>
  <si>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</si>
  <si>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</si>
  <si>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</si>
  <si>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</si>
  <si>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</si>
  <si>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</si>
  <si>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</si>
  <si>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</si>
  <si>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</si>
  <si>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</si>
  <si>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</si>
  <si>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</si>
  <si>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</si>
  <si>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</si>
  <si>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</si>
  <si>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</si>
  <si>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</si>
  <si>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</si>
  <si>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</si>
  <si>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</si>
  <si>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</si>
  <si>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</si>
  <si>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</si>
  <si>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</si>
  <si>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</si>
  <si>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</si>
  <si>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</si>
  <si>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</si>
  <si>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</si>
  <si>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</si>
  <si>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</si>
  <si>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</si>
  <si>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</si>
  <si>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</si>
  <si>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</si>
  <si>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</si>
  <si>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</si>
  <si>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</si>
  <si>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</si>
  <si>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</si>
  <si>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</si>
  <si>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</si>
  <si>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</si>
  <si>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</si>
  <si>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</si>
  <si>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</si>
  <si>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</si>
  <si>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</si>
  <si>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</si>
  <si>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</si>
  <si>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</si>
  <si>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</si>
  <si>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</si>
  <si>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</si>
  <si>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</si>
  <si>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</si>
  <si>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</si>
  <si>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</si>
  <si>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</si>
  <si>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</si>
  <si>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</si>
  <si>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</si>
  <si>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</si>
  <si>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</si>
  <si>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</si>
  <si>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</si>
  <si>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</si>
  <si>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</si>
  <si>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</si>
  <si>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</si>
  <si>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</si>
  <si>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</si>
  <si>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</si>
  <si>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</si>
  <si>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</si>
  <si>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</si>
  <si>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</si>
  <si>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</si>
  <si>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</si>
  <si>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</si>
  <si>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</si>
  <si>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</si>
  <si>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</si>
  <si>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</si>
  <si>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</si>
  <si>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</si>
  <si>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</si>
  <si>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</si>
  <si>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</si>
  <si>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</si>
  <si>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</si>
  <si>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</si>
  <si>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</si>
  <si>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</si>
  <si>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</si>
  <si>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</si>
  <si>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</si>
  <si>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</si>
  <si>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</si>
  <si>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</si>
  <si>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</si>
  <si>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</si>
  <si>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</si>
  <si>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</si>
  <si>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</si>
  <si>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</si>
  <si>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</si>
  <si>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</si>
  <si>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</si>
  <si>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</si>
  <si>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</si>
  <si>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</si>
  <si>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</si>
  <si>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</si>
  <si>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</si>
  <si>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</si>
  <si>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</si>
  <si>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</si>
  <si>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</si>
  <si>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</si>
  <si>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</si>
  <si>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</si>
  <si>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</si>
  <si>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</si>
  <si>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</si>
  <si>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</si>
  <si>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</si>
  <si>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</si>
  <si>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</si>
  <si>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</si>
  <si>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</si>
  <si>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</si>
  <si>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</si>
  <si>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</si>
  <si>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</si>
  <si>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</si>
  <si>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</si>
  <si>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</si>
  <si>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</si>
  <si>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</si>
  <si>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</si>
  <si>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</si>
  <si>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</si>
  <si>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</si>
  <si>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</si>
  <si>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</si>
  <si>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</si>
  <si>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</si>
  <si>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</si>
  <si>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</si>
  <si>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</si>
  <si>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</si>
  <si>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</si>
  <si>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</si>
  <si>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</si>
  <si>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</si>
  <si>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</si>
  <si>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</si>
  <si>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</si>
  <si>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</si>
  <si>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</si>
  <si>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</si>
  <si>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</si>
  <si>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</si>
  <si>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</si>
  <si>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</si>
  <si>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</si>
  <si>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</si>
  <si>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</si>
  <si>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</si>
  <si>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</si>
  <si>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</si>
  <si>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</si>
  <si>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</si>
  <si>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</si>
  <si>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</si>
  <si>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</si>
  <si>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</si>
  <si>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</si>
  <si>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</si>
  <si>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</si>
  <si>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</si>
  <si>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</si>
  <si>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</si>
  <si>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</si>
  <si>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</si>
  <si>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</si>
  <si>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</si>
  <si>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</si>
  <si>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</si>
  <si>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</si>
  <si>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</si>
  <si>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</si>
  <si>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</si>
  <si>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</si>
  <si>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</si>
  <si>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</si>
  <si>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</si>
  <si>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</si>
  <si>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</si>
  <si>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</si>
  <si>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</si>
  <si>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</si>
  <si>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</si>
  <si>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</si>
  <si>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</si>
  <si>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</si>
  <si>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</si>
  <si>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</si>
  <si>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</si>
  <si>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</si>
  <si>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</si>
  <si>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</si>
  <si>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</si>
  <si>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</si>
  <si>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</si>
  <si>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</si>
  <si>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</si>
  <si>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</si>
  <si>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poplatek za psy</t>
  </si>
  <si>
    <t>poplatek za komunální odpad</t>
  </si>
  <si>
    <t>§ 3722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</si>
  <si>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</si>
  <si>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</si>
  <si>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</si>
  <si>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</si>
  <si>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</si>
  <si>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</si>
  <si>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</si>
  <si>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</si>
  <si>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</si>
  <si>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</si>
  <si>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</si>
  <si>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</si>
  <si>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</si>
  <si>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</si>
  <si>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</si>
  <si>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</si>
  <si>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</si>
  <si>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</si>
  <si>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</si>
  <si>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</si>
  <si>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</si>
  <si>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</si>
  <si>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</si>
  <si>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</si>
  <si>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</si>
  <si>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</si>
  <si>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</si>
  <si>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</si>
  <si>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</si>
  <si>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</si>
  <si>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</si>
  <si>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</si>
  <si>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</si>
  <si>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investiční dotace ze SR</t>
  </si>
  <si>
    <t>investiční dotace kraj</t>
  </si>
  <si>
    <t>opravy a investice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</si>
  <si>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</si>
  <si>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</si>
  <si>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</si>
  <si>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</si>
  <si>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</si>
  <si>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</si>
  <si>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</si>
  <si>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</si>
  <si>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</si>
  <si>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</si>
  <si>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</si>
  <si>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</si>
  <si>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</si>
  <si>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</si>
  <si>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</si>
  <si>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</si>
  <si>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</si>
  <si>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</si>
  <si>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telefony, internet</t>
  </si>
  <si>
    <t>dotace a finanční dary</t>
  </si>
  <si>
    <t>Fin. dary</t>
  </si>
  <si>
    <t>§ 3639</t>
  </si>
  <si>
    <t>codexis 3 roky</t>
  </si>
  <si>
    <t>příjem z daně z technických her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</si>
  <si>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</si>
  <si>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</si>
  <si>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</si>
  <si>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</si>
  <si>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</si>
  <si>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</si>
  <si>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</si>
  <si>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</si>
  <si>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</si>
  <si>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</si>
  <si>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</si>
  <si>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</si>
  <si>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</si>
  <si>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</si>
  <si>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</si>
  <si>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</si>
  <si>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</si>
  <si>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</si>
  <si>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</si>
  <si>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</si>
  <si>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</si>
  <si>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</si>
  <si>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sběr a  svoz komunálních odpadů</t>
  </si>
  <si>
    <t>Výdaje v Kč</t>
  </si>
  <si>
    <t>Příjmy v Kč</t>
  </si>
  <si>
    <t>M. Vojáčková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</si>
  <si>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</si>
  <si>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</si>
  <si>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</si>
  <si>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</si>
  <si>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</si>
  <si>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</si>
  <si>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splátek jistin bankovního úvěru ve výši:</t>
  </si>
  <si>
    <t>pojištění funkčně nespecifikované</t>
  </si>
  <si>
    <t>pojištění majetku a odpovědnosti</t>
  </si>
  <si>
    <t>§ 6320</t>
  </si>
  <si>
    <t>majetek od 1-40 tis. Kč</t>
  </si>
  <si>
    <t xml:space="preserve"> výdajů:</t>
  </si>
  <si>
    <t>rok 2024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</si>
  <si>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</si>
  <si>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</si>
  <si>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</si>
  <si>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</si>
  <si>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</si>
  <si>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</si>
  <si>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poskytnuté náhrady</t>
  </si>
  <si>
    <t>Renomie</t>
  </si>
  <si>
    <t>audit PO</t>
  </si>
  <si>
    <t>Daně placené městem, DPH</t>
  </si>
  <si>
    <t>montoring</t>
  </si>
  <si>
    <t>reklama</t>
  </si>
  <si>
    <t>§ 3349</t>
  </si>
  <si>
    <t>geometrické plány</t>
  </si>
  <si>
    <t>Novoměstské noviny</t>
  </si>
  <si>
    <t>pořízení nemovitého majetku</t>
  </si>
  <si>
    <t>Součet</t>
  </si>
  <si>
    <t>pořízení pozemky</t>
  </si>
  <si>
    <t>bank. poplatky</t>
  </si>
  <si>
    <t>dálniční známky</t>
  </si>
  <si>
    <t>kopírky</t>
  </si>
  <si>
    <t>ostatní nákupy (ošatné)</t>
  </si>
  <si>
    <t>200.000 Kč</t>
  </si>
  <si>
    <t>Gordic, licence</t>
  </si>
  <si>
    <t>soc. terénní pracovník</t>
  </si>
  <si>
    <t>hasiči, atd.</t>
  </si>
  <si>
    <t>Projekty a inženýrská činnost</t>
  </si>
  <si>
    <t>oprava</t>
  </si>
  <si>
    <t>i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</si>
  <si>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</si>
  <si>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</si>
  <si>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</si>
  <si>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</si>
  <si>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</si>
  <si>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</si>
  <si>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</si>
  <si>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150.000 Kč</t>
  </si>
  <si>
    <t>250.000 Kč/rok</t>
  </si>
  <si>
    <t>cca 7.600 Kč/měsíc</t>
  </si>
  <si>
    <t>26.000 Kč/rok</t>
  </si>
  <si>
    <t>DAS 30.000 Kč/rok</t>
  </si>
  <si>
    <t>Fond na podporu výstavby zdroje pitné vody a čističek (kanalizace)</t>
  </si>
  <si>
    <t>Mgr. Gabriela Ouhrabková</t>
  </si>
  <si>
    <t>Mgr. Radoslava Žáková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</si>
  <si>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</si>
  <si>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</si>
  <si>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</si>
  <si>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</si>
  <si>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</si>
  <si>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</si>
  <si>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</si>
  <si>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</si>
  <si>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</si>
  <si>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</si>
  <si>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</si>
  <si>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</si>
  <si>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</si>
  <si>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</si>
  <si>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</si>
  <si>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</si>
  <si>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</si>
  <si>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</si>
  <si>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</si>
  <si>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</si>
  <si>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</si>
  <si>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</si>
  <si>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</si>
  <si>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</si>
  <si>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</si>
  <si>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</si>
  <si>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</si>
  <si>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</si>
  <si>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</si>
  <si>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</si>
  <si>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</si>
  <si>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</si>
  <si>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</si>
  <si>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</si>
  <si>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</si>
  <si>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</si>
  <si>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</si>
  <si>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</si>
  <si>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</si>
  <si>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</si>
  <si>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</si>
  <si>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</si>
  <si>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</si>
  <si>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</si>
  <si>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</si>
  <si>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</si>
  <si>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</si>
  <si>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</si>
  <si>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</si>
  <si>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</si>
  <si>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</si>
  <si>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k vyplnění jsou určena žlutá pole</t>
  </si>
  <si>
    <t>Základní škola Nové Město pod Smrkem, příspěvková organizace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</si>
  <si>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</si>
  <si>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</si>
  <si>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(2023-2025)</t>
  </si>
  <si>
    <t>Singltrek ops</t>
  </si>
  <si>
    <t>rok 2025</t>
  </si>
  <si>
    <t>k 31.12.2024</t>
  </si>
  <si>
    <t>MMR revitalizace Mírového náměstí</t>
  </si>
  <si>
    <t>stroje, přístroje, zařízení</t>
  </si>
  <si>
    <t>30 ks odpadkových košů á 10.000,00 Kč</t>
  </si>
  <si>
    <t>firma na udržování náměstí</t>
  </si>
  <si>
    <t>příslušenství k traktoru Kioti</t>
  </si>
  <si>
    <t>přijaté peněžité dary</t>
  </si>
  <si>
    <t>pojistná plnění</t>
  </si>
  <si>
    <t>přeplatek elektřiny</t>
  </si>
  <si>
    <t>výdaje za nezpůsobenou újmu</t>
  </si>
  <si>
    <t>pneumatiky</t>
  </si>
  <si>
    <t>vysavač</t>
  </si>
  <si>
    <t>příjem z pojistných plnění</t>
  </si>
  <si>
    <t>stavby</t>
  </si>
  <si>
    <t>služby (obědy)</t>
  </si>
  <si>
    <t>ostatní nerozpočtované příjmy</t>
  </si>
  <si>
    <t>neplnění zam. ZP</t>
  </si>
  <si>
    <t>prodej ostatního majetku</t>
  </si>
  <si>
    <t>programy PO</t>
  </si>
  <si>
    <t>auta 150.000 Kč</t>
  </si>
  <si>
    <t>účast na setkání v roce 2025</t>
  </si>
  <si>
    <t>starší auto na kontejnery do 3,5t</t>
  </si>
  <si>
    <t>terénní pracovník</t>
  </si>
  <si>
    <t>auto</t>
  </si>
  <si>
    <t>24.000 Kč/měsíc</t>
  </si>
  <si>
    <t>Nové Město pod Smrkem dne: 30.10.2024</t>
  </si>
  <si>
    <t>Dotace auto JSDH</t>
  </si>
  <si>
    <t>Jaromír Pelant</t>
  </si>
  <si>
    <t>E. Čeledová a P. Černica</t>
  </si>
  <si>
    <t>V. Petrovič</t>
  </si>
  <si>
    <t>Opravy a investice  2025</t>
  </si>
  <si>
    <t>Odkup pozemků Ludvíkov pod Smrkem</t>
  </si>
  <si>
    <t>Dětské hřiště ul. Jindřichovická u Sokolovny</t>
  </si>
  <si>
    <t>Oprava štítu budovy úřadu, Palackého 280</t>
  </si>
  <si>
    <t>na bankovních účtech k 31.12.2024 ve výši:</t>
  </si>
  <si>
    <t>MMR rekonstrukce učebny ZŠ</t>
  </si>
  <si>
    <t>Odhad</t>
  </si>
  <si>
    <t>Cena z projektu</t>
  </si>
  <si>
    <t>Okna Dělňák</t>
  </si>
  <si>
    <t>Ludvíkov pod Smrkem - vodovod a kanalizace</t>
  </si>
  <si>
    <t>Nabídka</t>
  </si>
  <si>
    <t>Rezervní (záložní) pumpy do čerpacích stanic - 5 ks</t>
  </si>
  <si>
    <t>Rekonstrukce velké zasedací místnosti</t>
  </si>
  <si>
    <t>Rekonstrukce střechy hasičárny</t>
  </si>
  <si>
    <t>Rekonstrukce střechy budova úřadu</t>
  </si>
  <si>
    <t>Oprava WC pro veřejnost v budově úřadu, Palackého 280</t>
  </si>
  <si>
    <t>Rekonstrukce ul. Palackého (úsek před úřadem)</t>
  </si>
  <si>
    <t>Rekonstrukce ul. Palackého (úsek Mánesova - Myslbekova), ul. 28. října (úsek Frýdlantská - Revoluční)</t>
  </si>
  <si>
    <t>Ing. Miroslav Tesař</t>
  </si>
  <si>
    <t>Navýšení rozpočtu o 3% inflace.</t>
  </si>
  <si>
    <t>Položka 6121 stavby: Zastřešení stanovišť na kontejnerové stání: ul. Uhelná 932-934, ul. Vaňkova 924, Mírové náměstí 209-212.</t>
  </si>
  <si>
    <t>Povrch komunikací a chodníků v ulici 28. října (od ul. Vaňkova po ul. Smetanova)</t>
  </si>
  <si>
    <t>Dešťová kanalizace s odlehčením - ul. Dělnická, ul. Husova (Měděnec)</t>
  </si>
  <si>
    <t>Cyklostezka Ludvíkov pod Smrkem</t>
  </si>
  <si>
    <t>Rekonstrukce ul. Vaňkova (včetně přilehlých komunikací)</t>
  </si>
  <si>
    <t>Obnova části komunikace na Přebytku</t>
  </si>
  <si>
    <t>Komunikace ul. Rokycanova (po výměně vody FVS)</t>
  </si>
  <si>
    <t>Komunikace Havířská - oprava cca 100 m</t>
  </si>
  <si>
    <t>Střecha AFK kabiny</t>
  </si>
  <si>
    <t xml:space="preserve">Ludvíkov - zpevnění plochy dětského hřiště </t>
  </si>
  <si>
    <t>Fasáda - budova Jindřichovická 145 (policie)</t>
  </si>
  <si>
    <t>Mázelova hrobka - klempířské prvky a penetrace pískovce</t>
  </si>
  <si>
    <t>Koupaliště - úprava břehu</t>
  </si>
  <si>
    <t>Komunikace ul. Jiskrova (po výměně vody FVS)</t>
  </si>
  <si>
    <t>Revitalizace prostranství v ulici Jindřichovická, parcela č. 414</t>
  </si>
  <si>
    <t>Hřbitovní cesta ke Klingerově mauzoleu, parcela č. 2352</t>
  </si>
  <si>
    <t>Povrch komunikací a chodníků v ulici Mánesova, parcela č. 140/5 a 835</t>
  </si>
  <si>
    <t>Povrch komunikace v ulici Husova, 2x lampa VO parcela č. 598/3 a 647/1</t>
  </si>
  <si>
    <t>Klimatizace budovy ZUŠ</t>
  </si>
  <si>
    <t>Návrh rozpočtu</t>
  </si>
  <si>
    <t>21.10.2024</t>
  </si>
  <si>
    <t>23.10.2024</t>
  </si>
  <si>
    <t>05.11.2024</t>
  </si>
  <si>
    <t>Prodané zboží</t>
  </si>
  <si>
    <t>Zboží</t>
  </si>
  <si>
    <t>urad</t>
  </si>
  <si>
    <t>04.11.2024</t>
  </si>
  <si>
    <t>pořízení nemov. majetku</t>
  </si>
  <si>
    <t>majetek 340.000 Kč</t>
  </si>
  <si>
    <t>Ludvíkov - oprava vodoteče a stavidla požární nádrže</t>
  </si>
  <si>
    <t>Zastupitelstvo města schvaluje na 13. zasedání konaném dne 16.12.2024 rozpočet města pro rok 2025</t>
  </si>
  <si>
    <t>Údržba stezek Singltrek pod Smrkem</t>
  </si>
  <si>
    <t>plán [v Kč]</t>
  </si>
  <si>
    <t>Úprava přechodů na sil. II/291 u MŠ a ZŠ na řízené se SSZ</t>
  </si>
  <si>
    <t>Přístupové komunikace u bytových domů v ul. 28. října, 3x vchod a ul. Mánesova parcela č. 831</t>
  </si>
  <si>
    <t>Parkoviště v ul. Nádražní, parcela č. 647/1 + část z ul. Nádražní</t>
  </si>
  <si>
    <t>2 učebny, chemie, přírodních věd a kabinet pro ZŠ Tylova</t>
  </si>
  <si>
    <t>Vybudování doskočiště - sportovní areál u Sokolovny</t>
  </si>
  <si>
    <t>Rekonstrukce střechy budovy knihovny</t>
  </si>
  <si>
    <t>dle předložených podkladů jako schodkový ve výši      příjmů:</t>
  </si>
  <si>
    <t>Usnesení č.7/13Z/2024</t>
  </si>
  <si>
    <t>splátek bankovního úvěru ve výši:</t>
  </si>
  <si>
    <t>dle předložených podkladů jako schodkový ve výši     příjmů:</t>
  </si>
  <si>
    <t>Rozpočet města Nové Město pod Smrkem na rok 2025</t>
  </si>
  <si>
    <t>příspěvek nadace Agrofert</t>
  </si>
  <si>
    <t>dotace pro ZŠ z KÚLK</t>
  </si>
  <si>
    <t>dotace pro ZUŠ z KÚLK</t>
  </si>
  <si>
    <t>SVČ ROROŠ</t>
  </si>
  <si>
    <t>od obcí za přestupky</t>
  </si>
  <si>
    <t>peněžité dary</t>
  </si>
  <si>
    <t>volný čas dětí a mládeže</t>
  </si>
  <si>
    <t>finanční vypořádání</t>
  </si>
  <si>
    <t>vratka dotací z roku 2024</t>
  </si>
  <si>
    <t>schváleno</t>
  </si>
  <si>
    <t>rozdíl</t>
  </si>
  <si>
    <t>příspěvek Agrofert</t>
  </si>
  <si>
    <t>neinvestiční přijaté transfery od obcí</t>
  </si>
  <si>
    <t>volby do PS ČR</t>
  </si>
  <si>
    <t>splátky půjček (UNITAS+Johny Marketing)</t>
  </si>
  <si>
    <t>dotace pro JSDH z MVGŘ HZS ČR</t>
  </si>
  <si>
    <t>dotace na ošetření stromů</t>
  </si>
  <si>
    <t>dotace pro JSDH z LK</t>
  </si>
  <si>
    <t>dotace na lesy z LK</t>
  </si>
  <si>
    <t>dotace pro MŠ z KÚLK</t>
  </si>
  <si>
    <t>mobilní podium</t>
  </si>
  <si>
    <t>pořízení mov. majetku</t>
  </si>
  <si>
    <t>dotace pro ZŠ a MŠ  z KULK</t>
  </si>
  <si>
    <t>knihovna - regály</t>
  </si>
  <si>
    <t>kultura-mobilní pódium</t>
  </si>
  <si>
    <t>BS-technické zhodnocení</t>
  </si>
  <si>
    <t>nemovitého majetku</t>
  </si>
  <si>
    <t>pořízení movitého majetku</t>
  </si>
  <si>
    <t>vybavení kanceláří - nábytek</t>
  </si>
  <si>
    <t>po III. změně rozpočtu</t>
  </si>
  <si>
    <t xml:space="preserve">Rozpočet města na rok 2025 po III. rozpočtové změně je schodkový a skládá se ve výši: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</si>
</sst>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1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  <font>
      <sz val="10"/>
      <name val="Arial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EE0000"/>
      <name val="Calibri"/>
      <family val="2"/>
      <charset val="238"/>
      <scheme val="minor"/>
    </font>
    <font>
      <sz val="12"/>
      <color rgb="FFEE0000"/>
      <name val="Calibri"/>
      <family val="2"/>
      <charset val="238"/>
      <scheme val="minor"/>
    </font>
    <font>
      <sz val="10"/>
      <color rgb="FFEE0000"/>
      <name val="Arial"/>
      <family val="2"/>
      <charset val="238"/>
    </font>
    <font>
      <b/>
      <sz val="10"/>
      <color rgb="FFEE0000"/>
      <name val="Arial"/>
      <family val="2"/>
      <charset val="238"/>
    </font>
    <font>
      <sz val="11"/>
      <color rgb="FFEE0000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1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00FF00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00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CDDC"/>
        <bgColor indexed="11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11"/>
      </patternFill>
    </fill>
    <fill>
      <patternFill patternType="solid">
        <fgColor rgb="FFB8CCE4"/>
        <bgColor indexed="64"/>
      </patternFill>
    </fill>
    <fill>
      <patternFill patternType="solid">
        <fgColor rgb="FFB8CCE4"/>
        <bgColor indexed="11"/>
      </patternFill>
    </fill>
  </fills>
  <borders count="195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</borders>
  <cellStyleXfs count="17">
    <xf numFmtId="0" fontId="0" fillId="0" borderId="0"/>
    <xf numFmtId="164" fontId="53" fillId="0" borderId="0" applyFont="0" applyFill="0" applyBorder="0" applyAlignment="0" applyProtection="0"/>
    <xf numFmtId="0" fontId="46" fillId="0" borderId="0"/>
    <xf numFmtId="0" fontId="67" fillId="0" borderId="0"/>
    <xf numFmtId="9" fontId="81" fillId="0" borderId="0" applyFont="0" applyFill="0" applyBorder="0" applyAlignment="0" applyProtection="0"/>
    <xf numFmtId="0" fontId="44" fillId="0" borderId="0"/>
    <xf numFmtId="0" fontId="82" fillId="0" borderId="0"/>
    <xf numFmtId="0" fontId="41" fillId="0" borderId="0"/>
    <xf numFmtId="0" fontId="34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6" fillId="0" borderId="0"/>
    <xf numFmtId="0" fontId="17" fillId="0" borderId="0"/>
    <xf numFmtId="44" fontId="10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</cellStyleXfs>
  <cellXfs count="1571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46" fillId="0" borderId="0" xfId="0" applyFont="1" applyAlignment="1">
      <alignment vertical="center"/>
    </xf>
    <xf numFmtId="3" fontId="50" fillId="3" borderId="8" xfId="0" applyNumberFormat="1" applyFont="1" applyFill="1" applyBorder="1" applyAlignment="1">
      <alignment horizontal="right" vertical="center"/>
    </xf>
    <xf numFmtId="3" fontId="50" fillId="3" borderId="9" xfId="0" applyNumberFormat="1" applyFont="1" applyFill="1" applyBorder="1" applyAlignment="1">
      <alignment horizontal="right" vertical="center"/>
    </xf>
    <xf numFmtId="3" fontId="50" fillId="3" borderId="10" xfId="0" applyNumberFormat="1" applyFont="1" applyFill="1" applyBorder="1" applyAlignment="1">
      <alignment horizontal="right" vertical="center"/>
    </xf>
    <xf numFmtId="3" fontId="50" fillId="3" borderId="11" xfId="0" applyNumberFormat="1" applyFont="1" applyFill="1" applyBorder="1" applyAlignment="1">
      <alignment horizontal="center" vertical="center"/>
    </xf>
    <xf numFmtId="3" fontId="52" fillId="2" borderId="1" xfId="0" applyNumberFormat="1" applyFont="1" applyFill="1" applyBorder="1" applyAlignment="1">
      <alignment vertical="center"/>
    </xf>
    <xf numFmtId="0" fontId="54" fillId="0" borderId="0" xfId="0" applyFont="1" applyAlignment="1">
      <alignment vertical="center"/>
    </xf>
    <xf numFmtId="3" fontId="52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50" fillId="3" borderId="37" xfId="0" applyNumberFormat="1" applyFont="1" applyFill="1" applyBorder="1" applyAlignment="1">
      <alignment horizontal="center" vertical="center"/>
    </xf>
    <xf numFmtId="3" fontId="50" fillId="3" borderId="38" xfId="0" applyNumberFormat="1" applyFont="1" applyFill="1" applyBorder="1" applyAlignment="1">
      <alignment horizontal="right" vertical="center"/>
    </xf>
    <xf numFmtId="0" fontId="57" fillId="0" borderId="0" xfId="0" applyFont="1" applyAlignment="1">
      <alignment vertical="center"/>
    </xf>
    <xf numFmtId="3" fontId="46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vertical="center"/>
    </xf>
    <xf numFmtId="3" fontId="47" fillId="0" borderId="12" xfId="0" applyNumberFormat="1" applyFont="1" applyBorder="1" applyAlignment="1">
      <alignment horizontal="center" vertical="center"/>
    </xf>
    <xf numFmtId="3" fontId="47" fillId="0" borderId="29" xfId="0" applyNumberFormat="1" applyFont="1" applyBorder="1" applyAlignment="1">
      <alignment vertical="center"/>
    </xf>
    <xf numFmtId="3" fontId="47" fillId="0" borderId="30" xfId="0" applyNumberFormat="1" applyFont="1" applyBorder="1" applyAlignment="1">
      <alignment vertical="center"/>
    </xf>
    <xf numFmtId="3" fontId="47" fillId="0" borderId="31" xfId="0" applyNumberFormat="1" applyFont="1" applyBorder="1" applyAlignment="1">
      <alignment horizontal="center" vertical="center"/>
    </xf>
    <xf numFmtId="3" fontId="47" fillId="0" borderId="29" xfId="0" applyNumberFormat="1" applyFont="1" applyBorder="1" applyAlignment="1">
      <alignment horizontal="center" vertical="center"/>
    </xf>
    <xf numFmtId="3" fontId="47" fillId="0" borderId="22" xfId="0" applyNumberFormat="1" applyFont="1" applyBorder="1" applyAlignment="1">
      <alignment horizontal="center" vertical="center"/>
    </xf>
    <xf numFmtId="3" fontId="47" fillId="0" borderId="17" xfId="0" applyNumberFormat="1" applyFont="1" applyBorder="1" applyAlignment="1">
      <alignment vertical="center"/>
    </xf>
    <xf numFmtId="3" fontId="47" fillId="0" borderId="18" xfId="0" applyNumberFormat="1" applyFont="1" applyBorder="1" applyAlignment="1">
      <alignment vertical="center"/>
    </xf>
    <xf numFmtId="3" fontId="47" fillId="0" borderId="19" xfId="0" applyNumberFormat="1" applyFont="1" applyBorder="1" applyAlignment="1">
      <alignment vertical="center"/>
    </xf>
    <xf numFmtId="3" fontId="47" fillId="0" borderId="20" xfId="0" applyNumberFormat="1" applyFont="1" applyBorder="1" applyAlignment="1">
      <alignment vertical="center"/>
    </xf>
    <xf numFmtId="3" fontId="47" fillId="0" borderId="24" xfId="0" applyNumberFormat="1" applyFont="1" applyBorder="1" applyAlignment="1">
      <alignment vertical="center"/>
    </xf>
    <xf numFmtId="3" fontId="47" fillId="0" borderId="21" xfId="0" applyNumberFormat="1" applyFont="1" applyBorder="1" applyAlignment="1">
      <alignment vertical="center"/>
    </xf>
    <xf numFmtId="3" fontId="57" fillId="0" borderId="0" xfId="0" applyNumberFormat="1" applyFont="1" applyAlignment="1">
      <alignment horizontal="left" vertical="center"/>
    </xf>
    <xf numFmtId="3" fontId="51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48" fillId="7" borderId="40" xfId="0" applyNumberFormat="1" applyFont="1" applyFill="1" applyBorder="1" applyAlignment="1">
      <alignment horizontal="center" vertical="center"/>
    </xf>
    <xf numFmtId="3" fontId="48" fillId="7" borderId="41" xfId="0" applyNumberFormat="1" applyFont="1" applyFill="1" applyBorder="1" applyAlignment="1">
      <alignment horizontal="center" vertical="center"/>
    </xf>
    <xf numFmtId="3" fontId="49" fillId="7" borderId="42" xfId="0" applyNumberFormat="1" applyFont="1" applyFill="1" applyBorder="1" applyAlignment="1">
      <alignment vertical="center"/>
    </xf>
    <xf numFmtId="3" fontId="48" fillId="7" borderId="42" xfId="0" applyNumberFormat="1" applyFont="1" applyFill="1" applyBorder="1" applyAlignment="1">
      <alignment horizontal="center" vertical="center"/>
    </xf>
    <xf numFmtId="3" fontId="49" fillId="7" borderId="43" xfId="0" applyNumberFormat="1" applyFont="1" applyFill="1" applyBorder="1" applyAlignment="1">
      <alignment vertical="center"/>
    </xf>
    <xf numFmtId="3" fontId="49" fillId="7" borderId="44" xfId="0" applyNumberFormat="1" applyFont="1" applyFill="1" applyBorder="1" applyAlignment="1">
      <alignment vertical="center"/>
    </xf>
    <xf numFmtId="3" fontId="48" fillId="7" borderId="39" xfId="0" applyNumberFormat="1" applyFont="1" applyFill="1" applyBorder="1" applyAlignment="1">
      <alignment horizontal="center" vertical="center"/>
    </xf>
    <xf numFmtId="3" fontId="48" fillId="5" borderId="6" xfId="0" applyNumberFormat="1" applyFont="1" applyFill="1" applyBorder="1" applyAlignment="1">
      <alignment vertical="center"/>
    </xf>
    <xf numFmtId="3" fontId="47" fillId="4" borderId="45" xfId="0" applyNumberFormat="1" applyFont="1" applyFill="1" applyBorder="1" applyAlignment="1">
      <alignment vertical="center"/>
    </xf>
    <xf numFmtId="3" fontId="46" fillId="4" borderId="32" xfId="0" applyNumberFormat="1" applyFont="1" applyFill="1" applyBorder="1" applyAlignment="1">
      <alignment vertical="center"/>
    </xf>
    <xf numFmtId="3" fontId="61" fillId="2" borderId="2" xfId="0" applyNumberFormat="1" applyFont="1" applyFill="1" applyBorder="1" applyAlignment="1">
      <alignment vertical="center"/>
    </xf>
    <xf numFmtId="3" fontId="48" fillId="6" borderId="7" xfId="0" applyNumberFormat="1" applyFont="1" applyFill="1" applyBorder="1" applyAlignment="1">
      <alignment vertical="center"/>
    </xf>
    <xf numFmtId="3" fontId="47" fillId="3" borderId="45" xfId="0" applyNumberFormat="1" applyFont="1" applyFill="1" applyBorder="1" applyAlignment="1">
      <alignment vertical="center"/>
    </xf>
    <xf numFmtId="3" fontId="46" fillId="3" borderId="32" xfId="0" applyNumberFormat="1" applyFont="1" applyFill="1" applyBorder="1" applyAlignment="1">
      <alignment vertical="center"/>
    </xf>
    <xf numFmtId="3" fontId="48" fillId="5" borderId="0" xfId="0" applyNumberFormat="1" applyFont="1" applyFill="1" applyAlignment="1">
      <alignment vertical="center"/>
    </xf>
    <xf numFmtId="3" fontId="47" fillId="4" borderId="47" xfId="0" applyNumberFormat="1" applyFont="1" applyFill="1" applyBorder="1" applyAlignment="1">
      <alignment vertical="center"/>
    </xf>
    <xf numFmtId="3" fontId="48" fillId="7" borderId="49" xfId="0" applyNumberFormat="1" applyFont="1" applyFill="1" applyBorder="1" applyAlignment="1">
      <alignment horizontal="center" vertical="center"/>
    </xf>
    <xf numFmtId="3" fontId="52" fillId="2" borderId="3" xfId="0" applyNumberFormat="1" applyFont="1" applyFill="1" applyBorder="1" applyAlignment="1">
      <alignment vertical="center"/>
    </xf>
    <xf numFmtId="3" fontId="48" fillId="7" borderId="52" xfId="0" applyNumberFormat="1" applyFont="1" applyFill="1" applyBorder="1" applyAlignment="1">
      <alignment vertical="center"/>
    </xf>
    <xf numFmtId="3" fontId="60" fillId="0" borderId="0" xfId="0" applyNumberFormat="1" applyFont="1" applyAlignment="1">
      <alignment vertical="center"/>
    </xf>
    <xf numFmtId="3" fontId="47" fillId="4" borderId="5" xfId="0" applyNumberFormat="1" applyFont="1" applyFill="1" applyBorder="1" applyAlignment="1" applyProtection="1">
      <alignment vertical="center"/>
      <protection locked="0"/>
    </xf>
    <xf numFmtId="3" fontId="47" fillId="3" borderId="5" xfId="0" applyNumberFormat="1" applyFont="1" applyFill="1" applyBorder="1" applyAlignment="1" applyProtection="1">
      <alignment vertical="center"/>
      <protection locked="0"/>
    </xf>
    <xf numFmtId="3" fontId="47" fillId="4" borderId="35" xfId="0" applyNumberFormat="1" applyFont="1" applyFill="1" applyBorder="1" applyAlignment="1" applyProtection="1">
      <alignment vertical="center"/>
      <protection locked="0"/>
    </xf>
    <xf numFmtId="3" fontId="47" fillId="3" borderId="35" xfId="0" applyNumberFormat="1" applyFont="1" applyFill="1" applyBorder="1" applyAlignment="1" applyProtection="1">
      <alignment vertical="center"/>
      <protection locked="0"/>
    </xf>
    <xf numFmtId="3" fontId="47" fillId="4" borderId="34" xfId="0" applyNumberFormat="1" applyFont="1" applyFill="1" applyBorder="1" applyAlignment="1" applyProtection="1">
      <alignment vertical="center"/>
      <protection locked="0"/>
    </xf>
    <xf numFmtId="3" fontId="47" fillId="3" borderId="33" xfId="0" applyNumberFormat="1" applyFont="1" applyFill="1" applyBorder="1" applyAlignment="1" applyProtection="1">
      <alignment vertical="center"/>
      <protection locked="0"/>
    </xf>
    <xf numFmtId="3" fontId="47" fillId="4" borderId="50" xfId="0" applyNumberFormat="1" applyFont="1" applyFill="1" applyBorder="1" applyAlignment="1" applyProtection="1">
      <alignment vertical="center"/>
      <protection locked="0"/>
    </xf>
    <xf numFmtId="3" fontId="47" fillId="4" borderId="48" xfId="0" applyNumberFormat="1" applyFont="1" applyFill="1" applyBorder="1" applyAlignment="1" applyProtection="1">
      <alignment vertical="center"/>
      <protection locked="0"/>
    </xf>
    <xf numFmtId="3" fontId="47" fillId="4" borderId="51" xfId="0" applyNumberFormat="1" applyFont="1" applyFill="1" applyBorder="1" applyAlignment="1" applyProtection="1">
      <alignment vertical="center"/>
      <protection locked="0"/>
    </xf>
    <xf numFmtId="3" fontId="47" fillId="4" borderId="36" xfId="0" applyNumberFormat="1" applyFont="1" applyFill="1" applyBorder="1" applyAlignment="1" applyProtection="1">
      <alignment vertical="center"/>
      <protection locked="0"/>
    </xf>
    <xf numFmtId="3" fontId="47" fillId="4" borderId="45" xfId="0" applyNumberFormat="1" applyFont="1" applyFill="1" applyBorder="1" applyAlignment="1" applyProtection="1">
      <alignment vertical="center"/>
      <protection locked="0"/>
    </xf>
    <xf numFmtId="3" fontId="47" fillId="3" borderId="45" xfId="0" applyNumberFormat="1" applyFont="1" applyFill="1" applyBorder="1" applyAlignment="1" applyProtection="1">
      <alignment vertical="center"/>
      <protection locked="0"/>
    </xf>
    <xf numFmtId="3" fontId="47" fillId="4" borderId="46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Alignment="1">
      <alignment vertical="center"/>
    </xf>
    <xf numFmtId="3" fontId="59" fillId="0" borderId="0" xfId="0" applyNumberFormat="1" applyFont="1" applyAlignment="1">
      <alignment vertical="center"/>
    </xf>
    <xf numFmtId="3" fontId="47" fillId="0" borderId="12" xfId="0" applyNumberFormat="1" applyFont="1" applyBorder="1" applyAlignment="1">
      <alignment vertical="center"/>
    </xf>
    <xf numFmtId="3" fontId="47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63" fillId="0" borderId="0" xfId="0" applyNumberFormat="1" applyFont="1"/>
    <xf numFmtId="3" fontId="61" fillId="0" borderId="0" xfId="0" applyNumberFormat="1" applyFont="1" applyAlignment="1">
      <alignment horizontal="center" vertical="center"/>
    </xf>
    <xf numFmtId="0" fontId="58" fillId="11" borderId="55" xfId="0" applyFont="1" applyFill="1" applyBorder="1"/>
    <xf numFmtId="0" fontId="0" fillId="11" borderId="55" xfId="0" applyFill="1" applyBorder="1"/>
    <xf numFmtId="0" fontId="57" fillId="11" borderId="60" xfId="0" applyFont="1" applyFill="1" applyBorder="1" applyAlignment="1">
      <alignment horizontal="center" vertical="center"/>
    </xf>
    <xf numFmtId="0" fontId="57" fillId="11" borderId="61" xfId="0" applyFont="1" applyFill="1" applyBorder="1" applyAlignment="1">
      <alignment horizontal="center" vertical="center"/>
    </xf>
    <xf numFmtId="0" fontId="57" fillId="11" borderId="70" xfId="0" applyFont="1" applyFill="1" applyBorder="1" applyAlignment="1">
      <alignment horizontal="center"/>
    </xf>
    <xf numFmtId="0" fontId="57" fillId="11" borderId="63" xfId="0" applyFont="1" applyFill="1" applyBorder="1" applyAlignment="1">
      <alignment horizontal="center" vertical="center"/>
    </xf>
    <xf numFmtId="0" fontId="58" fillId="11" borderId="54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2" borderId="31" xfId="0" applyFill="1" applyBorder="1"/>
    <xf numFmtId="3" fontId="0" fillId="12" borderId="29" xfId="0" applyNumberFormat="1" applyFill="1" applyBorder="1"/>
    <xf numFmtId="0" fontId="0" fillId="12" borderId="15" xfId="0" applyFill="1" applyBorder="1"/>
    <xf numFmtId="0" fontId="0" fillId="12" borderId="0" xfId="0" applyFill="1"/>
    <xf numFmtId="165" fontId="0" fillId="12" borderId="0" xfId="0" applyNumberFormat="1" applyFill="1"/>
    <xf numFmtId="0" fontId="46" fillId="12" borderId="0" xfId="0" applyFont="1" applyFill="1" applyAlignment="1">
      <alignment horizontal="left" indent="2"/>
    </xf>
    <xf numFmtId="3" fontId="57" fillId="11" borderId="63" xfId="0" applyNumberFormat="1" applyFont="1" applyFill="1" applyBorder="1" applyAlignment="1">
      <alignment horizontal="center" vertical="center"/>
    </xf>
    <xf numFmtId="0" fontId="58" fillId="11" borderId="94" xfId="0" applyFont="1" applyFill="1" applyBorder="1"/>
    <xf numFmtId="0" fontId="64" fillId="11" borderId="95" xfId="0" applyFont="1" applyFill="1" applyBorder="1"/>
    <xf numFmtId="3" fontId="58" fillId="11" borderId="89" xfId="0" applyNumberFormat="1" applyFont="1" applyFill="1" applyBorder="1"/>
    <xf numFmtId="3" fontId="64" fillId="11" borderId="89" xfId="0" applyNumberFormat="1" applyFont="1" applyFill="1" applyBorder="1"/>
    <xf numFmtId="3" fontId="57" fillId="11" borderId="89" xfId="0" applyNumberFormat="1" applyFont="1" applyFill="1" applyBorder="1"/>
    <xf numFmtId="0" fontId="68" fillId="0" borderId="0" xfId="0" applyFont="1"/>
    <xf numFmtId="0" fontId="68" fillId="0" borderId="0" xfId="0" applyFont="1" applyAlignment="1">
      <alignment horizontal="right"/>
    </xf>
    <xf numFmtId="165" fontId="0" fillId="12" borderId="16" xfId="0" applyNumberFormat="1" applyFill="1" applyBorder="1"/>
    <xf numFmtId="0" fontId="67" fillId="0" borderId="0" xfId="3"/>
    <xf numFmtId="0" fontId="73" fillId="0" borderId="30" xfId="3" applyFont="1" applyBorder="1"/>
    <xf numFmtId="0" fontId="73" fillId="0" borderId="31" xfId="3" applyFont="1" applyBorder="1" applyAlignment="1">
      <alignment horizontal="center"/>
    </xf>
    <xf numFmtId="0" fontId="45" fillId="0" borderId="31" xfId="3" applyFont="1" applyBorder="1"/>
    <xf numFmtId="0" fontId="67" fillId="0" borderId="29" xfId="3" applyBorder="1"/>
    <xf numFmtId="0" fontId="73" fillId="0" borderId="100" xfId="3" applyFont="1" applyBorder="1"/>
    <xf numFmtId="0" fontId="71" fillId="0" borderId="102" xfId="3" applyFont="1" applyBorder="1" applyAlignment="1">
      <alignment horizontal="center"/>
    </xf>
    <xf numFmtId="0" fontId="67" fillId="0" borderId="103" xfId="3" applyBorder="1"/>
    <xf numFmtId="0" fontId="45" fillId="0" borderId="109" xfId="3" applyFont="1" applyBorder="1" applyAlignment="1">
      <alignment horizontal="center"/>
    </xf>
    <xf numFmtId="0" fontId="45" fillId="0" borderId="110" xfId="3" applyFont="1" applyBorder="1" applyAlignment="1">
      <alignment horizontal="center"/>
    </xf>
    <xf numFmtId="0" fontId="45" fillId="0" borderId="0" xfId="3" applyFont="1"/>
    <xf numFmtId="0" fontId="45" fillId="0" borderId="0" xfId="3" applyFont="1" applyAlignment="1">
      <alignment horizontal="center"/>
    </xf>
    <xf numFmtId="0" fontId="76" fillId="0" borderId="101" xfId="3" applyFont="1" applyBorder="1" applyAlignment="1">
      <alignment horizontal="center" vertical="center"/>
    </xf>
    <xf numFmtId="166" fontId="45" fillId="0" borderId="0" xfId="3" applyNumberFormat="1" applyFont="1"/>
    <xf numFmtId="0" fontId="45" fillId="0" borderId="0" xfId="3" applyFont="1" applyAlignment="1">
      <alignment horizontal="right"/>
    </xf>
    <xf numFmtId="14" fontId="45" fillId="0" borderId="0" xfId="3" applyNumberFormat="1" applyFont="1"/>
    <xf numFmtId="0" fontId="63" fillId="0" borderId="0" xfId="3" applyFont="1"/>
    <xf numFmtId="0" fontId="80" fillId="0" borderId="0" xfId="3" applyFont="1"/>
    <xf numFmtId="3" fontId="80" fillId="0" borderId="0" xfId="3" applyNumberFormat="1" applyFont="1" applyAlignment="1">
      <alignment horizontal="right"/>
    </xf>
    <xf numFmtId="0" fontId="62" fillId="13" borderId="0" xfId="6" applyFont="1" applyFill="1" applyAlignment="1">
      <alignment horizontal="right" vertical="center"/>
    </xf>
    <xf numFmtId="0" fontId="55" fillId="13" borderId="0" xfId="6" applyFont="1" applyFill="1" applyAlignment="1">
      <alignment vertical="center"/>
    </xf>
    <xf numFmtId="0" fontId="62" fillId="13" borderId="0" xfId="6" applyFont="1" applyFill="1" applyAlignment="1">
      <alignment vertical="center"/>
    </xf>
    <xf numFmtId="0" fontId="55" fillId="0" borderId="0" xfId="6" applyFont="1" applyAlignment="1">
      <alignment vertical="center"/>
    </xf>
    <xf numFmtId="0" fontId="55" fillId="13" borderId="0" xfId="6" applyFont="1" applyFill="1" applyAlignment="1">
      <alignment horizontal="right" vertical="center"/>
    </xf>
    <xf numFmtId="0" fontId="62" fillId="13" borderId="141" xfId="6" applyFont="1" applyFill="1" applyBorder="1" applyAlignment="1">
      <alignment horizontal="center" vertical="center"/>
    </xf>
    <xf numFmtId="3" fontId="84" fillId="16" borderId="14" xfId="6" applyNumberFormat="1" applyFont="1" applyFill="1" applyBorder="1" applyAlignment="1">
      <alignment horizontal="right" vertical="center" wrapText="1"/>
    </xf>
    <xf numFmtId="3" fontId="84" fillId="16" borderId="143" xfId="6" applyNumberFormat="1" applyFont="1" applyFill="1" applyBorder="1" applyAlignment="1">
      <alignment horizontal="right" vertical="center" wrapText="1"/>
    </xf>
    <xf numFmtId="3" fontId="84" fillId="16" borderId="26" xfId="6" applyNumberFormat="1" applyFont="1" applyFill="1" applyBorder="1" applyAlignment="1">
      <alignment horizontal="right" vertical="center"/>
    </xf>
    <xf numFmtId="3" fontId="84" fillId="16" borderId="119" xfId="6" applyNumberFormat="1" applyFont="1" applyFill="1" applyBorder="1" applyAlignment="1">
      <alignment horizontal="right" vertical="center"/>
    </xf>
    <xf numFmtId="0" fontId="84" fillId="17" borderId="25" xfId="6" applyFont="1" applyFill="1" applyBorder="1" applyAlignment="1">
      <alignment horizontal="center" vertical="center"/>
    </xf>
    <xf numFmtId="3" fontId="84" fillId="17" borderId="14" xfId="6" applyNumberFormat="1" applyFont="1" applyFill="1" applyBorder="1" applyAlignment="1">
      <alignment horizontal="right" vertical="center"/>
    </xf>
    <xf numFmtId="3" fontId="84" fillId="17" borderId="143" xfId="6" applyNumberFormat="1" applyFont="1" applyFill="1" applyBorder="1" applyAlignment="1">
      <alignment horizontal="right" vertical="center"/>
    </xf>
    <xf numFmtId="3" fontId="84" fillId="17" borderId="26" xfId="6" applyNumberFormat="1" applyFont="1" applyFill="1" applyBorder="1" applyAlignment="1">
      <alignment horizontal="right" vertical="center"/>
    </xf>
    <xf numFmtId="3" fontId="84" fillId="17" borderId="119" xfId="6" applyNumberFormat="1" applyFont="1" applyFill="1" applyBorder="1" applyAlignment="1">
      <alignment horizontal="right" vertical="center"/>
    </xf>
    <xf numFmtId="0" fontId="62" fillId="18" borderId="25" xfId="6" applyFont="1" applyFill="1" applyBorder="1" applyAlignment="1">
      <alignment horizontal="center" vertical="center"/>
    </xf>
    <xf numFmtId="3" fontId="62" fillId="18" borderId="14" xfId="6" applyNumberFormat="1" applyFont="1" applyFill="1" applyBorder="1" applyAlignment="1">
      <alignment horizontal="right" vertical="center"/>
    </xf>
    <xf numFmtId="3" fontId="62" fillId="18" borderId="144" xfId="6" applyNumberFormat="1" applyFont="1" applyFill="1" applyBorder="1" applyAlignment="1">
      <alignment horizontal="right" vertical="center"/>
    </xf>
    <xf numFmtId="3" fontId="62" fillId="18" borderId="145" xfId="6" applyNumberFormat="1" applyFont="1" applyFill="1" applyBorder="1" applyAlignment="1">
      <alignment horizontal="right" vertical="center"/>
    </xf>
    <xf numFmtId="3" fontId="62" fillId="18" borderId="146" xfId="6" applyNumberFormat="1" applyFont="1" applyFill="1" applyBorder="1" applyAlignment="1">
      <alignment horizontal="right" vertical="center"/>
    </xf>
    <xf numFmtId="0" fontId="55" fillId="19" borderId="130" xfId="6" applyFont="1" applyFill="1" applyBorder="1" applyAlignment="1">
      <alignment horizontal="center" vertical="center"/>
    </xf>
    <xf numFmtId="0" fontId="55" fillId="19" borderId="65" xfId="6" applyFont="1" applyFill="1" applyBorder="1" applyAlignment="1">
      <alignment horizontal="center" vertical="center"/>
    </xf>
    <xf numFmtId="0" fontId="55" fillId="19" borderId="69" xfId="6" applyFont="1" applyFill="1" applyBorder="1" applyAlignment="1">
      <alignment vertical="center"/>
    </xf>
    <xf numFmtId="3" fontId="55" fillId="19" borderId="147" xfId="6" applyNumberFormat="1" applyFont="1" applyFill="1" applyBorder="1" applyAlignment="1">
      <alignment horizontal="right" vertical="center"/>
    </xf>
    <xf numFmtId="0" fontId="55" fillId="19" borderId="126" xfId="6" applyFont="1" applyFill="1" applyBorder="1" applyAlignment="1">
      <alignment horizontal="center" vertical="center"/>
    </xf>
    <xf numFmtId="0" fontId="55" fillId="19" borderId="58" xfId="6" applyFont="1" applyFill="1" applyBorder="1" applyAlignment="1">
      <alignment horizontal="center" vertical="center"/>
    </xf>
    <xf numFmtId="0" fontId="55" fillId="19" borderId="53" xfId="6" applyFont="1" applyFill="1" applyBorder="1" applyAlignment="1">
      <alignment vertical="center"/>
    </xf>
    <xf numFmtId="3" fontId="55" fillId="19" borderId="148" xfId="6" applyNumberFormat="1" applyFont="1" applyFill="1" applyBorder="1" applyAlignment="1">
      <alignment horizontal="right" vertical="center"/>
    </xf>
    <xf numFmtId="0" fontId="55" fillId="19" borderId="104" xfId="6" applyFont="1" applyFill="1" applyBorder="1" applyAlignment="1">
      <alignment horizontal="center" vertical="center"/>
    </xf>
    <xf numFmtId="0" fontId="55" fillId="19" borderId="75" xfId="6" applyFont="1" applyFill="1" applyBorder="1" applyAlignment="1">
      <alignment horizontal="center" vertical="center"/>
    </xf>
    <xf numFmtId="0" fontId="55" fillId="19" borderId="77" xfId="6" applyFont="1" applyFill="1" applyBorder="1" applyAlignment="1">
      <alignment vertical="center"/>
    </xf>
    <xf numFmtId="3" fontId="55" fillId="19" borderId="149" xfId="6" applyNumberFormat="1" applyFont="1" applyFill="1" applyBorder="1" applyAlignment="1">
      <alignment horizontal="right" vertical="center"/>
    </xf>
    <xf numFmtId="3" fontId="62" fillId="18" borderId="143" xfId="6" applyNumberFormat="1" applyFont="1" applyFill="1" applyBorder="1" applyAlignment="1">
      <alignment horizontal="right" vertical="center"/>
    </xf>
    <xf numFmtId="3" fontId="62" fillId="18" borderId="26" xfId="6" applyNumberFormat="1" applyFont="1" applyFill="1" applyBorder="1" applyAlignment="1">
      <alignment horizontal="right" vertical="center"/>
    </xf>
    <xf numFmtId="3" fontId="62" fillId="18" borderId="119" xfId="6" applyNumberFormat="1" applyFont="1" applyFill="1" applyBorder="1" applyAlignment="1">
      <alignment horizontal="right" vertical="center"/>
    </xf>
    <xf numFmtId="0" fontId="84" fillId="20" borderId="25" xfId="6" applyFont="1" applyFill="1" applyBorder="1" applyAlignment="1">
      <alignment horizontal="center" vertical="center"/>
    </xf>
    <xf numFmtId="3" fontId="84" fillId="20" borderId="14" xfId="6" applyNumberFormat="1" applyFont="1" applyFill="1" applyBorder="1" applyAlignment="1">
      <alignment horizontal="right" vertical="center"/>
    </xf>
    <xf numFmtId="3" fontId="84" fillId="20" borderId="143" xfId="6" applyNumberFormat="1" applyFont="1" applyFill="1" applyBorder="1" applyAlignment="1">
      <alignment horizontal="right" vertical="center"/>
    </xf>
    <xf numFmtId="0" fontId="62" fillId="21" borderId="25" xfId="6" applyFont="1" applyFill="1" applyBorder="1" applyAlignment="1">
      <alignment horizontal="center" vertical="center"/>
    </xf>
    <xf numFmtId="3" fontId="62" fillId="21" borderId="14" xfId="6" applyNumberFormat="1" applyFont="1" applyFill="1" applyBorder="1" applyAlignment="1">
      <alignment horizontal="right" vertical="center"/>
    </xf>
    <xf numFmtId="3" fontId="62" fillId="21" borderId="143" xfId="6" applyNumberFormat="1" applyFont="1" applyFill="1" applyBorder="1" applyAlignment="1">
      <alignment horizontal="right" vertical="center"/>
    </xf>
    <xf numFmtId="0" fontId="55" fillId="22" borderId="130" xfId="6" applyFont="1" applyFill="1" applyBorder="1" applyAlignment="1">
      <alignment horizontal="center" vertical="center"/>
    </xf>
    <xf numFmtId="0" fontId="55" fillId="22" borderId="65" xfId="6" applyFont="1" applyFill="1" applyBorder="1" applyAlignment="1">
      <alignment horizontal="center" vertical="center"/>
    </xf>
    <xf numFmtId="0" fontId="55" fillId="22" borderId="69" xfId="6" applyFont="1" applyFill="1" applyBorder="1" applyAlignment="1">
      <alignment vertical="center"/>
    </xf>
    <xf numFmtId="3" fontId="55" fillId="22" borderId="147" xfId="6" applyNumberFormat="1" applyFont="1" applyFill="1" applyBorder="1" applyAlignment="1">
      <alignment horizontal="right" vertical="center"/>
    </xf>
    <xf numFmtId="0" fontId="55" fillId="22" borderId="126" xfId="6" applyFont="1" applyFill="1" applyBorder="1" applyAlignment="1">
      <alignment horizontal="center" vertical="center"/>
    </xf>
    <xf numFmtId="0" fontId="55" fillId="22" borderId="58" xfId="6" applyFont="1" applyFill="1" applyBorder="1" applyAlignment="1">
      <alignment horizontal="center" vertical="center"/>
    </xf>
    <xf numFmtId="0" fontId="55" fillId="22" borderId="53" xfId="6" applyFont="1" applyFill="1" applyBorder="1" applyAlignment="1">
      <alignment vertical="center"/>
    </xf>
    <xf numFmtId="3" fontId="55" fillId="22" borderId="148" xfId="6" applyNumberFormat="1" applyFont="1" applyFill="1" applyBorder="1" applyAlignment="1">
      <alignment horizontal="right" vertical="center"/>
    </xf>
    <xf numFmtId="0" fontId="55" fillId="22" borderId="104" xfId="6" applyFont="1" applyFill="1" applyBorder="1" applyAlignment="1">
      <alignment horizontal="center" vertical="center"/>
    </xf>
    <xf numFmtId="0" fontId="55" fillId="22" borderId="75" xfId="6" applyFont="1" applyFill="1" applyBorder="1" applyAlignment="1">
      <alignment horizontal="center" vertical="center"/>
    </xf>
    <xf numFmtId="0" fontId="55" fillId="22" borderId="77" xfId="6" applyFont="1" applyFill="1" applyBorder="1" applyAlignment="1">
      <alignment vertical="center"/>
    </xf>
    <xf numFmtId="3" fontId="55" fillId="22" borderId="149" xfId="6" applyNumberFormat="1" applyFont="1" applyFill="1" applyBorder="1" applyAlignment="1">
      <alignment horizontal="right" vertical="center"/>
    </xf>
    <xf numFmtId="0" fontId="84" fillId="23" borderId="25" xfId="6" applyFont="1" applyFill="1" applyBorder="1" applyAlignment="1">
      <alignment horizontal="center" vertical="center"/>
    </xf>
    <xf numFmtId="3" fontId="84" fillId="23" borderId="14" xfId="6" applyNumberFormat="1" applyFont="1" applyFill="1" applyBorder="1" applyAlignment="1">
      <alignment horizontal="right" vertical="center"/>
    </xf>
    <xf numFmtId="3" fontId="84" fillId="23" borderId="143" xfId="6" applyNumberFormat="1" applyFont="1" applyFill="1" applyBorder="1" applyAlignment="1">
      <alignment horizontal="right" vertical="center"/>
    </xf>
    <xf numFmtId="0" fontId="62" fillId="24" borderId="25" xfId="6" applyFont="1" applyFill="1" applyBorder="1" applyAlignment="1">
      <alignment horizontal="center" vertical="center"/>
    </xf>
    <xf numFmtId="3" fontId="62" fillId="24" borderId="14" xfId="6" applyNumberFormat="1" applyFont="1" applyFill="1" applyBorder="1" applyAlignment="1">
      <alignment horizontal="right" vertical="center"/>
    </xf>
    <xf numFmtId="3" fontId="62" fillId="24" borderId="143" xfId="6" applyNumberFormat="1" applyFont="1" applyFill="1" applyBorder="1" applyAlignment="1">
      <alignment horizontal="right" vertical="center"/>
    </xf>
    <xf numFmtId="0" fontId="55" fillId="12" borderId="126" xfId="6" applyFont="1" applyFill="1" applyBorder="1" applyAlignment="1">
      <alignment horizontal="center" vertical="center"/>
    </xf>
    <xf numFmtId="0" fontId="55" fillId="12" borderId="58" xfId="6" applyFont="1" applyFill="1" applyBorder="1" applyAlignment="1">
      <alignment horizontal="center" vertical="center"/>
    </xf>
    <xf numFmtId="0" fontId="55" fillId="12" borderId="53" xfId="6" applyFont="1" applyFill="1" applyBorder="1" applyAlignment="1">
      <alignment vertical="center"/>
    </xf>
    <xf numFmtId="3" fontId="55" fillId="12" borderId="148" xfId="6" applyNumberFormat="1" applyFont="1" applyFill="1" applyBorder="1" applyAlignment="1">
      <alignment horizontal="right" vertical="center"/>
    </xf>
    <xf numFmtId="0" fontId="62" fillId="24" borderId="126" xfId="6" applyFont="1" applyFill="1" applyBorder="1" applyAlignment="1">
      <alignment horizontal="center" vertical="center"/>
    </xf>
    <xf numFmtId="3" fontId="62" fillId="24" borderId="148" xfId="6" applyNumberFormat="1" applyFont="1" applyFill="1" applyBorder="1" applyAlignment="1">
      <alignment horizontal="right" vertical="center"/>
    </xf>
    <xf numFmtId="3" fontId="62" fillId="24" borderId="150" xfId="6" applyNumberFormat="1" applyFont="1" applyFill="1" applyBorder="1" applyAlignment="1">
      <alignment horizontal="right" vertical="center"/>
    </xf>
    <xf numFmtId="0" fontId="55" fillId="19" borderId="114" xfId="6" applyFont="1" applyFill="1" applyBorder="1" applyAlignment="1">
      <alignment horizontal="center" vertical="center"/>
    </xf>
    <xf numFmtId="0" fontId="55" fillId="19" borderId="76" xfId="6" applyFont="1" applyFill="1" applyBorder="1" applyAlignment="1">
      <alignment horizontal="center" vertical="center"/>
    </xf>
    <xf numFmtId="0" fontId="55" fillId="19" borderId="88" xfId="6" applyFont="1" applyFill="1" applyBorder="1" applyAlignment="1">
      <alignment vertical="center"/>
    </xf>
    <xf numFmtId="3" fontId="55" fillId="19" borderId="22" xfId="6" applyNumberFormat="1" applyFont="1" applyFill="1" applyBorder="1" applyAlignment="1">
      <alignment horizontal="right" vertical="center"/>
    </xf>
    <xf numFmtId="0" fontId="62" fillId="21" borderId="126" xfId="6" applyFont="1" applyFill="1" applyBorder="1" applyAlignment="1">
      <alignment horizontal="center" vertical="center"/>
    </xf>
    <xf numFmtId="3" fontId="62" fillId="21" borderId="148" xfId="6" applyNumberFormat="1" applyFont="1" applyFill="1" applyBorder="1" applyAlignment="1">
      <alignment horizontal="right" vertical="center"/>
    </xf>
    <xf numFmtId="3" fontId="62" fillId="21" borderId="150" xfId="6" applyNumberFormat="1" applyFont="1" applyFill="1" applyBorder="1" applyAlignment="1">
      <alignment horizontal="right" vertical="center"/>
    </xf>
    <xf numFmtId="0" fontId="55" fillId="12" borderId="130" xfId="6" applyFont="1" applyFill="1" applyBorder="1" applyAlignment="1">
      <alignment horizontal="center" vertical="center"/>
    </xf>
    <xf numFmtId="0" fontId="55" fillId="12" borderId="65" xfId="6" applyFont="1" applyFill="1" applyBorder="1" applyAlignment="1">
      <alignment horizontal="center" vertical="center"/>
    </xf>
    <xf numFmtId="0" fontId="55" fillId="12" borderId="69" xfId="6" applyFont="1" applyFill="1" applyBorder="1" applyAlignment="1">
      <alignment vertical="center"/>
    </xf>
    <xf numFmtId="3" fontId="55" fillId="12" borderId="147" xfId="6" applyNumberFormat="1" applyFont="1" applyFill="1" applyBorder="1" applyAlignment="1">
      <alignment horizontal="right" vertical="center"/>
    </xf>
    <xf numFmtId="0" fontId="55" fillId="12" borderId="104" xfId="6" applyFont="1" applyFill="1" applyBorder="1" applyAlignment="1">
      <alignment horizontal="center" vertical="center"/>
    </xf>
    <xf numFmtId="0" fontId="55" fillId="12" borderId="75" xfId="6" applyFont="1" applyFill="1" applyBorder="1" applyAlignment="1">
      <alignment horizontal="center" vertical="center"/>
    </xf>
    <xf numFmtId="0" fontId="55" fillId="12" borderId="77" xfId="6" applyFont="1" applyFill="1" applyBorder="1" applyAlignment="1">
      <alignment vertical="center"/>
    </xf>
    <xf numFmtId="3" fontId="55" fillId="12" borderId="149" xfId="6" applyNumberFormat="1" applyFont="1" applyFill="1" applyBorder="1" applyAlignment="1">
      <alignment horizontal="right" vertical="center"/>
    </xf>
    <xf numFmtId="0" fontId="55" fillId="22" borderId="136" xfId="6" applyFont="1" applyFill="1" applyBorder="1" applyAlignment="1">
      <alignment horizontal="center" vertical="center"/>
    </xf>
    <xf numFmtId="0" fontId="55" fillId="22" borderId="137" xfId="6" applyFont="1" applyFill="1" applyBorder="1" applyAlignment="1">
      <alignment horizontal="center" vertical="center"/>
    </xf>
    <xf numFmtId="0" fontId="55" fillId="22" borderId="138" xfId="6" applyFont="1" applyFill="1" applyBorder="1" applyAlignment="1">
      <alignment vertical="center"/>
    </xf>
    <xf numFmtId="3" fontId="55" fillId="22" borderId="139" xfId="6" applyNumberFormat="1" applyFont="1" applyFill="1" applyBorder="1" applyAlignment="1">
      <alignment horizontal="right" vertical="center"/>
    </xf>
    <xf numFmtId="0" fontId="55" fillId="0" borderId="0" xfId="6" applyFont="1" applyAlignment="1">
      <alignment horizontal="center" vertical="center"/>
    </xf>
    <xf numFmtId="3" fontId="55" fillId="0" borderId="0" xfId="6" applyNumberFormat="1" applyFont="1" applyAlignment="1">
      <alignment horizontal="right" vertical="center"/>
    </xf>
    <xf numFmtId="3" fontId="55" fillId="26" borderId="0" xfId="6" applyNumberFormat="1" applyFont="1" applyFill="1" applyAlignment="1">
      <alignment vertical="center"/>
    </xf>
    <xf numFmtId="3" fontId="55" fillId="26" borderId="0" xfId="6" applyNumberFormat="1" applyFont="1" applyFill="1" applyAlignment="1">
      <alignment horizontal="left" vertical="center"/>
    </xf>
    <xf numFmtId="0" fontId="86" fillId="0" borderId="0" xfId="6" applyFont="1" applyAlignment="1">
      <alignment vertical="center"/>
    </xf>
    <xf numFmtId="0" fontId="44" fillId="0" borderId="31" xfId="3" applyFont="1" applyBorder="1"/>
    <xf numFmtId="0" fontId="44" fillId="0" borderId="77" xfId="3" applyFont="1" applyBorder="1"/>
    <xf numFmtId="0" fontId="44" fillId="0" borderId="102" xfId="3" applyFont="1" applyBorder="1"/>
    <xf numFmtId="0" fontId="44" fillId="0" borderId="105" xfId="3" applyFont="1" applyBorder="1" applyAlignment="1">
      <alignment horizontal="center"/>
    </xf>
    <xf numFmtId="0" fontId="44" fillId="0" borderId="106" xfId="3" applyFont="1" applyBorder="1" applyAlignment="1">
      <alignment horizontal="center"/>
    </xf>
    <xf numFmtId="0" fontId="44" fillId="0" borderId="0" xfId="3" applyFont="1"/>
    <xf numFmtId="0" fontId="44" fillId="0" borderId="0" xfId="3" applyFont="1" applyAlignment="1">
      <alignment horizontal="center"/>
    </xf>
    <xf numFmtId="3" fontId="44" fillId="0" borderId="0" xfId="3" applyNumberFormat="1" applyFont="1"/>
    <xf numFmtId="166" fontId="44" fillId="0" borderId="0" xfId="3" applyNumberFormat="1" applyFont="1"/>
    <xf numFmtId="0" fontId="44" fillId="0" borderId="0" xfId="3" applyFont="1" applyAlignment="1">
      <alignment horizontal="right"/>
    </xf>
    <xf numFmtId="14" fontId="44" fillId="0" borderId="0" xfId="3" applyNumberFormat="1" applyFont="1"/>
    <xf numFmtId="9" fontId="0" fillId="0" borderId="0" xfId="4" applyFont="1"/>
    <xf numFmtId="9" fontId="44" fillId="0" borderId="0" xfId="4" applyFont="1"/>
    <xf numFmtId="0" fontId="44" fillId="27" borderId="114" xfId="3" applyFont="1" applyFill="1" applyBorder="1" applyAlignment="1">
      <alignment horizontal="right"/>
    </xf>
    <xf numFmtId="0" fontId="45" fillId="22" borderId="114" xfId="3" applyFont="1" applyFill="1" applyBorder="1"/>
    <xf numFmtId="3" fontId="45" fillId="22" borderId="27" xfId="3" applyNumberFormat="1" applyFont="1" applyFill="1" applyBorder="1"/>
    <xf numFmtId="3" fontId="45" fillId="22" borderId="27" xfId="3" applyNumberFormat="1" applyFont="1" applyFill="1" applyBorder="1" applyAlignment="1">
      <alignment horizontal="right"/>
    </xf>
    <xf numFmtId="3" fontId="79" fillId="22" borderId="115" xfId="3" applyNumberFormat="1" applyFont="1" applyFill="1" applyBorder="1"/>
    <xf numFmtId="0" fontId="45" fillId="22" borderId="123" xfId="3" applyFont="1" applyFill="1" applyBorder="1"/>
    <xf numFmtId="0" fontId="45" fillId="22" borderId="124" xfId="3" applyFont="1" applyFill="1" applyBorder="1" applyAlignment="1">
      <alignment horizontal="left" indent="1"/>
    </xf>
    <xf numFmtId="3" fontId="45" fillId="22" borderId="124" xfId="3" applyNumberFormat="1" applyFont="1" applyFill="1" applyBorder="1"/>
    <xf numFmtId="3" fontId="79" fillId="22" borderId="125" xfId="3" applyNumberFormat="1" applyFont="1" applyFill="1" applyBorder="1"/>
    <xf numFmtId="0" fontId="45" fillId="22" borderId="116" xfId="3" applyFont="1" applyFill="1" applyBorder="1"/>
    <xf numFmtId="0" fontId="45" fillId="22" borderId="117" xfId="3" applyFont="1" applyFill="1" applyBorder="1" applyAlignment="1">
      <alignment horizontal="left" indent="1"/>
    </xf>
    <xf numFmtId="3" fontId="45" fillId="22" borderId="117" xfId="3" applyNumberFormat="1" applyFont="1" applyFill="1" applyBorder="1"/>
    <xf numFmtId="3" fontId="79" fillId="22" borderId="118" xfId="3" applyNumberFormat="1" applyFont="1" applyFill="1" applyBorder="1"/>
    <xf numFmtId="0" fontId="45" fillId="22" borderId="120" xfId="3" applyFont="1" applyFill="1" applyBorder="1"/>
    <xf numFmtId="0" fontId="45" fillId="22" borderId="121" xfId="3" applyFont="1" applyFill="1" applyBorder="1"/>
    <xf numFmtId="3" fontId="45" fillId="22" borderId="121" xfId="3" applyNumberFormat="1" applyFont="1" applyFill="1" applyBorder="1"/>
    <xf numFmtId="3" fontId="79" fillId="22" borderId="122" xfId="3" applyNumberFormat="1" applyFont="1" applyFill="1" applyBorder="1"/>
    <xf numFmtId="0" fontId="45" fillId="22" borderId="107" xfId="3" applyFont="1" applyFill="1" applyBorder="1"/>
    <xf numFmtId="0" fontId="71" fillId="27" borderId="26" xfId="3" applyFont="1" applyFill="1" applyBorder="1" applyAlignment="1">
      <alignment horizontal="left" indent="1"/>
    </xf>
    <xf numFmtId="3" fontId="71" fillId="27" borderId="26" xfId="3" applyNumberFormat="1" applyFont="1" applyFill="1" applyBorder="1" applyAlignment="1">
      <alignment horizontal="right"/>
    </xf>
    <xf numFmtId="3" fontId="71" fillId="27" borderId="119" xfId="3" applyNumberFormat="1" applyFont="1" applyFill="1" applyBorder="1" applyAlignment="1">
      <alignment horizontal="right"/>
    </xf>
    <xf numFmtId="0" fontId="44" fillId="27" borderId="151" xfId="3" applyFont="1" applyFill="1" applyBorder="1" applyAlignment="1">
      <alignment horizontal="left" indent="1"/>
    </xf>
    <xf numFmtId="3" fontId="44" fillId="27" borderId="151" xfId="3" applyNumberFormat="1" applyFont="1" applyFill="1" applyBorder="1" applyAlignment="1">
      <alignment horizontal="right"/>
    </xf>
    <xf numFmtId="0" fontId="44" fillId="27" borderId="124" xfId="3" applyFont="1" applyFill="1" applyBorder="1" applyAlignment="1">
      <alignment horizontal="left" indent="1"/>
    </xf>
    <xf numFmtId="3" fontId="44" fillId="27" borderId="124" xfId="3" applyNumberFormat="1" applyFont="1" applyFill="1" applyBorder="1" applyAlignment="1">
      <alignment horizontal="right"/>
    </xf>
    <xf numFmtId="0" fontId="44" fillId="27" borderId="121" xfId="3" applyFont="1" applyFill="1" applyBorder="1" applyAlignment="1">
      <alignment horizontal="left" indent="1"/>
    </xf>
    <xf numFmtId="3" fontId="44" fillId="27" borderId="121" xfId="3" applyNumberFormat="1" applyFont="1" applyFill="1" applyBorder="1" applyAlignment="1">
      <alignment horizontal="right"/>
    </xf>
    <xf numFmtId="0" fontId="78" fillId="22" borderId="109" xfId="3" applyFont="1" applyFill="1" applyBorder="1"/>
    <xf numFmtId="3" fontId="78" fillId="22" borderId="109" xfId="3" applyNumberFormat="1" applyFont="1" applyFill="1" applyBorder="1"/>
    <xf numFmtId="3" fontId="88" fillId="22" borderId="110" xfId="3" applyNumberFormat="1" applyFont="1" applyFill="1" applyBorder="1"/>
    <xf numFmtId="166" fontId="63" fillId="0" borderId="0" xfId="3" applyNumberFormat="1" applyFont="1"/>
    <xf numFmtId="166" fontId="67" fillId="0" borderId="0" xfId="3" applyNumberFormat="1"/>
    <xf numFmtId="0" fontId="44" fillId="22" borderId="123" xfId="3" applyFont="1" applyFill="1" applyBorder="1"/>
    <xf numFmtId="0" fontId="44" fillId="22" borderId="124" xfId="3" applyFont="1" applyFill="1" applyBorder="1" applyAlignment="1">
      <alignment horizontal="left" indent="1"/>
    </xf>
    <xf numFmtId="3" fontId="44" fillId="22" borderId="124" xfId="3" applyNumberFormat="1" applyFont="1" applyFill="1" applyBorder="1"/>
    <xf numFmtId="0" fontId="44" fillId="22" borderId="116" xfId="3" applyFont="1" applyFill="1" applyBorder="1"/>
    <xf numFmtId="0" fontId="44" fillId="22" borderId="117" xfId="3" applyFont="1" applyFill="1" applyBorder="1" applyAlignment="1">
      <alignment horizontal="left" indent="1"/>
    </xf>
    <xf numFmtId="3" fontId="44" fillId="22" borderId="117" xfId="3" applyNumberFormat="1" applyFont="1" applyFill="1" applyBorder="1"/>
    <xf numFmtId="0" fontId="71" fillId="22" borderId="126" xfId="3" applyFont="1" applyFill="1" applyBorder="1"/>
    <xf numFmtId="0" fontId="71" fillId="22" borderId="58" xfId="3" applyFont="1" applyFill="1" applyBorder="1" applyAlignment="1">
      <alignment horizontal="left" indent="1"/>
    </xf>
    <xf numFmtId="3" fontId="71" fillId="22" borderId="58" xfId="3" applyNumberFormat="1" applyFont="1" applyFill="1" applyBorder="1"/>
    <xf numFmtId="3" fontId="73" fillId="22" borderId="128" xfId="3" applyNumberFormat="1" applyFont="1" applyFill="1" applyBorder="1"/>
    <xf numFmtId="0" fontId="44" fillId="27" borderId="114" xfId="3" applyFont="1" applyFill="1" applyBorder="1"/>
    <xf numFmtId="3" fontId="44" fillId="27" borderId="76" xfId="3" applyNumberFormat="1" applyFont="1" applyFill="1" applyBorder="1"/>
    <xf numFmtId="3" fontId="79" fillId="27" borderId="115" xfId="3" applyNumberFormat="1" applyFont="1" applyFill="1" applyBorder="1"/>
    <xf numFmtId="0" fontId="44" fillId="27" borderId="116" xfId="3" applyFont="1" applyFill="1" applyBorder="1"/>
    <xf numFmtId="3" fontId="44" fillId="27" borderId="117" xfId="3" applyNumberFormat="1" applyFont="1" applyFill="1" applyBorder="1"/>
    <xf numFmtId="3" fontId="79" fillId="27" borderId="118" xfId="3" applyNumberFormat="1" applyFont="1" applyFill="1" applyBorder="1"/>
    <xf numFmtId="0" fontId="71" fillId="27" borderId="126" xfId="3" applyFont="1" applyFill="1" applyBorder="1"/>
    <xf numFmtId="0" fontId="71" fillId="27" borderId="58" xfId="3" applyFont="1" applyFill="1" applyBorder="1" applyAlignment="1">
      <alignment horizontal="left" indent="1"/>
    </xf>
    <xf numFmtId="3" fontId="71" fillId="27" borderId="58" xfId="3" applyNumberFormat="1" applyFont="1" applyFill="1" applyBorder="1"/>
    <xf numFmtId="3" fontId="73" fillId="27" borderId="128" xfId="3" applyNumberFormat="1" applyFont="1" applyFill="1" applyBorder="1"/>
    <xf numFmtId="0" fontId="44" fillId="12" borderId="114" xfId="3" applyFont="1" applyFill="1" applyBorder="1"/>
    <xf numFmtId="0" fontId="44" fillId="12" borderId="76" xfId="3" applyFont="1" applyFill="1" applyBorder="1" applyAlignment="1">
      <alignment horizontal="left" indent="1"/>
    </xf>
    <xf numFmtId="3" fontId="44" fillId="12" borderId="76" xfId="3" applyNumberFormat="1" applyFont="1" applyFill="1" applyBorder="1"/>
    <xf numFmtId="3" fontId="79" fillId="12" borderId="115" xfId="3" applyNumberFormat="1" applyFont="1" applyFill="1" applyBorder="1"/>
    <xf numFmtId="0" fontId="71" fillId="12" borderId="126" xfId="3" applyFont="1" applyFill="1" applyBorder="1"/>
    <xf numFmtId="0" fontId="71" fillId="12" borderId="58" xfId="3" applyFont="1" applyFill="1" applyBorder="1" applyAlignment="1">
      <alignment horizontal="left" indent="1"/>
    </xf>
    <xf numFmtId="3" fontId="71" fillId="12" borderId="58" xfId="3" applyNumberFormat="1" applyFont="1" applyFill="1" applyBorder="1"/>
    <xf numFmtId="3" fontId="73" fillId="12" borderId="128" xfId="3" applyNumberFormat="1" applyFont="1" applyFill="1" applyBorder="1"/>
    <xf numFmtId="0" fontId="44" fillId="28" borderId="114" xfId="3" applyFont="1" applyFill="1" applyBorder="1"/>
    <xf numFmtId="0" fontId="44" fillId="28" borderId="76" xfId="3" applyFont="1" applyFill="1" applyBorder="1" applyAlignment="1">
      <alignment horizontal="left" indent="1"/>
    </xf>
    <xf numFmtId="3" fontId="44" fillId="28" borderId="76" xfId="3" applyNumberFormat="1" applyFont="1" applyFill="1" applyBorder="1"/>
    <xf numFmtId="3" fontId="79" fillId="28" borderId="115" xfId="3" applyNumberFormat="1" applyFont="1" applyFill="1" applyBorder="1"/>
    <xf numFmtId="0" fontId="71" fillId="28" borderId="126" xfId="3" applyFont="1" applyFill="1" applyBorder="1"/>
    <xf numFmtId="0" fontId="71" fillId="28" borderId="58" xfId="3" applyFont="1" applyFill="1" applyBorder="1" applyAlignment="1">
      <alignment horizontal="left" indent="1"/>
    </xf>
    <xf numFmtId="3" fontId="71" fillId="28" borderId="58" xfId="3" applyNumberFormat="1" applyFont="1" applyFill="1" applyBorder="1"/>
    <xf numFmtId="3" fontId="73" fillId="28" borderId="128" xfId="3" applyNumberFormat="1" applyFont="1" applyFill="1" applyBorder="1"/>
    <xf numFmtId="0" fontId="44" fillId="10" borderId="116" xfId="3" applyFont="1" applyFill="1" applyBorder="1"/>
    <xf numFmtId="0" fontId="44" fillId="10" borderId="117" xfId="3" applyFont="1" applyFill="1" applyBorder="1" applyAlignment="1">
      <alignment horizontal="left" indent="1"/>
    </xf>
    <xf numFmtId="3" fontId="44" fillId="10" borderId="117" xfId="3" applyNumberFormat="1" applyFont="1" applyFill="1" applyBorder="1"/>
    <xf numFmtId="3" fontId="79" fillId="10" borderId="118" xfId="3" applyNumberFormat="1" applyFont="1" applyFill="1" applyBorder="1"/>
    <xf numFmtId="0" fontId="71" fillId="10" borderId="136" xfId="3" applyFont="1" applyFill="1" applyBorder="1"/>
    <xf numFmtId="0" fontId="71" fillId="10" borderId="137" xfId="3" applyFont="1" applyFill="1" applyBorder="1" applyAlignment="1">
      <alignment horizontal="left" indent="1"/>
    </xf>
    <xf numFmtId="3" fontId="71" fillId="10" borderId="137" xfId="3" applyNumberFormat="1" applyFont="1" applyFill="1" applyBorder="1"/>
    <xf numFmtId="3" fontId="73" fillId="10" borderId="141" xfId="3" applyNumberFormat="1" applyFont="1" applyFill="1" applyBorder="1"/>
    <xf numFmtId="0" fontId="78" fillId="0" borderId="31" xfId="3" applyFont="1" applyBorder="1" applyAlignment="1">
      <alignment horizontal="left"/>
    </xf>
    <xf numFmtId="0" fontId="43" fillId="27" borderId="117" xfId="3" applyFont="1" applyFill="1" applyBorder="1" applyAlignment="1">
      <alignment horizontal="left" indent="1"/>
    </xf>
    <xf numFmtId="0" fontId="43" fillId="0" borderId="0" xfId="3" applyFont="1"/>
    <xf numFmtId="3" fontId="43" fillId="0" borderId="0" xfId="3" applyNumberFormat="1" applyFont="1"/>
    <xf numFmtId="0" fontId="45" fillId="12" borderId="126" xfId="3" applyFont="1" applyFill="1" applyBorder="1" applyAlignment="1">
      <alignment horizontal="right"/>
    </xf>
    <xf numFmtId="0" fontId="79" fillId="12" borderId="127" xfId="3" applyFont="1" applyFill="1" applyBorder="1" applyAlignment="1">
      <alignment horizontal="left" vertical="center" wrapText="1" indent="1"/>
    </xf>
    <xf numFmtId="3" fontId="45" fillId="12" borderId="65" xfId="3" applyNumberFormat="1" applyFont="1" applyFill="1" applyBorder="1" applyAlignment="1">
      <alignment horizontal="right"/>
    </xf>
    <xf numFmtId="3" fontId="45" fillId="12" borderId="58" xfId="3" applyNumberFormat="1" applyFont="1" applyFill="1" applyBorder="1" applyAlignment="1">
      <alignment horizontal="right"/>
    </xf>
    <xf numFmtId="0" fontId="45" fillId="28" borderId="126" xfId="3" applyFont="1" applyFill="1" applyBorder="1" applyAlignment="1">
      <alignment horizontal="right"/>
    </xf>
    <xf numFmtId="0" fontId="79" fillId="28" borderId="127" xfId="3" applyFont="1" applyFill="1" applyBorder="1" applyAlignment="1">
      <alignment horizontal="left" vertical="center" indent="1"/>
    </xf>
    <xf numFmtId="3" fontId="45" fillId="28" borderId="65" xfId="3" applyNumberFormat="1" applyFont="1" applyFill="1" applyBorder="1" applyAlignment="1">
      <alignment horizontal="right"/>
    </xf>
    <xf numFmtId="0" fontId="79" fillId="28" borderId="0" xfId="3" applyFont="1" applyFill="1" applyAlignment="1">
      <alignment horizontal="left" vertical="center" indent="1"/>
    </xf>
    <xf numFmtId="3" fontId="71" fillId="28" borderId="76" xfId="3" applyNumberFormat="1" applyFont="1" applyFill="1" applyBorder="1" applyAlignment="1">
      <alignment horizontal="right"/>
    </xf>
    <xf numFmtId="0" fontId="45" fillId="12" borderId="130" xfId="3" applyFont="1" applyFill="1" applyBorder="1" applyAlignment="1">
      <alignment horizontal="right"/>
    </xf>
    <xf numFmtId="0" fontId="79" fillId="12" borderId="153" xfId="3" applyFont="1" applyFill="1" applyBorder="1" applyAlignment="1">
      <alignment horizontal="left" vertical="center" wrapText="1" indent="1"/>
    </xf>
    <xf numFmtId="0" fontId="45" fillId="28" borderId="130" xfId="3" applyFont="1" applyFill="1" applyBorder="1" applyAlignment="1">
      <alignment horizontal="right"/>
    </xf>
    <xf numFmtId="0" fontId="79" fillId="28" borderId="153" xfId="3" applyFont="1" applyFill="1" applyBorder="1" applyAlignment="1">
      <alignment horizontal="left" vertical="center" indent="1"/>
    </xf>
    <xf numFmtId="0" fontId="79" fillId="12" borderId="154" xfId="3" applyFont="1" applyFill="1" applyBorder="1" applyAlignment="1">
      <alignment horizontal="left" vertical="center" wrapText="1" indent="1"/>
    </xf>
    <xf numFmtId="3" fontId="71" fillId="12" borderId="137" xfId="3" applyNumberFormat="1" applyFont="1" applyFill="1" applyBorder="1" applyAlignment="1">
      <alignment horizontal="right"/>
    </xf>
    <xf numFmtId="0" fontId="57" fillId="29" borderId="54" xfId="0" applyFont="1" applyFill="1" applyBorder="1" applyAlignment="1">
      <alignment horizontal="center" vertical="center"/>
    </xf>
    <xf numFmtId="0" fontId="46" fillId="29" borderId="55" xfId="0" applyFont="1" applyFill="1" applyBorder="1"/>
    <xf numFmtId="0" fontId="0" fillId="29" borderId="55" xfId="0" applyFill="1" applyBorder="1"/>
    <xf numFmtId="3" fontId="0" fillId="29" borderId="55" xfId="0" applyNumberFormat="1" applyFill="1" applyBorder="1"/>
    <xf numFmtId="3" fontId="0" fillId="29" borderId="56" xfId="0" applyNumberFormat="1" applyFill="1" applyBorder="1"/>
    <xf numFmtId="3" fontId="57" fillId="29" borderId="70" xfId="0" applyNumberFormat="1" applyFont="1" applyFill="1" applyBorder="1"/>
    <xf numFmtId="3" fontId="0" fillId="29" borderId="70" xfId="0" applyNumberFormat="1" applyFill="1" applyBorder="1"/>
    <xf numFmtId="0" fontId="57" fillId="30" borderId="57" xfId="0" applyFont="1" applyFill="1" applyBorder="1" applyAlignment="1">
      <alignment horizontal="center" vertical="center"/>
    </xf>
    <xf numFmtId="0" fontId="46" fillId="30" borderId="58" xfId="0" applyFont="1" applyFill="1" applyBorder="1"/>
    <xf numFmtId="0" fontId="0" fillId="30" borderId="58" xfId="0" applyFill="1" applyBorder="1"/>
    <xf numFmtId="3" fontId="0" fillId="30" borderId="58" xfId="0" applyNumberFormat="1" applyFill="1" applyBorder="1"/>
    <xf numFmtId="3" fontId="0" fillId="30" borderId="59" xfId="0" applyNumberFormat="1" applyFill="1" applyBorder="1"/>
    <xf numFmtId="3" fontId="57" fillId="30" borderId="72" xfId="0" applyNumberFormat="1" applyFont="1" applyFill="1" applyBorder="1"/>
    <xf numFmtId="3" fontId="0" fillId="30" borderId="72" xfId="0" applyNumberFormat="1" applyFill="1" applyBorder="1"/>
    <xf numFmtId="0" fontId="57" fillId="29" borderId="57" xfId="0" applyFont="1" applyFill="1" applyBorder="1" applyAlignment="1">
      <alignment horizontal="center" vertical="center"/>
    </xf>
    <xf numFmtId="0" fontId="46" fillId="29" borderId="58" xfId="0" applyFont="1" applyFill="1" applyBorder="1"/>
    <xf numFmtId="0" fontId="0" fillId="29" borderId="58" xfId="0" applyFill="1" applyBorder="1"/>
    <xf numFmtId="3" fontId="0" fillId="29" borderId="58" xfId="0" applyNumberFormat="1" applyFill="1" applyBorder="1"/>
    <xf numFmtId="3" fontId="0" fillId="29" borderId="59" xfId="0" applyNumberFormat="1" applyFill="1" applyBorder="1"/>
    <xf numFmtId="3" fontId="57" fillId="29" borderId="72" xfId="0" applyNumberFormat="1" applyFont="1" applyFill="1" applyBorder="1"/>
    <xf numFmtId="3" fontId="0" fillId="29" borderId="72" xfId="0" applyNumberFormat="1" applyFill="1" applyBorder="1"/>
    <xf numFmtId="3" fontId="46" fillId="30" borderId="72" xfId="0" applyNumberFormat="1" applyFont="1" applyFill="1" applyBorder="1"/>
    <xf numFmtId="0" fontId="46" fillId="30" borderId="75" xfId="0" applyFont="1" applyFill="1" applyBorder="1"/>
    <xf numFmtId="3" fontId="0" fillId="30" borderId="90" xfId="0" applyNumberFormat="1" applyFill="1" applyBorder="1"/>
    <xf numFmtId="0" fontId="46" fillId="30" borderId="78" xfId="0" applyFont="1" applyFill="1" applyBorder="1"/>
    <xf numFmtId="3" fontId="61" fillId="29" borderId="72" xfId="0" applyNumberFormat="1" applyFont="1" applyFill="1" applyBorder="1"/>
    <xf numFmtId="3" fontId="0" fillId="29" borderId="90" xfId="0" applyNumberFormat="1" applyFill="1" applyBorder="1"/>
    <xf numFmtId="0" fontId="46" fillId="29" borderId="81" xfId="0" applyFont="1" applyFill="1" applyBorder="1"/>
    <xf numFmtId="3" fontId="0" fillId="30" borderId="75" xfId="0" applyNumberFormat="1" applyFill="1" applyBorder="1"/>
    <xf numFmtId="3" fontId="0" fillId="30" borderId="65" xfId="0" applyNumberFormat="1" applyFill="1" applyBorder="1"/>
    <xf numFmtId="3" fontId="0" fillId="30" borderId="78" xfId="0" applyNumberFormat="1" applyFill="1" applyBorder="1"/>
    <xf numFmtId="3" fontId="0" fillId="30" borderId="80" xfId="0" applyNumberFormat="1" applyFill="1" applyBorder="1"/>
    <xf numFmtId="3" fontId="0" fillId="30" borderId="91" xfId="0" applyNumberFormat="1" applyFill="1" applyBorder="1"/>
    <xf numFmtId="3" fontId="0" fillId="30" borderId="71" xfId="0" applyNumberFormat="1" applyFill="1" applyBorder="1"/>
    <xf numFmtId="3" fontId="0" fillId="29" borderId="65" xfId="0" applyNumberFormat="1" applyFill="1" applyBorder="1"/>
    <xf numFmtId="3" fontId="0" fillId="29" borderId="71" xfId="0" applyNumberFormat="1" applyFill="1" applyBorder="1"/>
    <xf numFmtId="3" fontId="46" fillId="29" borderId="70" xfId="0" applyNumberFormat="1" applyFont="1" applyFill="1" applyBorder="1"/>
    <xf numFmtId="3" fontId="46" fillId="29" borderId="72" xfId="0" applyNumberFormat="1" applyFont="1" applyFill="1" applyBorder="1"/>
    <xf numFmtId="3" fontId="46" fillId="30" borderId="90" xfId="0" applyNumberFormat="1" applyFont="1" applyFill="1" applyBorder="1"/>
    <xf numFmtId="3" fontId="46" fillId="30" borderId="91" xfId="0" applyNumberFormat="1" applyFont="1" applyFill="1" applyBorder="1"/>
    <xf numFmtId="3" fontId="46" fillId="30" borderId="93" xfId="0" applyNumberFormat="1" applyFont="1" applyFill="1" applyBorder="1"/>
    <xf numFmtId="0" fontId="57" fillId="19" borderId="64" xfId="0" applyFont="1" applyFill="1" applyBorder="1" applyAlignment="1">
      <alignment horizontal="center" vertical="center"/>
    </xf>
    <xf numFmtId="0" fontId="0" fillId="19" borderId="65" xfId="0" applyFill="1" applyBorder="1"/>
    <xf numFmtId="0" fontId="46" fillId="19" borderId="65" xfId="0" applyFont="1" applyFill="1" applyBorder="1"/>
    <xf numFmtId="3" fontId="46" fillId="19" borderId="65" xfId="0" applyNumberFormat="1" applyFont="1" applyFill="1" applyBorder="1"/>
    <xf numFmtId="3" fontId="0" fillId="19" borderId="69" xfId="0" applyNumberFormat="1" applyFill="1" applyBorder="1"/>
    <xf numFmtId="3" fontId="57" fillId="19" borderId="71" xfId="0" applyNumberFormat="1" applyFont="1" applyFill="1" applyBorder="1"/>
    <xf numFmtId="3" fontId="0" fillId="19" borderId="71" xfId="0" applyNumberFormat="1" applyFill="1" applyBorder="1"/>
    <xf numFmtId="0" fontId="0" fillId="19" borderId="66" xfId="0" applyFill="1" applyBorder="1"/>
    <xf numFmtId="0" fontId="57" fillId="19" borderId="57" xfId="0" applyFont="1" applyFill="1" applyBorder="1" applyAlignment="1">
      <alignment horizontal="center" vertical="center"/>
    </xf>
    <xf numFmtId="0" fontId="46" fillId="19" borderId="58" xfId="0" applyFont="1" applyFill="1" applyBorder="1"/>
    <xf numFmtId="3" fontId="0" fillId="19" borderId="58" xfId="0" applyNumberFormat="1" applyFill="1" applyBorder="1"/>
    <xf numFmtId="3" fontId="0" fillId="19" borderId="53" xfId="0" applyNumberFormat="1" applyFill="1" applyBorder="1"/>
    <xf numFmtId="3" fontId="57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59" xfId="0" applyFill="1" applyBorder="1"/>
    <xf numFmtId="0" fontId="46" fillId="19" borderId="75" xfId="0" applyFont="1" applyFill="1" applyBorder="1"/>
    <xf numFmtId="3" fontId="0" fillId="19" borderId="75" xfId="0" applyNumberFormat="1" applyFill="1" applyBorder="1"/>
    <xf numFmtId="3" fontId="0" fillId="19" borderId="77" xfId="0" applyNumberFormat="1" applyFill="1" applyBorder="1"/>
    <xf numFmtId="3" fontId="0" fillId="19" borderId="90" xfId="0" applyNumberFormat="1" applyFill="1" applyBorder="1"/>
    <xf numFmtId="0" fontId="46" fillId="19" borderId="59" xfId="0" applyFont="1" applyFill="1" applyBorder="1"/>
    <xf numFmtId="0" fontId="46" fillId="19" borderId="78" xfId="0" applyFont="1" applyFill="1" applyBorder="1"/>
    <xf numFmtId="3" fontId="46" fillId="19" borderId="78" xfId="0" applyNumberFormat="1" applyFont="1" applyFill="1" applyBorder="1"/>
    <xf numFmtId="3" fontId="46" fillId="19" borderId="80" xfId="0" applyNumberFormat="1" applyFont="1" applyFill="1" applyBorder="1"/>
    <xf numFmtId="0" fontId="0" fillId="19" borderId="58" xfId="0" applyFill="1" applyBorder="1"/>
    <xf numFmtId="3" fontId="46" fillId="19" borderId="58" xfId="0" applyNumberFormat="1" applyFont="1" applyFill="1" applyBorder="1"/>
    <xf numFmtId="0" fontId="57" fillId="18" borderId="57" xfId="0" applyFont="1" applyFill="1" applyBorder="1" applyAlignment="1">
      <alignment horizontal="center" vertical="center"/>
    </xf>
    <xf numFmtId="0" fontId="46" fillId="18" borderId="58" xfId="0" applyFont="1" applyFill="1" applyBorder="1"/>
    <xf numFmtId="3" fontId="0" fillId="18" borderId="58" xfId="0" applyNumberFormat="1" applyFill="1" applyBorder="1"/>
    <xf numFmtId="3" fontId="57" fillId="18" borderId="72" xfId="0" applyNumberFormat="1" applyFont="1" applyFill="1" applyBorder="1"/>
    <xf numFmtId="3" fontId="0" fillId="18" borderId="72" xfId="0" applyNumberFormat="1" applyFill="1" applyBorder="1"/>
    <xf numFmtId="0" fontId="0" fillId="18" borderId="59" xfId="0" applyFill="1" applyBorder="1"/>
    <xf numFmtId="3" fontId="0" fillId="18" borderId="53" xfId="0" applyNumberFormat="1" applyFill="1" applyBorder="1"/>
    <xf numFmtId="0" fontId="46" fillId="18" borderId="75" xfId="0" applyFont="1" applyFill="1" applyBorder="1"/>
    <xf numFmtId="3" fontId="0" fillId="18" borderId="75" xfId="0" applyNumberFormat="1" applyFill="1" applyBorder="1"/>
    <xf numFmtId="3" fontId="0" fillId="18" borderId="77" xfId="0" applyNumberFormat="1" applyFill="1" applyBorder="1"/>
    <xf numFmtId="0" fontId="46" fillId="18" borderId="78" xfId="0" applyFont="1" applyFill="1" applyBorder="1"/>
    <xf numFmtId="3" fontId="0" fillId="18" borderId="78" xfId="0" applyNumberFormat="1" applyFill="1" applyBorder="1"/>
    <xf numFmtId="3" fontId="0" fillId="18" borderId="80" xfId="0" applyNumberFormat="1" applyFill="1" applyBorder="1"/>
    <xf numFmtId="3" fontId="0" fillId="18" borderId="91" xfId="0" applyNumberFormat="1" applyFill="1" applyBorder="1"/>
    <xf numFmtId="0" fontId="57" fillId="18" borderId="64" xfId="0" applyFont="1" applyFill="1" applyBorder="1" applyAlignment="1">
      <alignment horizontal="center" vertical="center"/>
    </xf>
    <xf numFmtId="0" fontId="46" fillId="18" borderId="65" xfId="0" applyFont="1" applyFill="1" applyBorder="1"/>
    <xf numFmtId="3" fontId="0" fillId="18" borderId="92" xfId="0" applyNumberFormat="1" applyFill="1" applyBorder="1"/>
    <xf numFmtId="3" fontId="0" fillId="18" borderId="79" xfId="0" applyNumberFormat="1" applyFill="1" applyBorder="1"/>
    <xf numFmtId="0" fontId="46" fillId="18" borderId="86" xfId="0" applyFont="1" applyFill="1" applyBorder="1"/>
    <xf numFmtId="3" fontId="0" fillId="18" borderId="86" xfId="0" applyNumberFormat="1" applyFill="1" applyBorder="1"/>
    <xf numFmtId="3" fontId="0" fillId="18" borderId="156" xfId="0" applyNumberFormat="1" applyFill="1" applyBorder="1"/>
    <xf numFmtId="3" fontId="0" fillId="18" borderId="98" xfId="0" applyNumberFormat="1" applyFill="1" applyBorder="1"/>
    <xf numFmtId="0" fontId="46" fillId="18" borderId="81" xfId="0" applyFont="1" applyFill="1" applyBorder="1"/>
    <xf numFmtId="3" fontId="0" fillId="18" borderId="81" xfId="0" applyNumberFormat="1" applyFill="1" applyBorder="1"/>
    <xf numFmtId="3" fontId="46" fillId="18" borderId="58" xfId="0" applyNumberFormat="1" applyFont="1" applyFill="1" applyBorder="1"/>
    <xf numFmtId="3" fontId="46" fillId="18" borderId="53" xfId="0" applyNumberFormat="1" applyFont="1" applyFill="1" applyBorder="1"/>
    <xf numFmtId="0" fontId="46" fillId="18" borderId="77" xfId="0" applyFont="1" applyFill="1" applyBorder="1"/>
    <xf numFmtId="3" fontId="0" fillId="18" borderId="155" xfId="0" applyNumberFormat="1" applyFill="1" applyBorder="1"/>
    <xf numFmtId="0" fontId="46" fillId="18" borderId="92" xfId="0" applyFont="1" applyFill="1" applyBorder="1"/>
    <xf numFmtId="0" fontId="57" fillId="17" borderId="94" xfId="0" applyFont="1" applyFill="1" applyBorder="1"/>
    <xf numFmtId="0" fontId="0" fillId="17" borderId="95" xfId="0" applyFill="1" applyBorder="1"/>
    <xf numFmtId="3" fontId="57" fillId="17" borderId="95" xfId="0" applyNumberFormat="1" applyFont="1" applyFill="1" applyBorder="1"/>
    <xf numFmtId="3" fontId="57" fillId="17" borderId="96" xfId="0" applyNumberFormat="1" applyFont="1" applyFill="1" applyBorder="1"/>
    <xf numFmtId="3" fontId="0" fillId="17" borderId="89" xfId="0" applyNumberFormat="1" applyFill="1" applyBorder="1"/>
    <xf numFmtId="0" fontId="0" fillId="17" borderId="97" xfId="0" applyFill="1" applyBorder="1"/>
    <xf numFmtId="0" fontId="46" fillId="29" borderId="75" xfId="0" applyFont="1" applyFill="1" applyBorder="1"/>
    <xf numFmtId="3" fontId="0" fillId="29" borderId="75" xfId="0" applyNumberFormat="1" applyFill="1" applyBorder="1"/>
    <xf numFmtId="3" fontId="0" fillId="29" borderId="82" xfId="0" applyNumberFormat="1" applyFill="1" applyBorder="1"/>
    <xf numFmtId="3" fontId="46" fillId="29" borderId="90" xfId="0" applyNumberFormat="1" applyFont="1" applyFill="1" applyBorder="1"/>
    <xf numFmtId="0" fontId="46" fillId="29" borderId="78" xfId="0" applyFont="1" applyFill="1" applyBorder="1"/>
    <xf numFmtId="3" fontId="0" fillId="29" borderId="78" xfId="0" applyNumberFormat="1" applyFill="1" applyBorder="1"/>
    <xf numFmtId="3" fontId="0" fillId="29" borderId="80" xfId="0" applyNumberFormat="1" applyFill="1" applyBorder="1"/>
    <xf numFmtId="3" fontId="46" fillId="29" borderId="91" xfId="0" applyNumberFormat="1" applyFont="1" applyFill="1" applyBorder="1"/>
    <xf numFmtId="3" fontId="0" fillId="29" borderId="91" xfId="0" applyNumberFormat="1" applyFill="1" applyBorder="1"/>
    <xf numFmtId="0" fontId="46" fillId="29" borderId="65" xfId="0" applyFont="1" applyFill="1" applyBorder="1"/>
    <xf numFmtId="3" fontId="46" fillId="29" borderId="71" xfId="0" applyNumberFormat="1" applyFont="1" applyFill="1" applyBorder="1"/>
    <xf numFmtId="3" fontId="0" fillId="30" borderId="82" xfId="0" applyNumberFormat="1" applyFill="1" applyBorder="1"/>
    <xf numFmtId="0" fontId="46" fillId="30" borderId="65" xfId="0" applyFont="1" applyFill="1" applyBorder="1"/>
    <xf numFmtId="3" fontId="0" fillId="30" borderId="66" xfId="0" applyNumberFormat="1" applyFill="1" applyBorder="1"/>
    <xf numFmtId="3" fontId="46" fillId="30" borderId="71" xfId="0" applyNumberFormat="1" applyFont="1" applyFill="1" applyBorder="1"/>
    <xf numFmtId="0" fontId="58" fillId="30" borderId="54" xfId="0" applyFont="1" applyFill="1" applyBorder="1" applyAlignment="1">
      <alignment horizontal="center"/>
    </xf>
    <xf numFmtId="0" fontId="58" fillId="30" borderId="55" xfId="0" applyFont="1" applyFill="1" applyBorder="1"/>
    <xf numFmtId="0" fontId="0" fillId="30" borderId="55" xfId="0" applyFill="1" applyBorder="1"/>
    <xf numFmtId="0" fontId="57" fillId="30" borderId="70" xfId="0" applyFont="1" applyFill="1" applyBorder="1" applyAlignment="1">
      <alignment horizontal="center"/>
    </xf>
    <xf numFmtId="0" fontId="0" fillId="30" borderId="70" xfId="0" applyFill="1" applyBorder="1"/>
    <xf numFmtId="0" fontId="57" fillId="30" borderId="60" xfId="0" applyFont="1" applyFill="1" applyBorder="1" applyAlignment="1">
      <alignment horizontal="center" vertical="center"/>
    </xf>
    <xf numFmtId="0" fontId="57" fillId="30" borderId="61" xfId="0" applyFont="1" applyFill="1" applyBorder="1" applyAlignment="1">
      <alignment horizontal="center" vertical="center"/>
    </xf>
    <xf numFmtId="0" fontId="57" fillId="30" borderId="68" xfId="0" applyFont="1" applyFill="1" applyBorder="1" applyAlignment="1">
      <alignment horizontal="center" vertical="center"/>
    </xf>
    <xf numFmtId="0" fontId="57" fillId="30" borderId="63" xfId="0" applyFont="1" applyFill="1" applyBorder="1" applyAlignment="1">
      <alignment horizontal="center" vertical="center"/>
    </xf>
    <xf numFmtId="3" fontId="57" fillId="30" borderId="63" xfId="0" applyNumberFormat="1" applyFont="1" applyFill="1" applyBorder="1" applyAlignment="1">
      <alignment horizontal="center" vertical="center"/>
    </xf>
    <xf numFmtId="0" fontId="58" fillId="18" borderId="54" xfId="0" applyFont="1" applyFill="1" applyBorder="1" applyAlignment="1">
      <alignment horizontal="center"/>
    </xf>
    <xf numFmtId="0" fontId="58" fillId="18" borderId="55" xfId="0" applyFont="1" applyFill="1" applyBorder="1"/>
    <xf numFmtId="0" fontId="0" fillId="18" borderId="55" xfId="0" applyFill="1" applyBorder="1"/>
    <xf numFmtId="0" fontId="57" fillId="18" borderId="70" xfId="0" applyFont="1" applyFill="1" applyBorder="1" applyAlignment="1">
      <alignment horizontal="center"/>
    </xf>
    <xf numFmtId="0" fontId="0" fillId="18" borderId="56" xfId="0" applyFill="1" applyBorder="1"/>
    <xf numFmtId="0" fontId="57" fillId="18" borderId="60" xfId="0" applyFont="1" applyFill="1" applyBorder="1" applyAlignment="1">
      <alignment horizontal="center" vertical="center"/>
    </xf>
    <xf numFmtId="0" fontId="57" fillId="18" borderId="61" xfId="0" applyFont="1" applyFill="1" applyBorder="1" applyAlignment="1">
      <alignment horizontal="center" vertical="center"/>
    </xf>
    <xf numFmtId="0" fontId="57" fillId="18" borderId="68" xfId="0" applyFont="1" applyFill="1" applyBorder="1" applyAlignment="1">
      <alignment horizontal="center" vertical="center"/>
    </xf>
    <xf numFmtId="0" fontId="57" fillId="18" borderId="63" xfId="0" applyFont="1" applyFill="1" applyBorder="1" applyAlignment="1">
      <alignment horizontal="center" vertical="center"/>
    </xf>
    <xf numFmtId="3" fontId="57" fillId="18" borderId="63" xfId="0" applyNumberFormat="1" applyFont="1" applyFill="1" applyBorder="1" applyAlignment="1">
      <alignment horizontal="center" vertical="center"/>
    </xf>
    <xf numFmtId="0" fontId="57" fillId="18" borderId="62" xfId="0" applyFont="1" applyFill="1" applyBorder="1" applyAlignment="1">
      <alignment horizontal="center" vertical="center"/>
    </xf>
    <xf numFmtId="0" fontId="65" fillId="17" borderId="87" xfId="0" applyFont="1" applyFill="1" applyBorder="1" applyAlignment="1">
      <alignment horizontal="left" vertical="center"/>
    </xf>
    <xf numFmtId="0" fontId="58" fillId="29" borderId="53" xfId="0" applyFont="1" applyFill="1" applyBorder="1"/>
    <xf numFmtId="0" fontId="46" fillId="29" borderId="58" xfId="0" applyFont="1" applyFill="1" applyBorder="1" applyAlignment="1">
      <alignment horizontal="left" vertical="center"/>
    </xf>
    <xf numFmtId="0" fontId="0" fillId="29" borderId="75" xfId="0" applyFill="1" applyBorder="1"/>
    <xf numFmtId="0" fontId="0" fillId="29" borderId="65" xfId="0" applyFill="1" applyBorder="1"/>
    <xf numFmtId="0" fontId="0" fillId="29" borderId="80" xfId="0" applyFill="1" applyBorder="1"/>
    <xf numFmtId="3" fontId="0" fillId="30" borderId="93" xfId="0" applyNumberFormat="1" applyFill="1" applyBorder="1"/>
    <xf numFmtId="0" fontId="0" fillId="30" borderId="75" xfId="0" applyFill="1" applyBorder="1"/>
    <xf numFmtId="0" fontId="0" fillId="30" borderId="65" xfId="0" applyFill="1" applyBorder="1"/>
    <xf numFmtId="0" fontId="0" fillId="30" borderId="80" xfId="0" applyFill="1" applyBorder="1"/>
    <xf numFmtId="0" fontId="58" fillId="31" borderId="83" xfId="0" applyFont="1" applyFill="1" applyBorder="1"/>
    <xf numFmtId="0" fontId="0" fillId="31" borderId="95" xfId="0" applyFill="1" applyBorder="1"/>
    <xf numFmtId="0" fontId="0" fillId="31" borderId="84" xfId="0" applyFill="1" applyBorder="1"/>
    <xf numFmtId="3" fontId="58" fillId="31" borderId="89" xfId="0" applyNumberFormat="1" applyFont="1" applyFill="1" applyBorder="1"/>
    <xf numFmtId="3" fontId="63" fillId="31" borderId="89" xfId="0" applyNumberFormat="1" applyFont="1" applyFill="1" applyBorder="1"/>
    <xf numFmtId="0" fontId="57" fillId="31" borderId="94" xfId="0" applyFont="1" applyFill="1" applyBorder="1"/>
    <xf numFmtId="3" fontId="0" fillId="31" borderId="89" xfId="0" applyNumberFormat="1" applyFill="1" applyBorder="1"/>
    <xf numFmtId="0" fontId="46" fillId="18" borderId="80" xfId="0" applyFont="1" applyFill="1" applyBorder="1"/>
    <xf numFmtId="3" fontId="57" fillId="18" borderId="90" xfId="0" applyNumberFormat="1" applyFont="1" applyFill="1" applyBorder="1"/>
    <xf numFmtId="3" fontId="57" fillId="18" borderId="71" xfId="0" applyNumberFormat="1" applyFont="1" applyFill="1" applyBorder="1"/>
    <xf numFmtId="3" fontId="57" fillId="18" borderId="91" xfId="0" applyNumberFormat="1" applyFont="1" applyFill="1" applyBorder="1"/>
    <xf numFmtId="3" fontId="57" fillId="19" borderId="90" xfId="0" applyNumberFormat="1" applyFont="1" applyFill="1" applyBorder="1"/>
    <xf numFmtId="0" fontId="46" fillId="18" borderId="53" xfId="0" applyFont="1" applyFill="1" applyBorder="1"/>
    <xf numFmtId="0" fontId="46" fillId="19" borderId="53" xfId="0" applyFont="1" applyFill="1" applyBorder="1"/>
    <xf numFmtId="0" fontId="46" fillId="18" borderId="79" xfId="0" applyFont="1" applyFill="1" applyBorder="1"/>
    <xf numFmtId="3" fontId="57" fillId="18" borderId="98" xfId="0" applyNumberFormat="1" applyFont="1" applyFill="1" applyBorder="1"/>
    <xf numFmtId="0" fontId="46" fillId="0" borderId="0" xfId="0" applyFont="1"/>
    <xf numFmtId="0" fontId="46" fillId="12" borderId="30" xfId="0" applyFont="1" applyFill="1" applyBorder="1"/>
    <xf numFmtId="0" fontId="46" fillId="12" borderId="15" xfId="0" applyFont="1" applyFill="1" applyBorder="1"/>
    <xf numFmtId="3" fontId="79" fillId="12" borderId="129" xfId="3" applyNumberFormat="1" applyFont="1" applyFill="1" applyBorder="1" applyAlignment="1">
      <alignment horizontal="right"/>
    </xf>
    <xf numFmtId="3" fontId="79" fillId="12" borderId="128" xfId="3" applyNumberFormat="1" applyFont="1" applyFill="1" applyBorder="1" applyAlignment="1">
      <alignment horizontal="right"/>
    </xf>
    <xf numFmtId="3" fontId="73" fillId="12" borderId="141" xfId="3" applyNumberFormat="1" applyFont="1" applyFill="1" applyBorder="1" applyAlignment="1">
      <alignment horizontal="right"/>
    </xf>
    <xf numFmtId="3" fontId="79" fillId="28" borderId="129" xfId="3" applyNumberFormat="1" applyFont="1" applyFill="1" applyBorder="1" applyAlignment="1">
      <alignment horizontal="right"/>
    </xf>
    <xf numFmtId="3" fontId="73" fillId="28" borderId="115" xfId="3" applyNumberFormat="1" applyFont="1" applyFill="1" applyBorder="1" applyAlignment="1">
      <alignment horizontal="right"/>
    </xf>
    <xf numFmtId="0" fontId="44" fillId="27" borderId="25" xfId="3" applyFont="1" applyFill="1" applyBorder="1" applyAlignment="1">
      <alignment horizontal="right"/>
    </xf>
    <xf numFmtId="0" fontId="42" fillId="0" borderId="0" xfId="3" applyFont="1"/>
    <xf numFmtId="14" fontId="44" fillId="0" borderId="0" xfId="3" applyNumberFormat="1" applyFont="1" applyAlignment="1">
      <alignment horizontal="left" indent="1"/>
    </xf>
    <xf numFmtId="0" fontId="39" fillId="22" borderId="117" xfId="3" applyFont="1" applyFill="1" applyBorder="1" applyAlignment="1">
      <alignment horizontal="left" indent="1"/>
    </xf>
    <xf numFmtId="0" fontId="57" fillId="19" borderId="73" xfId="0" applyFont="1" applyFill="1" applyBorder="1" applyAlignment="1">
      <alignment horizontal="center" vertical="center"/>
    </xf>
    <xf numFmtId="0" fontId="46" fillId="19" borderId="75" xfId="0" applyFont="1" applyFill="1" applyBorder="1" applyAlignment="1">
      <alignment vertical="center"/>
    </xf>
    <xf numFmtId="3" fontId="57" fillId="11" borderId="84" xfId="0" applyNumberFormat="1" applyFont="1" applyFill="1" applyBorder="1"/>
    <xf numFmtId="0" fontId="52" fillId="32" borderId="0" xfId="0" applyFont="1" applyFill="1" applyAlignment="1">
      <alignment vertical="center"/>
    </xf>
    <xf numFmtId="3" fontId="59" fillId="32" borderId="0" xfId="0" applyNumberFormat="1" applyFont="1" applyFill="1" applyAlignment="1">
      <alignment vertical="center"/>
    </xf>
    <xf numFmtId="0" fontId="59" fillId="32" borderId="0" xfId="0" applyFont="1" applyFill="1" applyAlignment="1">
      <alignment vertical="center"/>
    </xf>
    <xf numFmtId="3" fontId="52" fillId="32" borderId="0" xfId="0" applyNumberFormat="1" applyFont="1" applyFill="1" applyAlignment="1">
      <alignment vertical="center"/>
    </xf>
    <xf numFmtId="0" fontId="72" fillId="0" borderId="0" xfId="3" applyFont="1"/>
    <xf numFmtId="0" fontId="89" fillId="0" borderId="0" xfId="3" applyFont="1"/>
    <xf numFmtId="3" fontId="36" fillId="0" borderId="0" xfId="3" applyNumberFormat="1" applyFont="1" applyAlignment="1">
      <alignment horizontal="right"/>
    </xf>
    <xf numFmtId="3" fontId="45" fillId="22" borderId="76" xfId="3" applyNumberFormat="1" applyFont="1" applyFill="1" applyBorder="1"/>
    <xf numFmtId="3" fontId="45" fillId="22" borderId="76" xfId="3" applyNumberFormat="1" applyFont="1" applyFill="1" applyBorder="1" applyAlignment="1">
      <alignment horizontal="right"/>
    </xf>
    <xf numFmtId="14" fontId="36" fillId="0" borderId="0" xfId="3" applyNumberFormat="1" applyFont="1" applyAlignment="1">
      <alignment horizontal="right"/>
    </xf>
    <xf numFmtId="0" fontId="62" fillId="13" borderId="137" xfId="6" applyFont="1" applyFill="1" applyBorder="1" applyAlignment="1">
      <alignment horizontal="center" vertical="center"/>
    </xf>
    <xf numFmtId="0" fontId="36" fillId="22" borderId="27" xfId="3" applyFont="1" applyFill="1" applyBorder="1" applyAlignment="1">
      <alignment horizontal="left" indent="1"/>
    </xf>
    <xf numFmtId="0" fontId="36" fillId="22" borderId="76" xfId="3" applyFont="1" applyFill="1" applyBorder="1" applyAlignment="1">
      <alignment horizontal="left" indent="1"/>
    </xf>
    <xf numFmtId="0" fontId="35" fillId="0" borderId="0" xfId="3" applyFont="1"/>
    <xf numFmtId="0" fontId="91" fillId="0" borderId="0" xfId="3" applyFont="1" applyAlignment="1">
      <alignment horizontal="center"/>
    </xf>
    <xf numFmtId="0" fontId="92" fillId="0" borderId="0" xfId="3" applyFont="1" applyAlignment="1">
      <alignment horizontal="center"/>
    </xf>
    <xf numFmtId="0" fontId="34" fillId="27" borderId="76" xfId="3" applyFont="1" applyFill="1" applyBorder="1" applyAlignment="1">
      <alignment horizontal="left" indent="1"/>
    </xf>
    <xf numFmtId="0" fontId="34" fillId="0" borderId="0" xfId="3" applyFont="1"/>
    <xf numFmtId="0" fontId="44" fillId="13" borderId="114" xfId="3" applyFont="1" applyFill="1" applyBorder="1"/>
    <xf numFmtId="3" fontId="44" fillId="13" borderId="76" xfId="3" applyNumberFormat="1" applyFont="1" applyFill="1" applyBorder="1"/>
    <xf numFmtId="3" fontId="79" fillId="13" borderId="115" xfId="3" applyNumberFormat="1" applyFont="1" applyFill="1" applyBorder="1"/>
    <xf numFmtId="0" fontId="71" fillId="13" borderId="126" xfId="3" applyFont="1" applyFill="1" applyBorder="1"/>
    <xf numFmtId="0" fontId="71" fillId="13" borderId="58" xfId="3" applyFont="1" applyFill="1" applyBorder="1" applyAlignment="1">
      <alignment horizontal="left" indent="1"/>
    </xf>
    <xf numFmtId="3" fontId="71" fillId="13" borderId="58" xfId="3" applyNumberFormat="1" applyFont="1" applyFill="1" applyBorder="1"/>
    <xf numFmtId="3" fontId="73" fillId="13" borderId="128" xfId="3" applyNumberFormat="1" applyFont="1" applyFill="1" applyBorder="1"/>
    <xf numFmtId="0" fontId="44" fillId="10" borderId="124" xfId="3" applyFont="1" applyFill="1" applyBorder="1" applyAlignment="1">
      <alignment horizontal="left" indent="1"/>
    </xf>
    <xf numFmtId="3" fontId="44" fillId="10" borderId="124" xfId="3" applyNumberFormat="1" applyFont="1" applyFill="1" applyBorder="1"/>
    <xf numFmtId="3" fontId="79" fillId="10" borderId="125" xfId="3" applyNumberFormat="1" applyFont="1" applyFill="1" applyBorder="1"/>
    <xf numFmtId="0" fontId="46" fillId="30" borderId="76" xfId="0" applyFont="1" applyFill="1" applyBorder="1"/>
    <xf numFmtId="3" fontId="0" fillId="29" borderId="53" xfId="0" applyNumberFormat="1" applyFill="1" applyBorder="1"/>
    <xf numFmtId="0" fontId="43" fillId="27" borderId="126" xfId="3" applyFont="1" applyFill="1" applyBorder="1" applyAlignment="1">
      <alignment horizontal="right"/>
    </xf>
    <xf numFmtId="0" fontId="79" fillId="27" borderId="127" xfId="3" applyFont="1" applyFill="1" applyBorder="1" applyAlignment="1">
      <alignment horizontal="left" vertical="center" wrapText="1" indent="1"/>
    </xf>
    <xf numFmtId="3" fontId="45" fillId="27" borderId="58" xfId="3" applyNumberFormat="1" applyFont="1" applyFill="1" applyBorder="1" applyAlignment="1">
      <alignment horizontal="right"/>
    </xf>
    <xf numFmtId="3" fontId="79" fillId="27" borderId="128" xfId="3" applyNumberFormat="1" applyFont="1" applyFill="1" applyBorder="1" applyAlignment="1">
      <alignment horizontal="right"/>
    </xf>
    <xf numFmtId="0" fontId="43" fillId="27" borderId="136" xfId="3" applyFont="1" applyFill="1" applyBorder="1" applyAlignment="1">
      <alignment horizontal="right"/>
    </xf>
    <xf numFmtId="0" fontId="79" fillId="27" borderId="154" xfId="3" applyFont="1" applyFill="1" applyBorder="1" applyAlignment="1">
      <alignment horizontal="left" vertical="center" wrapText="1" indent="1"/>
    </xf>
    <xf numFmtId="3" fontId="71" fillId="27" borderId="137" xfId="3" applyNumberFormat="1" applyFont="1" applyFill="1" applyBorder="1" applyAlignment="1">
      <alignment horizontal="right"/>
    </xf>
    <xf numFmtId="3" fontId="73" fillId="27" borderId="141" xfId="3" applyNumberFormat="1" applyFont="1" applyFill="1" applyBorder="1" applyAlignment="1">
      <alignment horizontal="right"/>
    </xf>
    <xf numFmtId="3" fontId="0" fillId="29" borderId="81" xfId="0" applyNumberFormat="1" applyFill="1" applyBorder="1"/>
    <xf numFmtId="3" fontId="0" fillId="29" borderId="79" xfId="0" applyNumberFormat="1" applyFill="1" applyBorder="1"/>
    <xf numFmtId="0" fontId="57" fillId="29" borderId="72" xfId="0" applyFont="1" applyFill="1" applyBorder="1"/>
    <xf numFmtId="0" fontId="46" fillId="30" borderId="58" xfId="0" applyFont="1" applyFill="1" applyBorder="1" applyAlignment="1">
      <alignment horizontal="left" vertical="center"/>
    </xf>
    <xf numFmtId="0" fontId="0" fillId="29" borderId="79" xfId="0" applyFill="1" applyBorder="1"/>
    <xf numFmtId="3" fontId="57" fillId="18" borderId="93" xfId="0" applyNumberFormat="1" applyFont="1" applyFill="1" applyBorder="1"/>
    <xf numFmtId="0" fontId="0" fillId="17" borderId="131" xfId="0" applyFill="1" applyBorder="1"/>
    <xf numFmtId="0" fontId="0" fillId="17" borderId="132" xfId="0" applyFill="1" applyBorder="1"/>
    <xf numFmtId="3" fontId="0" fillId="17" borderId="132" xfId="0" applyNumberFormat="1" applyFill="1" applyBorder="1"/>
    <xf numFmtId="3" fontId="0" fillId="17" borderId="135" xfId="0" applyNumberFormat="1" applyFill="1" applyBorder="1"/>
    <xf numFmtId="0" fontId="0" fillId="19" borderId="126" xfId="0" applyFill="1" applyBorder="1"/>
    <xf numFmtId="3" fontId="0" fillId="19" borderId="128" xfId="0" applyNumberFormat="1" applyFill="1" applyBorder="1"/>
    <xf numFmtId="0" fontId="58" fillId="17" borderId="25" xfId="0" applyFont="1" applyFill="1" applyBorder="1"/>
    <xf numFmtId="0" fontId="64" fillId="17" borderId="26" xfId="0" applyFont="1" applyFill="1" applyBorder="1"/>
    <xf numFmtId="3" fontId="64" fillId="17" borderId="26" xfId="0" applyNumberFormat="1" applyFont="1" applyFill="1" applyBorder="1"/>
    <xf numFmtId="3" fontId="58" fillId="17" borderId="119" xfId="0" applyNumberFormat="1" applyFont="1" applyFill="1" applyBorder="1"/>
    <xf numFmtId="0" fontId="58" fillId="17" borderId="132" xfId="0" applyFont="1" applyFill="1" applyBorder="1"/>
    <xf numFmtId="0" fontId="32" fillId="0" borderId="0" xfId="3" applyFont="1"/>
    <xf numFmtId="167" fontId="0" fillId="0" borderId="0" xfId="4" applyNumberFormat="1" applyFont="1"/>
    <xf numFmtId="0" fontId="0" fillId="34" borderId="126" xfId="0" applyFill="1" applyBorder="1"/>
    <xf numFmtId="0" fontId="46" fillId="34" borderId="58" xfId="0" applyFont="1" applyFill="1" applyBorder="1"/>
    <xf numFmtId="3" fontId="0" fillId="34" borderId="58" xfId="0" applyNumberFormat="1" applyFill="1" applyBorder="1"/>
    <xf numFmtId="3" fontId="0" fillId="34" borderId="128" xfId="0" applyNumberFormat="1" applyFill="1" applyBorder="1"/>
    <xf numFmtId="0" fontId="95" fillId="0" borderId="0" xfId="0" applyFont="1"/>
    <xf numFmtId="0" fontId="94" fillId="33" borderId="131" xfId="0" applyFont="1" applyFill="1" applyBorder="1"/>
    <xf numFmtId="0" fontId="94" fillId="33" borderId="135" xfId="0" applyFont="1" applyFill="1" applyBorder="1" applyAlignment="1">
      <alignment horizontal="center"/>
    </xf>
    <xf numFmtId="0" fontId="95" fillId="29" borderId="126" xfId="0" applyFont="1" applyFill="1" applyBorder="1"/>
    <xf numFmtId="165" fontId="95" fillId="29" borderId="128" xfId="0" applyNumberFormat="1" applyFont="1" applyFill="1" applyBorder="1"/>
    <xf numFmtId="0" fontId="94" fillId="33" borderId="136" xfId="0" applyFont="1" applyFill="1" applyBorder="1"/>
    <xf numFmtId="0" fontId="94" fillId="18" borderId="131" xfId="0" applyFont="1" applyFill="1" applyBorder="1"/>
    <xf numFmtId="0" fontId="94" fillId="18" borderId="135" xfId="0" applyFont="1" applyFill="1" applyBorder="1" applyAlignment="1">
      <alignment horizontal="center"/>
    </xf>
    <xf numFmtId="0" fontId="95" fillId="19" borderId="126" xfId="0" applyFont="1" applyFill="1" applyBorder="1"/>
    <xf numFmtId="165" fontId="95" fillId="19" borderId="128" xfId="0" applyNumberFormat="1" applyFont="1" applyFill="1" applyBorder="1"/>
    <xf numFmtId="0" fontId="94" fillId="18" borderId="136" xfId="0" applyFont="1" applyFill="1" applyBorder="1"/>
    <xf numFmtId="0" fontId="94" fillId="21" borderId="25" xfId="0" applyFont="1" applyFill="1" applyBorder="1"/>
    <xf numFmtId="165" fontId="94" fillId="33" borderId="141" xfId="0" applyNumberFormat="1" applyFont="1" applyFill="1" applyBorder="1"/>
    <xf numFmtId="0" fontId="46" fillId="19" borderId="75" xfId="0" applyFont="1" applyFill="1" applyBorder="1" applyAlignment="1">
      <alignment horizontal="left" vertical="center"/>
    </xf>
    <xf numFmtId="0" fontId="46" fillId="19" borderId="65" xfId="0" applyFont="1" applyFill="1" applyBorder="1" applyAlignment="1">
      <alignment horizontal="left" vertical="center"/>
    </xf>
    <xf numFmtId="0" fontId="96" fillId="12" borderId="30" xfId="0" applyFont="1" applyFill="1" applyBorder="1"/>
    <xf numFmtId="3" fontId="96" fillId="12" borderId="29" xfId="0" applyNumberFormat="1" applyFont="1" applyFill="1" applyBorder="1"/>
    <xf numFmtId="0" fontId="96" fillId="12" borderId="15" xfId="0" applyFont="1" applyFill="1" applyBorder="1"/>
    <xf numFmtId="0" fontId="96" fillId="12" borderId="23" xfId="0" applyFont="1" applyFill="1" applyBorder="1"/>
    <xf numFmtId="0" fontId="96" fillId="0" borderId="0" xfId="0" applyFont="1"/>
    <xf numFmtId="3" fontId="0" fillId="30" borderId="76" xfId="0" applyNumberFormat="1" applyFill="1" applyBorder="1"/>
    <xf numFmtId="3" fontId="0" fillId="30" borderId="169" xfId="0" applyNumberFormat="1" applyFill="1" applyBorder="1"/>
    <xf numFmtId="165" fontId="96" fillId="12" borderId="16" xfId="0" applyNumberFormat="1" applyFont="1" applyFill="1" applyBorder="1"/>
    <xf numFmtId="0" fontId="96" fillId="12" borderId="170" xfId="0" applyFont="1" applyFill="1" applyBorder="1"/>
    <xf numFmtId="165" fontId="96" fillId="12" borderId="171" xfId="0" applyNumberFormat="1" applyFont="1" applyFill="1" applyBorder="1"/>
    <xf numFmtId="0" fontId="46" fillId="30" borderId="167" xfId="0" applyFont="1" applyFill="1" applyBorder="1"/>
    <xf numFmtId="0" fontId="46" fillId="12" borderId="23" xfId="0" applyFont="1" applyFill="1" applyBorder="1"/>
    <xf numFmtId="0" fontId="0" fillId="12" borderId="172" xfId="0" applyFill="1" applyBorder="1"/>
    <xf numFmtId="165" fontId="0" fillId="12" borderId="172" xfId="0" applyNumberFormat="1" applyFill="1" applyBorder="1"/>
    <xf numFmtId="165" fontId="0" fillId="12" borderId="28" xfId="0" applyNumberFormat="1" applyFill="1" applyBorder="1"/>
    <xf numFmtId="0" fontId="96" fillId="12" borderId="173" xfId="0" applyFont="1" applyFill="1" applyBorder="1"/>
    <xf numFmtId="165" fontId="96" fillId="12" borderId="174" xfId="0" applyNumberFormat="1" applyFont="1" applyFill="1" applyBorder="1"/>
    <xf numFmtId="0" fontId="46" fillId="18" borderId="176" xfId="0" applyFont="1" applyFill="1" applyBorder="1"/>
    <xf numFmtId="0" fontId="46" fillId="29" borderId="75" xfId="0" applyFont="1" applyFill="1" applyBorder="1" applyAlignment="1">
      <alignment horizontal="left" vertical="center"/>
    </xf>
    <xf numFmtId="0" fontId="46" fillId="29" borderId="76" xfId="0" applyFont="1" applyFill="1" applyBorder="1"/>
    <xf numFmtId="3" fontId="0" fillId="29" borderId="69" xfId="0" applyNumberFormat="1" applyFill="1" applyBorder="1"/>
    <xf numFmtId="0" fontId="46" fillId="19" borderId="77" xfId="0" applyFont="1" applyFill="1" applyBorder="1"/>
    <xf numFmtId="0" fontId="46" fillId="19" borderId="69" xfId="0" applyFont="1" applyFill="1" applyBorder="1"/>
    <xf numFmtId="0" fontId="46" fillId="19" borderId="80" xfId="0" applyFont="1" applyFill="1" applyBorder="1"/>
    <xf numFmtId="3" fontId="57" fillId="19" borderId="91" xfId="0" applyNumberFormat="1" applyFont="1" applyFill="1" applyBorder="1"/>
    <xf numFmtId="0" fontId="46" fillId="29" borderId="65" xfId="0" applyFont="1" applyFill="1" applyBorder="1" applyAlignment="1">
      <alignment horizontal="left" vertical="center"/>
    </xf>
    <xf numFmtId="0" fontId="46" fillId="29" borderId="80" xfId="0" applyFont="1" applyFill="1" applyBorder="1" applyAlignment="1">
      <alignment horizontal="left" vertical="center"/>
    </xf>
    <xf numFmtId="3" fontId="0" fillId="29" borderId="93" xfId="0" applyNumberFormat="1" applyFill="1" applyBorder="1"/>
    <xf numFmtId="0" fontId="46" fillId="30" borderId="156" xfId="0" applyFont="1" applyFill="1" applyBorder="1" applyAlignment="1">
      <alignment horizontal="left" vertical="center"/>
    </xf>
    <xf numFmtId="3" fontId="0" fillId="30" borderId="98" xfId="0" applyNumberFormat="1" applyFill="1" applyBorder="1"/>
    <xf numFmtId="0" fontId="46" fillId="30" borderId="79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57" fillId="35" borderId="57" xfId="0" applyFont="1" applyFill="1" applyBorder="1" applyAlignment="1">
      <alignment horizontal="center" vertical="center"/>
    </xf>
    <xf numFmtId="0" fontId="58" fillId="35" borderId="58" xfId="0" applyFont="1" applyFill="1" applyBorder="1"/>
    <xf numFmtId="0" fontId="0" fillId="35" borderId="58" xfId="0" applyFill="1" applyBorder="1"/>
    <xf numFmtId="3" fontId="57" fillId="35" borderId="72" xfId="0" applyNumberFormat="1" applyFont="1" applyFill="1" applyBorder="1"/>
    <xf numFmtId="3" fontId="69" fillId="35" borderId="72" xfId="0" applyNumberFormat="1" applyFont="1" applyFill="1" applyBorder="1"/>
    <xf numFmtId="0" fontId="57" fillId="35" borderId="73" xfId="0" applyFont="1" applyFill="1" applyBorder="1" applyAlignment="1">
      <alignment horizontal="center" vertical="center"/>
    </xf>
    <xf numFmtId="3" fontId="57" fillId="35" borderId="90" xfId="0" applyNumberFormat="1" applyFont="1" applyFill="1" applyBorder="1"/>
    <xf numFmtId="0" fontId="58" fillId="35" borderId="57" xfId="0" applyFont="1" applyFill="1" applyBorder="1" applyAlignment="1">
      <alignment horizontal="center" vertical="center"/>
    </xf>
    <xf numFmtId="0" fontId="58" fillId="35" borderId="53" xfId="0" applyFont="1" applyFill="1" applyBorder="1"/>
    <xf numFmtId="0" fontId="57" fillId="35" borderId="58" xfId="0" applyFont="1" applyFill="1" applyBorder="1" applyAlignment="1">
      <alignment horizontal="left" vertical="center"/>
    </xf>
    <xf numFmtId="0" fontId="57" fillId="35" borderId="58" xfId="0" applyFont="1" applyFill="1" applyBorder="1" applyAlignment="1">
      <alignment horizontal="center" vertical="center"/>
    </xf>
    <xf numFmtId="0" fontId="65" fillId="35" borderId="89" xfId="0" applyFont="1" applyFill="1" applyBorder="1" applyAlignment="1">
      <alignment horizontal="left" vertical="center"/>
    </xf>
    <xf numFmtId="0" fontId="63" fillId="35" borderId="58" xfId="0" applyFont="1" applyFill="1" applyBorder="1"/>
    <xf numFmtId="3" fontId="69" fillId="35" borderId="58" xfId="0" applyNumberFormat="1" applyFont="1" applyFill="1" applyBorder="1"/>
    <xf numFmtId="3" fontId="69" fillId="35" borderId="59" xfId="0" applyNumberFormat="1" applyFont="1" applyFill="1" applyBorder="1"/>
    <xf numFmtId="3" fontId="63" fillId="35" borderId="72" xfId="0" applyNumberFormat="1" applyFont="1" applyFill="1" applyBorder="1"/>
    <xf numFmtId="3" fontId="0" fillId="35" borderId="72" xfId="0" applyNumberFormat="1" applyFill="1" applyBorder="1"/>
    <xf numFmtId="3" fontId="69" fillId="35" borderId="163" xfId="0" applyNumberFormat="1" applyFont="1" applyFill="1" applyBorder="1"/>
    <xf numFmtId="3" fontId="63" fillId="35" borderId="58" xfId="0" applyNumberFormat="1" applyFont="1" applyFill="1" applyBorder="1"/>
    <xf numFmtId="3" fontId="63" fillId="35" borderId="59" xfId="0" applyNumberFormat="1" applyFont="1" applyFill="1" applyBorder="1"/>
    <xf numFmtId="0" fontId="0" fillId="35" borderId="75" xfId="0" applyFill="1" applyBorder="1"/>
    <xf numFmtId="3" fontId="69" fillId="35" borderId="61" xfId="0" applyNumberFormat="1" applyFont="1" applyFill="1" applyBorder="1"/>
    <xf numFmtId="3" fontId="66" fillId="35" borderId="90" xfId="0" applyNumberFormat="1" applyFont="1" applyFill="1" applyBorder="1"/>
    <xf numFmtId="3" fontId="69" fillId="35" borderId="90" xfId="0" applyNumberFormat="1" applyFont="1" applyFill="1" applyBorder="1"/>
    <xf numFmtId="3" fontId="0" fillId="35" borderId="90" xfId="0" applyNumberFormat="1" applyFill="1" applyBorder="1"/>
    <xf numFmtId="0" fontId="0" fillId="35" borderId="131" xfId="0" applyFill="1" applyBorder="1"/>
    <xf numFmtId="0" fontId="58" fillId="35" borderId="132" xfId="0" applyFont="1" applyFill="1" applyBorder="1"/>
    <xf numFmtId="0" fontId="0" fillId="35" borderId="132" xfId="0" applyFill="1" applyBorder="1"/>
    <xf numFmtId="3" fontId="0" fillId="35" borderId="132" xfId="0" applyNumberFormat="1" applyFill="1" applyBorder="1"/>
    <xf numFmtId="3" fontId="0" fillId="35" borderId="135" xfId="0" applyNumberFormat="1" applyFill="1" applyBorder="1"/>
    <xf numFmtId="0" fontId="58" fillId="35" borderId="25" xfId="0" applyFont="1" applyFill="1" applyBorder="1"/>
    <xf numFmtId="0" fontId="64" fillId="35" borderId="26" xfId="0" applyFont="1" applyFill="1" applyBorder="1"/>
    <xf numFmtId="3" fontId="64" fillId="35" borderId="26" xfId="0" applyNumberFormat="1" applyFont="1" applyFill="1" applyBorder="1"/>
    <xf numFmtId="3" fontId="58" fillId="35" borderId="119" xfId="0" applyNumberFormat="1" applyFont="1" applyFill="1" applyBorder="1"/>
    <xf numFmtId="0" fontId="0" fillId="18" borderId="58" xfId="0" applyFill="1" applyBorder="1"/>
    <xf numFmtId="3" fontId="0" fillId="19" borderId="91" xfId="0" applyNumberFormat="1" applyFill="1" applyBorder="1"/>
    <xf numFmtId="0" fontId="46" fillId="18" borderId="59" xfId="0" applyFont="1" applyFill="1" applyBorder="1"/>
    <xf numFmtId="3" fontId="46" fillId="19" borderId="75" xfId="0" applyNumberFormat="1" applyFont="1" applyFill="1" applyBorder="1"/>
    <xf numFmtId="165" fontId="96" fillId="12" borderId="28" xfId="0" applyNumberFormat="1" applyFont="1" applyFill="1" applyBorder="1"/>
    <xf numFmtId="165" fontId="94" fillId="18" borderId="141" xfId="0" applyNumberFormat="1" applyFont="1" applyFill="1" applyBorder="1"/>
    <xf numFmtId="165" fontId="94" fillId="21" borderId="119" xfId="0" applyNumberFormat="1" applyFont="1" applyFill="1" applyBorder="1"/>
    <xf numFmtId="3" fontId="58" fillId="17" borderId="89" xfId="0" applyNumberFormat="1" applyFont="1" applyFill="1" applyBorder="1"/>
    <xf numFmtId="0" fontId="46" fillId="12" borderId="0" xfId="0" applyFont="1" applyFill="1" applyAlignment="1">
      <alignment horizontal="left"/>
    </xf>
    <xf numFmtId="0" fontId="29" fillId="0" borderId="0" xfId="3" applyFont="1"/>
    <xf numFmtId="10" fontId="26" fillId="0" borderId="0" xfId="4" applyNumberFormat="1" applyFont="1"/>
    <xf numFmtId="0" fontId="26" fillId="0" borderId="0" xfId="3" applyFont="1"/>
    <xf numFmtId="0" fontId="71" fillId="28" borderId="114" xfId="3" applyFont="1" applyFill="1" applyBorder="1" applyAlignment="1">
      <alignment horizontal="right"/>
    </xf>
    <xf numFmtId="0" fontId="71" fillId="12" borderId="136" xfId="3" applyFont="1" applyFill="1" applyBorder="1" applyAlignment="1">
      <alignment horizontal="right"/>
    </xf>
    <xf numFmtId="0" fontId="25" fillId="0" borderId="0" xfId="3" applyFont="1"/>
    <xf numFmtId="0" fontId="24" fillId="0" borderId="0" xfId="3" applyFont="1" applyAlignment="1">
      <alignment horizontal="right"/>
    </xf>
    <xf numFmtId="0" fontId="24" fillId="0" borderId="0" xfId="3" applyFont="1"/>
    <xf numFmtId="0" fontId="23" fillId="0" borderId="0" xfId="3" applyFont="1" applyAlignment="1">
      <alignment horizontal="left"/>
    </xf>
    <xf numFmtId="0" fontId="23" fillId="0" borderId="0" xfId="3" applyFont="1"/>
    <xf numFmtId="3" fontId="23" fillId="0" borderId="0" xfId="3" applyNumberFormat="1" applyFont="1"/>
    <xf numFmtId="0" fontId="44" fillId="21" borderId="114" xfId="3" applyFont="1" applyFill="1" applyBorder="1"/>
    <xf numFmtId="3" fontId="44" fillId="21" borderId="76" xfId="3" applyNumberFormat="1" applyFont="1" applyFill="1" applyBorder="1"/>
    <xf numFmtId="3" fontId="79" fillId="21" borderId="115" xfId="3" applyNumberFormat="1" applyFont="1" applyFill="1" applyBorder="1"/>
    <xf numFmtId="0" fontId="71" fillId="21" borderId="126" xfId="3" applyFont="1" applyFill="1" applyBorder="1"/>
    <xf numFmtId="0" fontId="71" fillId="21" borderId="58" xfId="3" applyFont="1" applyFill="1" applyBorder="1" applyAlignment="1">
      <alignment horizontal="left" indent="1"/>
    </xf>
    <xf numFmtId="3" fontId="71" fillId="21" borderId="58" xfId="3" applyNumberFormat="1" applyFont="1" applyFill="1" applyBorder="1"/>
    <xf numFmtId="3" fontId="46" fillId="0" borderId="0" xfId="0" applyNumberFormat="1" applyFont="1"/>
    <xf numFmtId="0" fontId="57" fillId="29" borderId="73" xfId="0" applyFont="1" applyFill="1" applyBorder="1" applyAlignment="1">
      <alignment horizontal="center" vertical="center"/>
    </xf>
    <xf numFmtId="0" fontId="57" fillId="19" borderId="74" xfId="0" applyFont="1" applyFill="1" applyBorder="1" applyAlignment="1">
      <alignment horizontal="center" vertical="center"/>
    </xf>
    <xf numFmtId="0" fontId="21" fillId="13" borderId="76" xfId="3" applyFont="1" applyFill="1" applyBorder="1" applyAlignment="1">
      <alignment horizontal="left" indent="1"/>
    </xf>
    <xf numFmtId="0" fontId="46" fillId="29" borderId="53" xfId="0" applyFont="1" applyFill="1" applyBorder="1"/>
    <xf numFmtId="3" fontId="46" fillId="29" borderId="163" xfId="0" applyNumberFormat="1" applyFont="1" applyFill="1" applyBorder="1"/>
    <xf numFmtId="3" fontId="46" fillId="29" borderId="58" xfId="0" applyNumberFormat="1" applyFont="1" applyFill="1" applyBorder="1"/>
    <xf numFmtId="0" fontId="20" fillId="21" borderId="76" xfId="3" applyFont="1" applyFill="1" applyBorder="1" applyAlignment="1">
      <alignment horizontal="left" indent="1"/>
    </xf>
    <xf numFmtId="3" fontId="46" fillId="18" borderId="163" xfId="0" applyNumberFormat="1" applyFont="1" applyFill="1" applyBorder="1"/>
    <xf numFmtId="0" fontId="57" fillId="35" borderId="75" xfId="0" applyFont="1" applyFill="1" applyBorder="1"/>
    <xf numFmtId="0" fontId="58" fillId="35" borderId="26" xfId="0" applyFont="1" applyFill="1" applyBorder="1"/>
    <xf numFmtId="0" fontId="77" fillId="0" borderId="0" xfId="3" applyFont="1" applyAlignment="1">
      <alignment horizontal="center"/>
    </xf>
    <xf numFmtId="0" fontId="46" fillId="19" borderId="76" xfId="0" applyFont="1" applyFill="1" applyBorder="1" applyAlignment="1">
      <alignment horizontal="left" vertical="center"/>
    </xf>
    <xf numFmtId="0" fontId="0" fillId="30" borderId="179" xfId="0" applyFill="1" applyBorder="1"/>
    <xf numFmtId="3" fontId="0" fillId="19" borderId="167" xfId="0" applyNumberFormat="1" applyFill="1" applyBorder="1"/>
    <xf numFmtId="3" fontId="0" fillId="19" borderId="180" xfId="0" applyNumberFormat="1" applyFill="1" applyBorder="1"/>
    <xf numFmtId="0" fontId="46" fillId="18" borderId="181" xfId="0" applyFont="1" applyFill="1" applyBorder="1"/>
    <xf numFmtId="3" fontId="57" fillId="18" borderId="182" xfId="0" applyNumberFormat="1" applyFont="1" applyFill="1" applyBorder="1"/>
    <xf numFmtId="3" fontId="57" fillId="19" borderId="177" xfId="0" applyNumberFormat="1" applyFont="1" applyFill="1" applyBorder="1"/>
    <xf numFmtId="0" fontId="46" fillId="19" borderId="176" xfId="0" applyFont="1" applyFill="1" applyBorder="1"/>
    <xf numFmtId="0" fontId="46" fillId="19" borderId="181" xfId="0" applyFont="1" applyFill="1" applyBorder="1"/>
    <xf numFmtId="0" fontId="77" fillId="0" borderId="0" xfId="3" applyFont="1"/>
    <xf numFmtId="10" fontId="77" fillId="0" borderId="0" xfId="4" applyNumberFormat="1" applyFont="1"/>
    <xf numFmtId="165" fontId="77" fillId="0" borderId="0" xfId="3" applyNumberFormat="1" applyFont="1"/>
    <xf numFmtId="3" fontId="56" fillId="0" borderId="0" xfId="0" applyNumberFormat="1" applyFont="1" applyAlignment="1" applyProtection="1">
      <alignment vertical="center"/>
      <protection locked="0"/>
    </xf>
    <xf numFmtId="0" fontId="99" fillId="8" borderId="126" xfId="0" applyFont="1" applyFill="1" applyBorder="1" applyAlignment="1">
      <alignment vertical="center"/>
    </xf>
    <xf numFmtId="0" fontId="78" fillId="8" borderId="58" xfId="0" applyFont="1" applyFill="1" applyBorder="1" applyAlignment="1" applyProtection="1">
      <alignment vertical="center"/>
      <protection locked="0"/>
    </xf>
    <xf numFmtId="0" fontId="94" fillId="36" borderId="131" xfId="0" applyFont="1" applyFill="1" applyBorder="1" applyAlignment="1">
      <alignment horizontal="center" vertical="center"/>
    </xf>
    <xf numFmtId="0" fontId="94" fillId="36" borderId="31" xfId="0" applyFont="1" applyFill="1" applyBorder="1" applyAlignment="1">
      <alignment horizontal="center" vertical="center"/>
    </xf>
    <xf numFmtId="0" fontId="95" fillId="36" borderId="146" xfId="0" applyFont="1" applyFill="1" applyBorder="1" applyAlignment="1">
      <alignment horizontal="right" vertical="center"/>
    </xf>
    <xf numFmtId="0" fontId="78" fillId="23" borderId="114" xfId="0" applyFont="1" applyFill="1" applyBorder="1" applyAlignment="1">
      <alignment vertical="center"/>
    </xf>
    <xf numFmtId="0" fontId="77" fillId="29" borderId="15" xfId="0" applyFont="1" applyFill="1" applyBorder="1" applyAlignment="1">
      <alignment vertical="center"/>
    </xf>
    <xf numFmtId="0" fontId="77" fillId="30" borderId="15" xfId="0" applyFont="1" applyFill="1" applyBorder="1" applyAlignment="1">
      <alignment vertical="center"/>
    </xf>
    <xf numFmtId="0" fontId="46" fillId="36" borderId="23" xfId="0" applyFont="1" applyFill="1" applyBorder="1" applyAlignment="1">
      <alignment vertical="center"/>
    </xf>
    <xf numFmtId="0" fontId="77" fillId="8" borderId="165" xfId="0" applyFont="1" applyFill="1" applyBorder="1" applyAlignment="1">
      <alignment vertical="center"/>
    </xf>
    <xf numFmtId="3" fontId="100" fillId="8" borderId="185" xfId="0" applyNumberFormat="1" applyFont="1" applyFill="1" applyBorder="1" applyAlignment="1" applyProtection="1">
      <alignment vertical="center"/>
      <protection locked="0"/>
    </xf>
    <xf numFmtId="0" fontId="46" fillId="36" borderId="131" xfId="0" applyFont="1" applyFill="1" applyBorder="1" applyAlignment="1">
      <alignment vertical="center"/>
    </xf>
    <xf numFmtId="0" fontId="96" fillId="0" borderId="0" xfId="0" applyFont="1" applyAlignment="1">
      <alignment vertical="center"/>
    </xf>
    <xf numFmtId="3" fontId="96" fillId="32" borderId="0" xfId="0" applyNumberFormat="1" applyFont="1" applyFill="1" applyAlignment="1">
      <alignment vertical="center"/>
    </xf>
    <xf numFmtId="0" fontId="78" fillId="8" borderId="184" xfId="0" applyFont="1" applyFill="1" applyBorder="1" applyAlignment="1" applyProtection="1">
      <alignment vertical="center"/>
      <protection locked="0"/>
    </xf>
    <xf numFmtId="0" fontId="78" fillId="36" borderId="132" xfId="0" applyFont="1" applyFill="1" applyBorder="1" applyAlignment="1">
      <alignment vertical="center"/>
    </xf>
    <xf numFmtId="3" fontId="100" fillId="36" borderId="135" xfId="0" applyNumberFormat="1" applyFont="1" applyFill="1" applyBorder="1" applyAlignment="1">
      <alignment vertical="center"/>
    </xf>
    <xf numFmtId="0" fontId="78" fillId="36" borderId="183" xfId="0" applyFont="1" applyFill="1" applyBorder="1" applyAlignment="1">
      <alignment vertical="center"/>
    </xf>
    <xf numFmtId="0" fontId="77" fillId="36" borderId="28" xfId="0" applyFont="1" applyFill="1" applyBorder="1" applyAlignment="1">
      <alignment vertical="center"/>
    </xf>
    <xf numFmtId="3" fontId="0" fillId="29" borderId="186" xfId="0" applyNumberFormat="1" applyFill="1" applyBorder="1"/>
    <xf numFmtId="0" fontId="73" fillId="29" borderId="30" xfId="3" applyFont="1" applyFill="1" applyBorder="1"/>
    <xf numFmtId="0" fontId="73" fillId="29" borderId="31" xfId="3" applyFont="1" applyFill="1" applyBorder="1" applyAlignment="1">
      <alignment horizontal="center"/>
    </xf>
    <xf numFmtId="0" fontId="74" fillId="29" borderId="31" xfId="3" applyFont="1" applyFill="1" applyBorder="1" applyAlignment="1">
      <alignment horizontal="left"/>
    </xf>
    <xf numFmtId="0" fontId="45" fillId="29" borderId="31" xfId="3" applyFont="1" applyFill="1" applyBorder="1"/>
    <xf numFmtId="0" fontId="67" fillId="29" borderId="29" xfId="3" applyFill="1" applyBorder="1"/>
    <xf numFmtId="0" fontId="73" fillId="29" borderId="100" xfId="3" applyFont="1" applyFill="1" applyBorder="1"/>
    <xf numFmtId="0" fontId="75" fillId="29" borderId="101" xfId="3" applyFont="1" applyFill="1" applyBorder="1" applyAlignment="1">
      <alignment horizontal="center" vertical="center"/>
    </xf>
    <xf numFmtId="0" fontId="45" fillId="29" borderId="77" xfId="3" applyFont="1" applyFill="1" applyBorder="1"/>
    <xf numFmtId="0" fontId="45" fillId="29" borderId="102" xfId="3" applyFont="1" applyFill="1" applyBorder="1"/>
    <xf numFmtId="0" fontId="71" fillId="29" borderId="102" xfId="3" applyFont="1" applyFill="1" applyBorder="1" applyAlignment="1">
      <alignment horizontal="center"/>
    </xf>
    <xf numFmtId="0" fontId="67" fillId="29" borderId="103" xfId="3" applyFill="1" applyBorder="1"/>
    <xf numFmtId="0" fontId="45" fillId="29" borderId="105" xfId="3" applyFont="1" applyFill="1" applyBorder="1" applyAlignment="1">
      <alignment horizontal="center"/>
    </xf>
    <xf numFmtId="0" fontId="45" fillId="29" borderId="106" xfId="3" applyFont="1" applyFill="1" applyBorder="1" applyAlignment="1">
      <alignment horizontal="center"/>
    </xf>
    <xf numFmtId="0" fontId="45" fillId="29" borderId="109" xfId="3" applyFont="1" applyFill="1" applyBorder="1" applyAlignment="1">
      <alignment horizontal="center"/>
    </xf>
    <xf numFmtId="0" fontId="45" fillId="29" borderId="110" xfId="3" applyFont="1" applyFill="1" applyBorder="1" applyAlignment="1">
      <alignment horizontal="center"/>
    </xf>
    <xf numFmtId="0" fontId="45" fillId="29" borderId="111" xfId="3" applyFont="1" applyFill="1" applyBorder="1"/>
    <xf numFmtId="0" fontId="45" fillId="29" borderId="112" xfId="3" applyFont="1" applyFill="1" applyBorder="1"/>
    <xf numFmtId="3" fontId="45" fillId="29" borderId="112" xfId="3" applyNumberFormat="1" applyFont="1" applyFill="1" applyBorder="1" applyAlignment="1">
      <alignment horizontal="right" vertical="center"/>
    </xf>
    <xf numFmtId="3" fontId="79" fillId="29" borderId="113" xfId="3" applyNumberFormat="1" applyFont="1" applyFill="1" applyBorder="1" applyAlignment="1">
      <alignment horizontal="right" vertical="center"/>
    </xf>
    <xf numFmtId="0" fontId="45" fillId="29" borderId="114" xfId="3" applyFont="1" applyFill="1" applyBorder="1"/>
    <xf numFmtId="0" fontId="45" fillId="29" borderId="27" xfId="3" applyFont="1" applyFill="1" applyBorder="1"/>
    <xf numFmtId="3" fontId="45" fillId="29" borderId="27" xfId="3" applyNumberFormat="1" applyFont="1" applyFill="1" applyBorder="1" applyAlignment="1">
      <alignment horizontal="right" vertical="center"/>
    </xf>
    <xf numFmtId="3" fontId="79" fillId="29" borderId="115" xfId="3" applyNumberFormat="1" applyFont="1" applyFill="1" applyBorder="1" applyAlignment="1">
      <alignment horizontal="right" vertical="center"/>
    </xf>
    <xf numFmtId="0" fontId="45" fillId="29" borderId="116" xfId="3" applyFont="1" applyFill="1" applyBorder="1"/>
    <xf numFmtId="0" fontId="45" fillId="29" borderId="117" xfId="3" applyFont="1" applyFill="1" applyBorder="1"/>
    <xf numFmtId="3" fontId="45" fillId="29" borderId="117" xfId="3" applyNumberFormat="1" applyFont="1" applyFill="1" applyBorder="1" applyAlignment="1">
      <alignment horizontal="right" vertical="center"/>
    </xf>
    <xf numFmtId="3" fontId="79" fillId="29" borderId="118" xfId="3" applyNumberFormat="1" applyFont="1" applyFill="1" applyBorder="1" applyAlignment="1">
      <alignment horizontal="right" vertical="center"/>
    </xf>
    <xf numFmtId="0" fontId="71" fillId="29" borderId="26" xfId="3" applyFont="1" applyFill="1" applyBorder="1"/>
    <xf numFmtId="3" fontId="71" fillId="29" borderId="26" xfId="3" applyNumberFormat="1" applyFont="1" applyFill="1" applyBorder="1" applyAlignment="1">
      <alignment horizontal="right" vertical="center"/>
    </xf>
    <xf numFmtId="3" fontId="73" fillId="29" borderId="119" xfId="3" applyNumberFormat="1" applyFont="1" applyFill="1" applyBorder="1" applyAlignment="1">
      <alignment horizontal="right" vertical="center"/>
    </xf>
    <xf numFmtId="0" fontId="73" fillId="19" borderId="30" xfId="3" applyFont="1" applyFill="1" applyBorder="1"/>
    <xf numFmtId="0" fontId="73" fillId="19" borderId="31" xfId="3" applyFont="1" applyFill="1" applyBorder="1" applyAlignment="1">
      <alignment horizontal="center"/>
    </xf>
    <xf numFmtId="0" fontId="70" fillId="19" borderId="31" xfId="3" applyFont="1" applyFill="1" applyBorder="1" applyAlignment="1">
      <alignment horizontal="left"/>
    </xf>
    <xf numFmtId="0" fontId="45" fillId="19" borderId="31" xfId="3" applyFont="1" applyFill="1" applyBorder="1"/>
    <xf numFmtId="0" fontId="67" fillId="19" borderId="29" xfId="3" applyFill="1" applyBorder="1"/>
    <xf numFmtId="0" fontId="73" fillId="19" borderId="100" xfId="3" applyFont="1" applyFill="1" applyBorder="1"/>
    <xf numFmtId="0" fontId="76" fillId="19" borderId="101" xfId="3" applyFont="1" applyFill="1" applyBorder="1" applyAlignment="1">
      <alignment horizontal="center" vertical="center"/>
    </xf>
    <xf numFmtId="0" fontId="45" fillId="19" borderId="77" xfId="3" applyFont="1" applyFill="1" applyBorder="1"/>
    <xf numFmtId="0" fontId="45" fillId="19" borderId="102" xfId="3" applyFont="1" applyFill="1" applyBorder="1"/>
    <xf numFmtId="0" fontId="71" fillId="19" borderId="102" xfId="3" applyFont="1" applyFill="1" applyBorder="1" applyAlignment="1">
      <alignment horizontal="center"/>
    </xf>
    <xf numFmtId="0" fontId="67" fillId="19" borderId="103" xfId="3" applyFill="1" applyBorder="1"/>
    <xf numFmtId="0" fontId="45" fillId="19" borderId="105" xfId="3" applyFont="1" applyFill="1" applyBorder="1" applyAlignment="1">
      <alignment horizontal="center"/>
    </xf>
    <xf numFmtId="0" fontId="77" fillId="19" borderId="105" xfId="3" applyFont="1" applyFill="1" applyBorder="1" applyAlignment="1">
      <alignment horizontal="center"/>
    </xf>
    <xf numFmtId="0" fontId="45" fillId="19" borderId="106" xfId="3" applyFont="1" applyFill="1" applyBorder="1" applyAlignment="1">
      <alignment horizontal="center"/>
    </xf>
    <xf numFmtId="0" fontId="45" fillId="19" borderId="109" xfId="3" applyFont="1" applyFill="1" applyBorder="1" applyAlignment="1">
      <alignment horizontal="center"/>
    </xf>
    <xf numFmtId="0" fontId="77" fillId="19" borderId="109" xfId="3" applyFont="1" applyFill="1" applyBorder="1" applyAlignment="1">
      <alignment horizontal="center"/>
    </xf>
    <xf numFmtId="0" fontId="45" fillId="19" borderId="110" xfId="3" applyFont="1" applyFill="1" applyBorder="1" applyAlignment="1">
      <alignment horizontal="center"/>
    </xf>
    <xf numFmtId="0" fontId="45" fillId="19" borderId="114" xfId="3" applyFont="1" applyFill="1" applyBorder="1"/>
    <xf numFmtId="0" fontId="30" fillId="19" borderId="27" xfId="3" applyFont="1" applyFill="1" applyBorder="1" applyAlignment="1">
      <alignment horizontal="left" indent="1"/>
    </xf>
    <xf numFmtId="3" fontId="45" fillId="19" borderId="27" xfId="3" applyNumberFormat="1" applyFont="1" applyFill="1" applyBorder="1"/>
    <xf numFmtId="3" fontId="45" fillId="19" borderId="27" xfId="3" applyNumberFormat="1" applyFont="1" applyFill="1" applyBorder="1" applyAlignment="1">
      <alignment horizontal="right"/>
    </xf>
    <xf numFmtId="3" fontId="77" fillId="19" borderId="27" xfId="3" applyNumberFormat="1" applyFont="1" applyFill="1" applyBorder="1"/>
    <xf numFmtId="3" fontId="79" fillId="19" borderId="115" xfId="3" applyNumberFormat="1" applyFont="1" applyFill="1" applyBorder="1"/>
    <xf numFmtId="0" fontId="45" fillId="19" borderId="120" xfId="3" applyFont="1" applyFill="1" applyBorder="1"/>
    <xf numFmtId="0" fontId="30" fillId="19" borderId="121" xfId="3" applyFont="1" applyFill="1" applyBorder="1" applyAlignment="1">
      <alignment horizontal="left" indent="1"/>
    </xf>
    <xf numFmtId="3" fontId="45" fillId="19" borderId="121" xfId="3" applyNumberFormat="1" applyFont="1" applyFill="1" applyBorder="1"/>
    <xf numFmtId="3" fontId="77" fillId="19" borderId="121" xfId="3" applyNumberFormat="1" applyFont="1" applyFill="1" applyBorder="1"/>
    <xf numFmtId="3" fontId="79" fillId="19" borderId="122" xfId="3" applyNumberFormat="1" applyFont="1" applyFill="1" applyBorder="1"/>
    <xf numFmtId="0" fontId="71" fillId="19" borderId="26" xfId="3" applyFont="1" applyFill="1" applyBorder="1"/>
    <xf numFmtId="3" fontId="71" fillId="19" borderId="26" xfId="3" applyNumberFormat="1" applyFont="1" applyFill="1" applyBorder="1"/>
    <xf numFmtId="3" fontId="78" fillId="19" borderId="26" xfId="3" applyNumberFormat="1" applyFont="1" applyFill="1" applyBorder="1"/>
    <xf numFmtId="3" fontId="73" fillId="19" borderId="119" xfId="3" applyNumberFormat="1" applyFont="1" applyFill="1" applyBorder="1"/>
    <xf numFmtId="0" fontId="45" fillId="19" borderId="27" xfId="3" applyFont="1" applyFill="1" applyBorder="1" applyAlignment="1">
      <alignment horizontal="left" indent="1"/>
    </xf>
    <xf numFmtId="0" fontId="45" fillId="19" borderId="121" xfId="3" applyFont="1" applyFill="1" applyBorder="1"/>
    <xf numFmtId="0" fontId="45" fillId="29" borderId="112" xfId="3" applyFont="1" applyFill="1" applyBorder="1" applyAlignment="1">
      <alignment horizontal="left" indent="1"/>
    </xf>
    <xf numFmtId="3" fontId="45" fillId="29" borderId="112" xfId="3" applyNumberFormat="1" applyFont="1" applyFill="1" applyBorder="1" applyAlignment="1">
      <alignment horizontal="right"/>
    </xf>
    <xf numFmtId="3" fontId="79" fillId="29" borderId="113" xfId="3" applyNumberFormat="1" applyFont="1" applyFill="1" applyBorder="1" applyAlignment="1">
      <alignment horizontal="right"/>
    </xf>
    <xf numFmtId="3" fontId="45" fillId="29" borderId="27" xfId="3" applyNumberFormat="1" applyFont="1" applyFill="1" applyBorder="1" applyAlignment="1">
      <alignment horizontal="right"/>
    </xf>
    <xf numFmtId="3" fontId="79" fillId="29" borderId="115" xfId="3" applyNumberFormat="1" applyFont="1" applyFill="1" applyBorder="1" applyAlignment="1">
      <alignment horizontal="right"/>
    </xf>
    <xf numFmtId="3" fontId="45" fillId="29" borderId="117" xfId="3" applyNumberFormat="1" applyFont="1" applyFill="1" applyBorder="1" applyAlignment="1">
      <alignment horizontal="right"/>
    </xf>
    <xf numFmtId="3" fontId="79" fillId="29" borderId="118" xfId="3" applyNumberFormat="1" applyFont="1" applyFill="1" applyBorder="1" applyAlignment="1">
      <alignment horizontal="right"/>
    </xf>
    <xf numFmtId="0" fontId="45" fillId="19" borderId="123" xfId="3" applyFont="1" applyFill="1" applyBorder="1"/>
    <xf numFmtId="0" fontId="40" fillId="19" borderId="124" xfId="3" applyFont="1" applyFill="1" applyBorder="1" applyAlignment="1">
      <alignment horizontal="left" indent="1"/>
    </xf>
    <xf numFmtId="3" fontId="45" fillId="19" borderId="124" xfId="3" applyNumberFormat="1" applyFont="1" applyFill="1" applyBorder="1"/>
    <xf numFmtId="3" fontId="77" fillId="19" borderId="124" xfId="3" applyNumberFormat="1" applyFont="1" applyFill="1" applyBorder="1"/>
    <xf numFmtId="3" fontId="79" fillId="19" borderId="125" xfId="3" applyNumberFormat="1" applyFont="1" applyFill="1" applyBorder="1"/>
    <xf numFmtId="0" fontId="45" fillId="19" borderId="124" xfId="3" applyFont="1" applyFill="1" applyBorder="1" applyAlignment="1">
      <alignment horizontal="left" indent="1"/>
    </xf>
    <xf numFmtId="0" fontId="29" fillId="19" borderId="124" xfId="3" applyFont="1" applyFill="1" applyBorder="1" applyAlignment="1">
      <alignment horizontal="left" indent="1"/>
    </xf>
    <xf numFmtId="0" fontId="45" fillId="19" borderId="116" xfId="3" applyFont="1" applyFill="1" applyBorder="1"/>
    <xf numFmtId="0" fontId="29" fillId="19" borderId="117" xfId="3" applyFont="1" applyFill="1" applyBorder="1" applyAlignment="1">
      <alignment horizontal="left" indent="1"/>
    </xf>
    <xf numFmtId="3" fontId="45" fillId="19" borderId="117" xfId="3" applyNumberFormat="1" applyFont="1" applyFill="1" applyBorder="1"/>
    <xf numFmtId="3" fontId="79" fillId="19" borderId="118" xfId="3" applyNumberFormat="1" applyFont="1" applyFill="1" applyBorder="1"/>
    <xf numFmtId="0" fontId="29" fillId="19" borderId="121" xfId="3" applyFont="1" applyFill="1" applyBorder="1" applyAlignment="1">
      <alignment horizontal="left" indent="1"/>
    </xf>
    <xf numFmtId="0" fontId="18" fillId="0" borderId="0" xfId="3" applyFont="1"/>
    <xf numFmtId="0" fontId="45" fillId="19" borderId="117" xfId="3" applyFont="1" applyFill="1" applyBorder="1" applyAlignment="1">
      <alignment horizontal="left" indent="1"/>
    </xf>
    <xf numFmtId="0" fontId="45" fillId="19" borderId="121" xfId="3" applyFont="1" applyFill="1" applyBorder="1" applyAlignment="1">
      <alignment horizontal="left" indent="1"/>
    </xf>
    <xf numFmtId="0" fontId="44" fillId="29" borderId="31" xfId="3" applyFont="1" applyFill="1" applyBorder="1"/>
    <xf numFmtId="0" fontId="44" fillId="29" borderId="77" xfId="3" applyFont="1" applyFill="1" applyBorder="1"/>
    <xf numFmtId="0" fontId="44" fillId="29" borderId="102" xfId="3" applyFont="1" applyFill="1" applyBorder="1"/>
    <xf numFmtId="0" fontId="44" fillId="29" borderId="105" xfId="3" applyFont="1" applyFill="1" applyBorder="1" applyAlignment="1">
      <alignment horizontal="center"/>
    </xf>
    <xf numFmtId="0" fontId="44" fillId="29" borderId="106" xfId="3" applyFont="1" applyFill="1" applyBorder="1" applyAlignment="1">
      <alignment horizontal="center"/>
    </xf>
    <xf numFmtId="0" fontId="44" fillId="29" borderId="111" xfId="3" applyFont="1" applyFill="1" applyBorder="1"/>
    <xf numFmtId="0" fontId="44" fillId="29" borderId="112" xfId="3" applyFont="1" applyFill="1" applyBorder="1" applyAlignment="1">
      <alignment horizontal="left" indent="1"/>
    </xf>
    <xf numFmtId="3" fontId="44" fillId="29" borderId="112" xfId="3" applyNumberFormat="1" applyFont="1" applyFill="1" applyBorder="1" applyAlignment="1">
      <alignment horizontal="right"/>
    </xf>
    <xf numFmtId="0" fontId="44" fillId="29" borderId="114" xfId="3" applyFont="1" applyFill="1" applyBorder="1"/>
    <xf numFmtId="0" fontId="44" fillId="29" borderId="76" xfId="3" applyFont="1" applyFill="1" applyBorder="1"/>
    <xf numFmtId="3" fontId="44" fillId="29" borderId="76" xfId="3" applyNumberFormat="1" applyFont="1" applyFill="1" applyBorder="1" applyAlignment="1">
      <alignment horizontal="right"/>
    </xf>
    <xf numFmtId="0" fontId="44" fillId="29" borderId="116" xfId="3" applyFont="1" applyFill="1" applyBorder="1"/>
    <xf numFmtId="0" fontId="44" fillId="29" borderId="117" xfId="3" applyFont="1" applyFill="1" applyBorder="1"/>
    <xf numFmtId="3" fontId="44" fillId="29" borderId="117" xfId="3" applyNumberFormat="1" applyFont="1" applyFill="1" applyBorder="1" applyAlignment="1">
      <alignment horizontal="right"/>
    </xf>
    <xf numFmtId="0" fontId="44" fillId="29" borderId="25" xfId="3" applyFont="1" applyFill="1" applyBorder="1"/>
    <xf numFmtId="0" fontId="44" fillId="19" borderId="31" xfId="3" applyFont="1" applyFill="1" applyBorder="1"/>
    <xf numFmtId="0" fontId="44" fillId="19" borderId="77" xfId="3" applyFont="1" applyFill="1" applyBorder="1"/>
    <xf numFmtId="0" fontId="44" fillId="19" borderId="102" xfId="3" applyFont="1" applyFill="1" applyBorder="1"/>
    <xf numFmtId="0" fontId="44" fillId="19" borderId="105" xfId="3" applyFont="1" applyFill="1" applyBorder="1" applyAlignment="1">
      <alignment horizontal="center"/>
    </xf>
    <xf numFmtId="0" fontId="44" fillId="19" borderId="106" xfId="3" applyFont="1" applyFill="1" applyBorder="1" applyAlignment="1">
      <alignment horizontal="center"/>
    </xf>
    <xf numFmtId="0" fontId="36" fillId="19" borderId="109" xfId="3" applyFont="1" applyFill="1" applyBorder="1" applyAlignment="1">
      <alignment horizontal="center"/>
    </xf>
    <xf numFmtId="0" fontId="44" fillId="19" borderId="114" xfId="3" applyFont="1" applyFill="1" applyBorder="1"/>
    <xf numFmtId="0" fontId="27" fillId="19" borderId="76" xfId="3" applyFont="1" applyFill="1" applyBorder="1" applyAlignment="1">
      <alignment horizontal="left" indent="1"/>
    </xf>
    <xf numFmtId="3" fontId="44" fillId="19" borderId="76" xfId="3" applyNumberFormat="1" applyFont="1" applyFill="1" applyBorder="1"/>
    <xf numFmtId="3" fontId="44" fillId="19" borderId="76" xfId="3" applyNumberFormat="1" applyFont="1" applyFill="1" applyBorder="1" applyAlignment="1">
      <alignment horizontal="right"/>
    </xf>
    <xf numFmtId="3" fontId="67" fillId="19" borderId="115" xfId="3" applyNumberFormat="1" applyFill="1" applyBorder="1"/>
    <xf numFmtId="0" fontId="44" fillId="19" borderId="116" xfId="3" applyFont="1" applyFill="1" applyBorder="1"/>
    <xf numFmtId="0" fontId="27" fillId="19" borderId="117" xfId="3" applyFont="1" applyFill="1" applyBorder="1" applyAlignment="1">
      <alignment horizontal="left" indent="1"/>
    </xf>
    <xf numFmtId="3" fontId="44" fillId="19" borderId="117" xfId="3" applyNumberFormat="1" applyFont="1" applyFill="1" applyBorder="1"/>
    <xf numFmtId="3" fontId="67" fillId="19" borderId="118" xfId="3" applyNumberFormat="1" applyFill="1" applyBorder="1"/>
    <xf numFmtId="0" fontId="44" fillId="19" borderId="120" xfId="3" applyFont="1" applyFill="1" applyBorder="1"/>
    <xf numFmtId="0" fontId="44" fillId="19" borderId="121" xfId="3" applyFont="1" applyFill="1" applyBorder="1" applyAlignment="1">
      <alignment horizontal="left" indent="1"/>
    </xf>
    <xf numFmtId="0" fontId="44" fillId="19" borderId="25" xfId="3" applyFont="1" applyFill="1" applyBorder="1"/>
    <xf numFmtId="0" fontId="45" fillId="19" borderId="27" xfId="3" applyFont="1" applyFill="1" applyBorder="1"/>
    <xf numFmtId="3" fontId="79" fillId="19" borderId="27" xfId="3" applyNumberFormat="1" applyFont="1" applyFill="1" applyBorder="1"/>
    <xf numFmtId="0" fontId="45" fillId="19" borderId="124" xfId="3" applyFont="1" applyFill="1" applyBorder="1"/>
    <xf numFmtId="3" fontId="79" fillId="19" borderId="124" xfId="3" applyNumberFormat="1" applyFont="1" applyFill="1" applyBorder="1"/>
    <xf numFmtId="0" fontId="26" fillId="19" borderId="124" xfId="3" applyFont="1" applyFill="1" applyBorder="1"/>
    <xf numFmtId="3" fontId="79" fillId="19" borderId="121" xfId="3" applyNumberFormat="1" applyFont="1" applyFill="1" applyBorder="1"/>
    <xf numFmtId="0" fontId="36" fillId="19" borderId="117" xfId="3" applyFont="1" applyFill="1" applyBorder="1" applyAlignment="1">
      <alignment horizontal="left" indent="1"/>
    </xf>
    <xf numFmtId="0" fontId="36" fillId="19" borderId="121" xfId="3" applyFont="1" applyFill="1" applyBorder="1" applyAlignment="1">
      <alignment horizontal="left" indent="1"/>
    </xf>
    <xf numFmtId="0" fontId="45" fillId="29" borderId="27" xfId="3" applyFont="1" applyFill="1" applyBorder="1" applyAlignment="1">
      <alignment horizontal="left" indent="1"/>
    </xf>
    <xf numFmtId="0" fontId="45" fillId="29" borderId="117" xfId="3" applyFont="1" applyFill="1" applyBorder="1" applyAlignment="1">
      <alignment horizontal="left" indent="1"/>
    </xf>
    <xf numFmtId="0" fontId="27" fillId="19" borderId="124" xfId="3" applyFont="1" applyFill="1" applyBorder="1" applyAlignment="1">
      <alignment horizontal="left" indent="1"/>
    </xf>
    <xf numFmtId="0" fontId="73" fillId="19" borderId="31" xfId="3" applyFont="1" applyFill="1" applyBorder="1" applyAlignment="1">
      <alignment horizontal="left"/>
    </xf>
    <xf numFmtId="0" fontId="73" fillId="29" borderId="31" xfId="3" applyFont="1" applyFill="1" applyBorder="1" applyAlignment="1">
      <alignment horizontal="left"/>
    </xf>
    <xf numFmtId="0" fontId="43" fillId="29" borderId="126" xfId="3" applyFont="1" applyFill="1" applyBorder="1" applyAlignment="1">
      <alignment horizontal="right"/>
    </xf>
    <xf numFmtId="0" fontId="79" fillId="29" borderId="127" xfId="3" applyFont="1" applyFill="1" applyBorder="1" applyAlignment="1">
      <alignment horizontal="left" vertical="center" wrapText="1" indent="1"/>
    </xf>
    <xf numFmtId="3" fontId="45" fillId="29" borderId="58" xfId="3" applyNumberFormat="1" applyFont="1" applyFill="1" applyBorder="1" applyAlignment="1">
      <alignment horizontal="right"/>
    </xf>
    <xf numFmtId="3" fontId="79" fillId="29" borderId="128" xfId="3" applyNumberFormat="1" applyFont="1" applyFill="1" applyBorder="1" applyAlignment="1">
      <alignment horizontal="right"/>
    </xf>
    <xf numFmtId="0" fontId="43" fillId="29" borderId="136" xfId="3" applyFont="1" applyFill="1" applyBorder="1" applyAlignment="1">
      <alignment horizontal="right"/>
    </xf>
    <xf numFmtId="0" fontId="79" fillId="29" borderId="154" xfId="3" applyFont="1" applyFill="1" applyBorder="1" applyAlignment="1">
      <alignment horizontal="left" vertical="center" wrapText="1" indent="1"/>
    </xf>
    <xf numFmtId="3" fontId="71" fillId="29" borderId="137" xfId="3" applyNumberFormat="1" applyFont="1" applyFill="1" applyBorder="1" applyAlignment="1">
      <alignment horizontal="right"/>
    </xf>
    <xf numFmtId="3" fontId="73" fillId="29" borderId="141" xfId="3" applyNumberFormat="1" applyFont="1" applyFill="1" applyBorder="1" applyAlignment="1">
      <alignment horizontal="right"/>
    </xf>
    <xf numFmtId="3" fontId="45" fillId="29" borderId="112" xfId="3" applyNumberFormat="1" applyFont="1" applyFill="1" applyBorder="1" applyAlignment="1">
      <alignment horizontal="center"/>
    </xf>
    <xf numFmtId="0" fontId="25" fillId="19" borderId="124" xfId="3" applyFont="1" applyFill="1" applyBorder="1" applyAlignment="1">
      <alignment horizontal="left" indent="1"/>
    </xf>
    <xf numFmtId="0" fontId="37" fillId="19" borderId="117" xfId="3" applyFont="1" applyFill="1" applyBorder="1" applyAlignment="1">
      <alignment horizontal="left" indent="1"/>
    </xf>
    <xf numFmtId="0" fontId="37" fillId="19" borderId="121" xfId="3" applyFont="1" applyFill="1" applyBorder="1" applyAlignment="1">
      <alignment horizontal="left" indent="1"/>
    </xf>
    <xf numFmtId="3" fontId="44" fillId="29" borderId="76" xfId="3" applyNumberFormat="1" applyFont="1" applyFill="1" applyBorder="1" applyAlignment="1">
      <alignment horizontal="right" vertical="center"/>
    </xf>
    <xf numFmtId="3" fontId="44" fillId="29" borderId="117" xfId="3" applyNumberFormat="1" applyFont="1" applyFill="1" applyBorder="1" applyAlignment="1">
      <alignment horizontal="right" vertical="center"/>
    </xf>
    <xf numFmtId="0" fontId="44" fillId="19" borderId="76" xfId="3" applyFont="1" applyFill="1" applyBorder="1" applyAlignment="1">
      <alignment horizontal="left" indent="1"/>
    </xf>
    <xf numFmtId="3" fontId="77" fillId="19" borderId="76" xfId="3" applyNumberFormat="1" applyFont="1" applyFill="1" applyBorder="1"/>
    <xf numFmtId="3" fontId="77" fillId="19" borderId="76" xfId="3" applyNumberFormat="1" applyFont="1" applyFill="1" applyBorder="1" applyAlignment="1">
      <alignment horizontal="right"/>
    </xf>
    <xf numFmtId="3" fontId="87" fillId="19" borderId="115" xfId="3" applyNumberFormat="1" applyFont="1" applyFill="1" applyBorder="1"/>
    <xf numFmtId="0" fontId="38" fillId="19" borderId="76" xfId="3" applyFont="1" applyFill="1" applyBorder="1" applyAlignment="1">
      <alignment horizontal="left" indent="1"/>
    </xf>
    <xf numFmtId="3" fontId="87" fillId="19" borderId="122" xfId="3" applyNumberFormat="1" applyFont="1" applyFill="1" applyBorder="1"/>
    <xf numFmtId="0" fontId="45" fillId="29" borderId="117" xfId="3" applyFont="1" applyFill="1" applyBorder="1" applyAlignment="1">
      <alignment horizontal="left" vertical="center" indent="1"/>
    </xf>
    <xf numFmtId="0" fontId="40" fillId="19" borderId="27" xfId="3" applyFont="1" applyFill="1" applyBorder="1" applyAlignment="1">
      <alignment horizontal="left" indent="1"/>
    </xf>
    <xf numFmtId="3" fontId="87" fillId="19" borderId="146" xfId="3" applyNumberFormat="1" applyFont="1" applyFill="1" applyBorder="1"/>
    <xf numFmtId="3" fontId="87" fillId="19" borderId="125" xfId="3" applyNumberFormat="1" applyFont="1" applyFill="1" applyBorder="1"/>
    <xf numFmtId="0" fontId="33" fillId="19" borderId="124" xfId="3" applyFont="1" applyFill="1" applyBorder="1" applyAlignment="1">
      <alignment horizontal="left" indent="1"/>
    </xf>
    <xf numFmtId="3" fontId="22" fillId="19" borderId="124" xfId="3" applyNumberFormat="1" applyFont="1" applyFill="1" applyBorder="1"/>
    <xf numFmtId="0" fontId="19" fillId="19" borderId="124" xfId="3" applyFont="1" applyFill="1" applyBorder="1" applyAlignment="1">
      <alignment horizontal="left" indent="1"/>
    </xf>
    <xf numFmtId="0" fontId="77" fillId="19" borderId="123" xfId="3" applyFont="1" applyFill="1" applyBorder="1"/>
    <xf numFmtId="0" fontId="77" fillId="19" borderId="124" xfId="3" applyFont="1" applyFill="1" applyBorder="1" applyAlignment="1">
      <alignment horizontal="left" indent="1"/>
    </xf>
    <xf numFmtId="0" fontId="43" fillId="19" borderId="124" xfId="3" applyFont="1" applyFill="1" applyBorder="1" applyAlignment="1">
      <alignment horizontal="left" indent="1"/>
    </xf>
    <xf numFmtId="3" fontId="77" fillId="19" borderId="117" xfId="3" applyNumberFormat="1" applyFont="1" applyFill="1" applyBorder="1"/>
    <xf numFmtId="3" fontId="87" fillId="19" borderId="118" xfId="3" applyNumberFormat="1" applyFont="1" applyFill="1" applyBorder="1"/>
    <xf numFmtId="3" fontId="22" fillId="19" borderId="117" xfId="3" applyNumberFormat="1" applyFont="1" applyFill="1" applyBorder="1"/>
    <xf numFmtId="0" fontId="31" fillId="19" borderId="76" xfId="3" applyFont="1" applyFill="1" applyBorder="1" applyAlignment="1">
      <alignment horizontal="left" indent="1"/>
    </xf>
    <xf numFmtId="0" fontId="78" fillId="29" borderId="31" xfId="3" applyFont="1" applyFill="1" applyBorder="1" applyAlignment="1">
      <alignment horizontal="left"/>
    </xf>
    <xf numFmtId="0" fontId="44" fillId="29" borderId="76" xfId="3" applyFont="1" applyFill="1" applyBorder="1" applyAlignment="1">
      <alignment horizontal="left" vertical="center" indent="1"/>
    </xf>
    <xf numFmtId="3" fontId="77" fillId="0" borderId="0" xfId="3" applyNumberFormat="1" applyFont="1" applyAlignment="1">
      <alignment horizontal="right"/>
    </xf>
    <xf numFmtId="0" fontId="77" fillId="0" borderId="0" xfId="3" applyFont="1" applyAlignment="1">
      <alignment horizontal="right"/>
    </xf>
    <xf numFmtId="0" fontId="77" fillId="0" borderId="0" xfId="3" applyFont="1" applyAlignment="1">
      <alignment horizontal="left"/>
    </xf>
    <xf numFmtId="0" fontId="45" fillId="30" borderId="25" xfId="3" applyFont="1" applyFill="1" applyBorder="1"/>
    <xf numFmtId="0" fontId="71" fillId="30" borderId="26" xfId="3" applyFont="1" applyFill="1" applyBorder="1"/>
    <xf numFmtId="3" fontId="71" fillId="30" borderId="26" xfId="3" applyNumberFormat="1" applyFont="1" applyFill="1" applyBorder="1" applyAlignment="1">
      <alignment horizontal="right"/>
    </xf>
    <xf numFmtId="3" fontId="73" fillId="30" borderId="119" xfId="3" applyNumberFormat="1" applyFont="1" applyFill="1" applyBorder="1" applyAlignment="1">
      <alignment horizontal="right"/>
    </xf>
    <xf numFmtId="0" fontId="71" fillId="18" borderId="25" xfId="3" applyFont="1" applyFill="1" applyBorder="1"/>
    <xf numFmtId="0" fontId="71" fillId="18" borderId="26" xfId="3" applyFont="1" applyFill="1" applyBorder="1"/>
    <xf numFmtId="3" fontId="78" fillId="18" borderId="26" xfId="3" applyNumberFormat="1" applyFont="1" applyFill="1" applyBorder="1"/>
    <xf numFmtId="3" fontId="88" fillId="18" borderId="119" xfId="3" applyNumberFormat="1" applyFont="1" applyFill="1" applyBorder="1"/>
    <xf numFmtId="0" fontId="71" fillId="18" borderId="131" xfId="3" applyFont="1" applyFill="1" applyBorder="1"/>
    <xf numFmtId="0" fontId="71" fillId="18" borderId="132" xfId="3" applyFont="1" applyFill="1" applyBorder="1" applyAlignment="1">
      <alignment horizontal="left" indent="1"/>
    </xf>
    <xf numFmtId="3" fontId="71" fillId="18" borderId="132" xfId="3" applyNumberFormat="1" applyFont="1" applyFill="1" applyBorder="1"/>
    <xf numFmtId="3" fontId="73" fillId="18" borderId="135" xfId="3" applyNumberFormat="1" applyFont="1" applyFill="1" applyBorder="1"/>
    <xf numFmtId="0" fontId="44" fillId="30" borderId="25" xfId="3" applyFont="1" applyFill="1" applyBorder="1"/>
    <xf numFmtId="3" fontId="71" fillId="30" borderId="26" xfId="3" applyNumberFormat="1" applyFont="1" applyFill="1" applyBorder="1" applyAlignment="1">
      <alignment horizontal="right" vertical="center"/>
    </xf>
    <xf numFmtId="3" fontId="73" fillId="30" borderId="119" xfId="3" applyNumberFormat="1" applyFont="1" applyFill="1" applyBorder="1" applyAlignment="1">
      <alignment horizontal="right" vertical="center"/>
    </xf>
    <xf numFmtId="0" fontId="44" fillId="18" borderId="25" xfId="3" applyFont="1" applyFill="1" applyBorder="1"/>
    <xf numFmtId="3" fontId="71" fillId="18" borderId="26" xfId="3" applyNumberFormat="1" applyFont="1" applyFill="1" applyBorder="1"/>
    <xf numFmtId="3" fontId="44" fillId="18" borderId="26" xfId="3" applyNumberFormat="1" applyFont="1" applyFill="1" applyBorder="1"/>
    <xf numFmtId="0" fontId="45" fillId="18" borderId="25" xfId="3" applyFont="1" applyFill="1" applyBorder="1"/>
    <xf numFmtId="3" fontId="45" fillId="18" borderId="26" xfId="3" applyNumberFormat="1" applyFont="1" applyFill="1" applyBorder="1"/>
    <xf numFmtId="3" fontId="79" fillId="18" borderId="119" xfId="3" applyNumberFormat="1" applyFont="1" applyFill="1" applyBorder="1"/>
    <xf numFmtId="3" fontId="73" fillId="18" borderId="119" xfId="3" applyNumberFormat="1" applyFont="1" applyFill="1" applyBorder="1"/>
    <xf numFmtId="3" fontId="71" fillId="30" borderId="26" xfId="3" applyNumberFormat="1" applyFont="1" applyFill="1" applyBorder="1" applyAlignment="1">
      <alignment horizontal="center"/>
    </xf>
    <xf numFmtId="3" fontId="73" fillId="30" borderId="119" xfId="3" applyNumberFormat="1" applyFont="1" applyFill="1" applyBorder="1" applyAlignment="1">
      <alignment horizontal="center"/>
    </xf>
    <xf numFmtId="3" fontId="45" fillId="30" borderId="26" xfId="3" applyNumberFormat="1" applyFont="1" applyFill="1" applyBorder="1" applyAlignment="1">
      <alignment horizontal="right"/>
    </xf>
    <xf numFmtId="3" fontId="63" fillId="18" borderId="119" xfId="3" applyNumberFormat="1" applyFont="1" applyFill="1" applyBorder="1"/>
    <xf numFmtId="3" fontId="78" fillId="30" borderId="26" xfId="3" applyNumberFormat="1" applyFont="1" applyFill="1" applyBorder="1" applyAlignment="1">
      <alignment horizontal="right"/>
    </xf>
    <xf numFmtId="3" fontId="88" fillId="30" borderId="119" xfId="3" applyNumberFormat="1" applyFont="1" applyFill="1" applyBorder="1" applyAlignment="1">
      <alignment horizontal="right"/>
    </xf>
    <xf numFmtId="0" fontId="62" fillId="13" borderId="0" xfId="6" applyFont="1" applyFill="1" applyAlignment="1">
      <alignment horizontal="right"/>
    </xf>
    <xf numFmtId="0" fontId="55" fillId="13" borderId="0" xfId="6" applyFont="1" applyFill="1" applyAlignment="1">
      <alignment horizontal="center" vertical="center"/>
    </xf>
    <xf numFmtId="0" fontId="55" fillId="13" borderId="26" xfId="6" applyFont="1" applyFill="1" applyBorder="1" applyAlignment="1">
      <alignment vertical="center"/>
    </xf>
    <xf numFmtId="0" fontId="62" fillId="13" borderId="26" xfId="6" applyFont="1" applyFill="1" applyBorder="1" applyAlignment="1">
      <alignment horizontal="center" vertical="center"/>
    </xf>
    <xf numFmtId="1" fontId="62" fillId="13" borderId="26" xfId="6" applyNumberFormat="1" applyFont="1" applyFill="1" applyBorder="1" applyAlignment="1">
      <alignment horizontal="center" vertical="center"/>
    </xf>
    <xf numFmtId="3" fontId="62" fillId="16" borderId="26" xfId="6" applyNumberFormat="1" applyFont="1" applyFill="1" applyBorder="1" applyAlignment="1">
      <alignment horizontal="right" vertical="center"/>
    </xf>
    <xf numFmtId="3" fontId="62" fillId="43" borderId="26" xfId="6" applyNumberFormat="1" applyFont="1" applyFill="1" applyBorder="1" applyAlignment="1">
      <alignment horizontal="center" vertical="center"/>
    </xf>
    <xf numFmtId="3" fontId="62" fillId="43" borderId="26" xfId="6" applyNumberFormat="1" applyFont="1" applyFill="1" applyBorder="1" applyAlignment="1">
      <alignment horizontal="right" vertical="center"/>
    </xf>
    <xf numFmtId="3" fontId="55" fillId="13" borderId="65" xfId="6" applyNumberFormat="1" applyFont="1" applyFill="1" applyBorder="1" applyAlignment="1">
      <alignment horizontal="center" vertical="center"/>
    </xf>
    <xf numFmtId="3" fontId="55" fillId="13" borderId="65" xfId="6" applyNumberFormat="1" applyFont="1" applyFill="1" applyBorder="1" applyAlignment="1">
      <alignment horizontal="left" vertical="center"/>
    </xf>
    <xf numFmtId="3" fontId="55" fillId="15" borderId="65" xfId="6" applyNumberFormat="1" applyFont="1" applyFill="1" applyBorder="1" applyAlignment="1" applyProtection="1">
      <alignment horizontal="right" vertical="center"/>
      <protection locked="0"/>
    </xf>
    <xf numFmtId="3" fontId="55" fillId="25" borderId="65" xfId="6" applyNumberFormat="1" applyFont="1" applyFill="1" applyBorder="1" applyAlignment="1">
      <alignment horizontal="right" vertical="center"/>
    </xf>
    <xf numFmtId="3" fontId="55" fillId="13" borderId="58" xfId="6" applyNumberFormat="1" applyFont="1" applyFill="1" applyBorder="1" applyAlignment="1">
      <alignment horizontal="center" vertical="center"/>
    </xf>
    <xf numFmtId="3" fontId="55" fillId="13" borderId="58" xfId="6" applyNumberFormat="1" applyFont="1" applyFill="1" applyBorder="1" applyAlignment="1">
      <alignment vertical="center"/>
    </xf>
    <xf numFmtId="3" fontId="55" fillId="15" borderId="58" xfId="6" applyNumberFormat="1" applyFont="1" applyFill="1" applyBorder="1" applyAlignment="1" applyProtection="1">
      <alignment horizontal="right" vertical="center"/>
      <protection locked="0"/>
    </xf>
    <xf numFmtId="3" fontId="55" fillId="25" borderId="58" xfId="6" applyNumberFormat="1" applyFont="1" applyFill="1" applyBorder="1" applyAlignment="1">
      <alignment horizontal="right" vertical="center"/>
    </xf>
    <xf numFmtId="3" fontId="55" fillId="13" borderId="65" xfId="6" applyNumberFormat="1" applyFont="1" applyFill="1" applyBorder="1" applyAlignment="1">
      <alignment vertical="center"/>
    </xf>
    <xf numFmtId="3" fontId="62" fillId="13" borderId="58" xfId="6" applyNumberFormat="1" applyFont="1" applyFill="1" applyBorder="1" applyAlignment="1">
      <alignment horizontal="center" vertical="center"/>
    </xf>
    <xf numFmtId="3" fontId="62" fillId="13" borderId="137" xfId="6" applyNumberFormat="1" applyFont="1" applyFill="1" applyBorder="1" applyAlignment="1">
      <alignment horizontal="center" vertical="center"/>
    </xf>
    <xf numFmtId="3" fontId="55" fillId="13" borderId="137" xfId="6" applyNumberFormat="1" applyFont="1" applyFill="1" applyBorder="1" applyAlignment="1">
      <alignment horizontal="center" vertical="center"/>
    </xf>
    <xf numFmtId="3" fontId="55" fillId="13" borderId="137" xfId="6" applyNumberFormat="1" applyFont="1" applyFill="1" applyBorder="1" applyAlignment="1">
      <alignment vertical="center"/>
    </xf>
    <xf numFmtId="3" fontId="55" fillId="25" borderId="109" xfId="6" applyNumberFormat="1" applyFont="1" applyFill="1" applyBorder="1" applyAlignment="1">
      <alignment horizontal="right" vertical="center"/>
    </xf>
    <xf numFmtId="3" fontId="55" fillId="13" borderId="26" xfId="6" applyNumberFormat="1" applyFont="1" applyFill="1" applyBorder="1" applyAlignment="1">
      <alignment horizontal="center" vertical="center"/>
    </xf>
    <xf numFmtId="3" fontId="55" fillId="13" borderId="26" xfId="6" applyNumberFormat="1" applyFont="1" applyFill="1" applyBorder="1" applyAlignment="1">
      <alignment vertical="center"/>
    </xf>
    <xf numFmtId="3" fontId="55" fillId="25" borderId="26" xfId="6" applyNumberFormat="1" applyFont="1" applyFill="1" applyBorder="1" applyAlignment="1">
      <alignment horizontal="right" vertical="center"/>
    </xf>
    <xf numFmtId="3" fontId="62" fillId="13" borderId="58" xfId="6" applyNumberFormat="1" applyFont="1" applyFill="1" applyBorder="1" applyAlignment="1">
      <alignment vertical="center"/>
    </xf>
    <xf numFmtId="3" fontId="62" fillId="13" borderId="132" xfId="6" applyNumberFormat="1" applyFont="1" applyFill="1" applyBorder="1" applyAlignment="1">
      <alignment horizontal="center" vertical="center"/>
    </xf>
    <xf numFmtId="3" fontId="55" fillId="13" borderId="132" xfId="6" applyNumberFormat="1" applyFont="1" applyFill="1" applyBorder="1" applyAlignment="1">
      <alignment horizontal="center" vertical="center"/>
    </xf>
    <xf numFmtId="3" fontId="55" fillId="13" borderId="132" xfId="6" applyNumberFormat="1" applyFont="1" applyFill="1" applyBorder="1" applyAlignment="1">
      <alignment vertical="center"/>
    </xf>
    <xf numFmtId="3" fontId="55" fillId="25" borderId="132" xfId="6" applyNumberFormat="1" applyFont="1" applyFill="1" applyBorder="1" applyAlignment="1">
      <alignment horizontal="right" vertical="center"/>
    </xf>
    <xf numFmtId="3" fontId="62" fillId="13" borderId="109" xfId="6" applyNumberFormat="1" applyFont="1" applyFill="1" applyBorder="1" applyAlignment="1">
      <alignment horizontal="center" vertical="center"/>
    </xf>
    <xf numFmtId="3" fontId="55" fillId="13" borderId="109" xfId="6" applyNumberFormat="1" applyFont="1" applyFill="1" applyBorder="1" applyAlignment="1">
      <alignment horizontal="center" vertical="center"/>
    </xf>
    <xf numFmtId="3" fontId="55" fillId="13" borderId="109" xfId="6" applyNumberFormat="1" applyFont="1" applyFill="1" applyBorder="1" applyAlignment="1">
      <alignment vertical="center"/>
    </xf>
    <xf numFmtId="3" fontId="62" fillId="13" borderId="26" xfId="6" applyNumberFormat="1" applyFont="1" applyFill="1" applyBorder="1" applyAlignment="1">
      <alignment horizontal="center" vertical="center"/>
    </xf>
    <xf numFmtId="3" fontId="55" fillId="13" borderId="75" xfId="6" applyNumberFormat="1" applyFont="1" applyFill="1" applyBorder="1" applyAlignment="1">
      <alignment vertical="center"/>
    </xf>
    <xf numFmtId="3" fontId="55" fillId="13" borderId="75" xfId="6" applyNumberFormat="1" applyFont="1" applyFill="1" applyBorder="1" applyAlignment="1">
      <alignment horizontal="center" vertical="center"/>
    </xf>
    <xf numFmtId="3" fontId="62" fillId="20" borderId="26" xfId="6" applyNumberFormat="1" applyFont="1" applyFill="1" applyBorder="1" applyAlignment="1">
      <alignment horizontal="right" vertical="center"/>
    </xf>
    <xf numFmtId="3" fontId="62" fillId="21" borderId="26" xfId="6" applyNumberFormat="1" applyFont="1" applyFill="1" applyBorder="1" applyAlignment="1">
      <alignment horizontal="center" vertical="center"/>
    </xf>
    <xf numFmtId="3" fontId="62" fillId="21" borderId="26" xfId="6" applyNumberFormat="1" applyFont="1" applyFill="1" applyBorder="1" applyAlignment="1">
      <alignment horizontal="right" vertical="center"/>
    </xf>
    <xf numFmtId="3" fontId="55" fillId="22" borderId="65" xfId="6" applyNumberFormat="1" applyFont="1" applyFill="1" applyBorder="1" applyAlignment="1">
      <alignment vertical="center"/>
    </xf>
    <xf numFmtId="3" fontId="55" fillId="22" borderId="65" xfId="6" applyNumberFormat="1" applyFont="1" applyFill="1" applyBorder="1" applyAlignment="1">
      <alignment horizontal="center" vertical="center"/>
    </xf>
    <xf numFmtId="3" fontId="55" fillId="22" borderId="58" xfId="6" applyNumberFormat="1" applyFont="1" applyFill="1" applyBorder="1" applyAlignment="1">
      <alignment vertical="center"/>
    </xf>
    <xf numFmtId="3" fontId="55" fillId="22" borderId="58" xfId="6" applyNumberFormat="1" applyFont="1" applyFill="1" applyBorder="1" applyAlignment="1">
      <alignment horizontal="center" vertical="center"/>
    </xf>
    <xf numFmtId="3" fontId="55" fillId="22" borderId="137" xfId="6" applyNumberFormat="1" applyFont="1" applyFill="1" applyBorder="1" applyAlignment="1">
      <alignment vertical="center"/>
    </xf>
    <xf numFmtId="3" fontId="55" fillId="22" borderId="137" xfId="6" applyNumberFormat="1" applyFont="1" applyFill="1" applyBorder="1" applyAlignment="1">
      <alignment horizontal="center" vertical="center"/>
    </xf>
    <xf numFmtId="3" fontId="55" fillId="22" borderId="145" xfId="6" applyNumberFormat="1" applyFont="1" applyFill="1" applyBorder="1" applyAlignment="1">
      <alignment vertical="center"/>
    </xf>
    <xf numFmtId="3" fontId="55" fillId="22" borderId="145" xfId="6" applyNumberFormat="1" applyFont="1" applyFill="1" applyBorder="1" applyAlignment="1">
      <alignment horizontal="center" vertical="center"/>
    </xf>
    <xf numFmtId="3" fontId="55" fillId="22" borderId="75" xfId="6" applyNumberFormat="1" applyFont="1" applyFill="1" applyBorder="1" applyAlignment="1">
      <alignment horizontal="center" vertical="center"/>
    </xf>
    <xf numFmtId="3" fontId="55" fillId="22" borderId="75" xfId="6" applyNumberFormat="1" applyFont="1" applyFill="1" applyBorder="1" applyAlignment="1">
      <alignment vertical="center"/>
    </xf>
    <xf numFmtId="3" fontId="62" fillId="26" borderId="26" xfId="6" applyNumberFormat="1" applyFont="1" applyFill="1" applyBorder="1" applyAlignment="1">
      <alignment vertical="center"/>
    </xf>
    <xf numFmtId="3" fontId="55" fillId="26" borderId="26" xfId="6" applyNumberFormat="1" applyFont="1" applyFill="1" applyBorder="1" applyAlignment="1">
      <alignment vertical="center"/>
    </xf>
    <xf numFmtId="3" fontId="62" fillId="0" borderId="26" xfId="6" applyNumberFormat="1" applyFont="1" applyBorder="1" applyAlignment="1">
      <alignment horizontal="right" vertical="center"/>
    </xf>
    <xf numFmtId="3" fontId="62" fillId="0" borderId="26" xfId="6" applyNumberFormat="1" applyFont="1" applyBorder="1" applyAlignment="1">
      <alignment vertical="center"/>
    </xf>
    <xf numFmtId="3" fontId="55" fillId="26" borderId="65" xfId="6" applyNumberFormat="1" applyFont="1" applyFill="1" applyBorder="1" applyAlignment="1">
      <alignment horizontal="center" vertical="center"/>
    </xf>
    <xf numFmtId="3" fontId="55" fillId="26" borderId="65" xfId="6" applyNumberFormat="1" applyFont="1" applyFill="1" applyBorder="1" applyAlignment="1">
      <alignment vertical="center"/>
    </xf>
    <xf numFmtId="3" fontId="55" fillId="26" borderId="75" xfId="6" applyNumberFormat="1" applyFont="1" applyFill="1" applyBorder="1" applyAlignment="1">
      <alignment horizontal="center" vertical="center"/>
    </xf>
    <xf numFmtId="3" fontId="55" fillId="26" borderId="75" xfId="6" applyNumberFormat="1" applyFont="1" applyFill="1" applyBorder="1" applyAlignment="1">
      <alignment vertical="center"/>
    </xf>
    <xf numFmtId="3" fontId="55" fillId="26" borderId="132" xfId="6" applyNumberFormat="1" applyFont="1" applyFill="1" applyBorder="1" applyAlignment="1">
      <alignment horizontal="center" vertical="center"/>
    </xf>
    <xf numFmtId="3" fontId="55" fillId="26" borderId="132" xfId="6" applyNumberFormat="1" applyFont="1" applyFill="1" applyBorder="1" applyAlignment="1">
      <alignment vertical="center"/>
    </xf>
    <xf numFmtId="3" fontId="55" fillId="26" borderId="58" xfId="6" applyNumberFormat="1" applyFont="1" applyFill="1" applyBorder="1" applyAlignment="1">
      <alignment horizontal="center" vertical="center"/>
    </xf>
    <xf numFmtId="3" fontId="55" fillId="26" borderId="58" xfId="6" applyNumberFormat="1" applyFont="1" applyFill="1" applyBorder="1" applyAlignment="1">
      <alignment vertical="center"/>
    </xf>
    <xf numFmtId="3" fontId="55" fillId="26" borderId="137" xfId="6" applyNumberFormat="1" applyFont="1" applyFill="1" applyBorder="1" applyAlignment="1">
      <alignment horizontal="center" vertical="center"/>
    </xf>
    <xf numFmtId="3" fontId="55" fillId="26" borderId="137" xfId="6" applyNumberFormat="1" applyFont="1" applyFill="1" applyBorder="1" applyAlignment="1">
      <alignment vertical="center"/>
    </xf>
    <xf numFmtId="3" fontId="55" fillId="26" borderId="0" xfId="6" applyNumberFormat="1" applyFont="1" applyFill="1" applyAlignment="1">
      <alignment horizontal="center" vertical="center"/>
    </xf>
    <xf numFmtId="3" fontId="55" fillId="26" borderId="0" xfId="6" applyNumberFormat="1" applyFont="1" applyFill="1" applyAlignment="1">
      <alignment horizontal="right" vertical="center"/>
    </xf>
    <xf numFmtId="0" fontId="55" fillId="26" borderId="0" xfId="6" applyFont="1" applyFill="1" applyAlignment="1">
      <alignment vertical="center"/>
    </xf>
    <xf numFmtId="0" fontId="55" fillId="26" borderId="0" xfId="6" applyFont="1" applyFill="1" applyAlignment="1">
      <alignment horizontal="left" vertical="center"/>
    </xf>
    <xf numFmtId="0" fontId="55" fillId="26" borderId="0" xfId="6" applyFont="1" applyFill="1" applyAlignment="1">
      <alignment horizontal="right" vertical="center"/>
    </xf>
    <xf numFmtId="14" fontId="55" fillId="26" borderId="0" xfId="6" applyNumberFormat="1" applyFont="1" applyFill="1" applyAlignment="1">
      <alignment horizontal="left" vertical="center"/>
    </xf>
    <xf numFmtId="0" fontId="62" fillId="0" borderId="0" xfId="6" applyFont="1" applyAlignment="1">
      <alignment vertical="center"/>
    </xf>
    <xf numFmtId="3" fontId="73" fillId="21" borderId="168" xfId="3" applyNumberFormat="1" applyFont="1" applyFill="1" applyBorder="1"/>
    <xf numFmtId="3" fontId="79" fillId="22" borderId="106" xfId="3" applyNumberFormat="1" applyFont="1" applyFill="1" applyBorder="1"/>
    <xf numFmtId="0" fontId="16" fillId="0" borderId="0" xfId="3" applyFont="1"/>
    <xf numFmtId="0" fontId="15" fillId="29" borderId="109" xfId="3" applyFont="1" applyFill="1" applyBorder="1" applyAlignment="1">
      <alignment horizontal="center"/>
    </xf>
    <xf numFmtId="0" fontId="15" fillId="19" borderId="109" xfId="3" applyFont="1" applyFill="1" applyBorder="1" applyAlignment="1">
      <alignment horizontal="center"/>
    </xf>
    <xf numFmtId="14" fontId="14" fillId="0" borderId="0" xfId="3" applyNumberFormat="1" applyFont="1"/>
    <xf numFmtId="14" fontId="14" fillId="0" borderId="0" xfId="3" applyNumberFormat="1" applyFont="1" applyAlignment="1">
      <alignment horizontal="left" indent="1"/>
    </xf>
    <xf numFmtId="3" fontId="13" fillId="27" borderId="151" xfId="3" applyNumberFormat="1" applyFont="1" applyFill="1" applyBorder="1" applyAlignment="1">
      <alignment horizontal="right"/>
    </xf>
    <xf numFmtId="3" fontId="13" fillId="27" borderId="124" xfId="3" applyNumberFormat="1" applyFont="1" applyFill="1" applyBorder="1" applyAlignment="1">
      <alignment horizontal="right"/>
    </xf>
    <xf numFmtId="3" fontId="13" fillId="27" borderId="121" xfId="3" applyNumberFormat="1" applyFont="1" applyFill="1" applyBorder="1" applyAlignment="1">
      <alignment horizontal="right"/>
    </xf>
    <xf numFmtId="3" fontId="13" fillId="27" borderId="152" xfId="3" applyNumberFormat="1" applyFont="1" applyFill="1" applyBorder="1" applyAlignment="1">
      <alignment horizontal="right"/>
    </xf>
    <xf numFmtId="3" fontId="13" fillId="27" borderId="125" xfId="3" applyNumberFormat="1" applyFont="1" applyFill="1" applyBorder="1" applyAlignment="1">
      <alignment horizontal="right"/>
    </xf>
    <xf numFmtId="3" fontId="13" fillId="27" borderId="122" xfId="3" applyNumberFormat="1" applyFont="1" applyFill="1" applyBorder="1" applyAlignment="1">
      <alignment horizontal="right"/>
    </xf>
    <xf numFmtId="0" fontId="13" fillId="22" borderId="117" xfId="3" applyFont="1" applyFill="1" applyBorder="1" applyAlignment="1">
      <alignment horizontal="left" indent="1"/>
    </xf>
    <xf numFmtId="0" fontId="12" fillId="29" borderId="76" xfId="3" applyFont="1" applyFill="1" applyBorder="1"/>
    <xf numFmtId="3" fontId="12" fillId="19" borderId="76" xfId="3" applyNumberFormat="1" applyFont="1" applyFill="1" applyBorder="1"/>
    <xf numFmtId="14" fontId="12" fillId="0" borderId="0" xfId="3" applyNumberFormat="1" applyFont="1"/>
    <xf numFmtId="3" fontId="45" fillId="29" borderId="76" xfId="3" applyNumberFormat="1" applyFont="1" applyFill="1" applyBorder="1" applyAlignment="1">
      <alignment horizontal="right"/>
    </xf>
    <xf numFmtId="0" fontId="12" fillId="29" borderId="27" xfId="3" applyFont="1" applyFill="1" applyBorder="1"/>
    <xf numFmtId="0" fontId="12" fillId="29" borderId="117" xfId="3" applyFont="1" applyFill="1" applyBorder="1"/>
    <xf numFmtId="14" fontId="11" fillId="0" borderId="0" xfId="3" applyNumberFormat="1" applyFont="1"/>
    <xf numFmtId="0" fontId="11" fillId="19" borderId="117" xfId="3" applyFont="1" applyFill="1" applyBorder="1" applyAlignment="1">
      <alignment horizontal="left" indent="1"/>
    </xf>
    <xf numFmtId="3" fontId="11" fillId="28" borderId="65" xfId="3" applyNumberFormat="1" applyFont="1" applyFill="1" applyBorder="1" applyAlignment="1">
      <alignment horizontal="right"/>
    </xf>
    <xf numFmtId="14" fontId="10" fillId="0" borderId="0" xfId="3" applyNumberFormat="1" applyFont="1"/>
    <xf numFmtId="3" fontId="10" fillId="19" borderId="27" xfId="3" applyNumberFormat="1" applyFont="1" applyFill="1" applyBorder="1"/>
    <xf numFmtId="3" fontId="10" fillId="19" borderId="124" xfId="3" applyNumberFormat="1" applyFont="1" applyFill="1" applyBorder="1"/>
    <xf numFmtId="0" fontId="10" fillId="19" borderId="117" xfId="3" applyFont="1" applyFill="1" applyBorder="1" applyAlignment="1">
      <alignment horizontal="left" indent="1"/>
    </xf>
    <xf numFmtId="0" fontId="10" fillId="19" borderId="121" xfId="3" applyFont="1" applyFill="1" applyBorder="1"/>
    <xf numFmtId="0" fontId="10" fillId="29" borderId="112" xfId="3" applyFont="1" applyFill="1" applyBorder="1"/>
    <xf numFmtId="14" fontId="10" fillId="0" borderId="0" xfId="3" applyNumberFormat="1" applyFont="1" applyAlignment="1">
      <alignment horizontal="left" indent="1"/>
    </xf>
    <xf numFmtId="0" fontId="9" fillId="29" borderId="112" xfId="3" applyFont="1" applyFill="1" applyBorder="1" applyAlignment="1">
      <alignment horizontal="left" vertical="center" indent="1"/>
    </xf>
    <xf numFmtId="0" fontId="9" fillId="29" borderId="27" xfId="3" applyFont="1" applyFill="1" applyBorder="1" applyAlignment="1">
      <alignment horizontal="left" vertical="center" indent="1"/>
    </xf>
    <xf numFmtId="0" fontId="9" fillId="19" borderId="124" xfId="3" applyFont="1" applyFill="1" applyBorder="1" applyAlignment="1">
      <alignment horizontal="left" indent="1"/>
    </xf>
    <xf numFmtId="14" fontId="9" fillId="0" borderId="0" xfId="3" applyNumberFormat="1" applyFont="1" applyAlignment="1">
      <alignment horizontal="left" indent="1"/>
    </xf>
    <xf numFmtId="0" fontId="9" fillId="29" borderId="117" xfId="3" applyFont="1" applyFill="1" applyBorder="1" applyAlignment="1">
      <alignment horizontal="left" vertical="center" indent="1"/>
    </xf>
    <xf numFmtId="3" fontId="77" fillId="13" borderId="76" xfId="3" applyNumberFormat="1" applyFont="1" applyFill="1" applyBorder="1"/>
    <xf numFmtId="3" fontId="77" fillId="22" borderId="124" xfId="3" applyNumberFormat="1" applyFont="1" applyFill="1" applyBorder="1"/>
    <xf numFmtId="0" fontId="9" fillId="22" borderId="117" xfId="3" applyFont="1" applyFill="1" applyBorder="1" applyAlignment="1">
      <alignment horizontal="left" indent="1"/>
    </xf>
    <xf numFmtId="0" fontId="9" fillId="22" borderId="124" xfId="3" applyFont="1" applyFill="1" applyBorder="1" applyAlignment="1">
      <alignment horizontal="left" indent="1"/>
    </xf>
    <xf numFmtId="14" fontId="8" fillId="0" borderId="0" xfId="3" applyNumberFormat="1" applyFont="1"/>
    <xf numFmtId="0" fontId="7" fillId="0" borderId="0" xfId="3" applyFont="1"/>
    <xf numFmtId="3" fontId="45" fillId="0" borderId="0" xfId="3" applyNumberFormat="1" applyFont="1"/>
    <xf numFmtId="0" fontId="6" fillId="0" borderId="0" xfId="3" applyFont="1" applyAlignment="1">
      <alignment horizontal="left"/>
    </xf>
    <xf numFmtId="0" fontId="6" fillId="0" borderId="0" xfId="3" applyFont="1"/>
    <xf numFmtId="0" fontId="70" fillId="0" borderId="0" xfId="3" applyFont="1" applyAlignment="1">
      <alignment horizontal="center"/>
    </xf>
    <xf numFmtId="3" fontId="77" fillId="12" borderId="76" xfId="3" applyNumberFormat="1" applyFont="1" applyFill="1" applyBorder="1"/>
    <xf numFmtId="0" fontId="104" fillId="23" borderId="0" xfId="0" applyFont="1" applyFill="1" applyAlignment="1" applyProtection="1">
      <alignment horizontal="left" vertical="center"/>
      <protection locked="0"/>
    </xf>
    <xf numFmtId="3" fontId="0" fillId="29" borderId="187" xfId="0" applyNumberFormat="1" applyFill="1" applyBorder="1"/>
    <xf numFmtId="3" fontId="0" fillId="30" borderId="187" xfId="0" applyNumberFormat="1" applyFill="1" applyBorder="1"/>
    <xf numFmtId="3" fontId="46" fillId="18" borderId="99" xfId="0" applyNumberFormat="1" applyFont="1" applyFill="1" applyBorder="1"/>
    <xf numFmtId="0" fontId="96" fillId="44" borderId="75" xfId="0" applyFont="1" applyFill="1" applyBorder="1" applyAlignment="1" applyProtection="1">
      <alignment horizontal="left" vertical="center"/>
      <protection locked="0"/>
    </xf>
    <xf numFmtId="0" fontId="96" fillId="45" borderId="88" xfId="0" applyFont="1" applyFill="1" applyBorder="1" applyAlignment="1" applyProtection="1">
      <alignment horizontal="left" vertical="center"/>
      <protection locked="0"/>
    </xf>
    <xf numFmtId="3" fontId="77" fillId="44" borderId="75" xfId="13" applyNumberFormat="1" applyFont="1" applyFill="1" applyBorder="1" applyAlignment="1" applyProtection="1">
      <alignment horizontal="right" vertical="center"/>
      <protection locked="0"/>
    </xf>
    <xf numFmtId="3" fontId="77" fillId="45" borderId="76" xfId="13" applyNumberFormat="1" applyFont="1" applyFill="1" applyBorder="1" applyAlignment="1" applyProtection="1">
      <alignment horizontal="right" vertical="center"/>
      <protection locked="0"/>
    </xf>
    <xf numFmtId="3" fontId="77" fillId="44" borderId="76" xfId="13" applyNumberFormat="1" applyFont="1" applyFill="1" applyBorder="1" applyAlignment="1" applyProtection="1">
      <alignment horizontal="right" vertical="center"/>
      <protection locked="0"/>
    </xf>
    <xf numFmtId="0" fontId="105" fillId="0" borderId="0" xfId="0" applyFont="1"/>
    <xf numFmtId="0" fontId="105" fillId="0" borderId="0" xfId="0" applyFont="1" applyAlignment="1">
      <alignment horizontal="left" vertical="center"/>
    </xf>
    <xf numFmtId="0" fontId="105" fillId="32" borderId="0" xfId="0" applyFont="1" applyFill="1" applyAlignment="1">
      <alignment vertical="center"/>
    </xf>
    <xf numFmtId="0" fontId="78" fillId="12" borderId="114" xfId="0" applyFont="1" applyFill="1" applyBorder="1" applyAlignment="1">
      <alignment vertical="center"/>
    </xf>
    <xf numFmtId="0" fontId="96" fillId="12" borderId="88" xfId="0" applyFont="1" applyFill="1" applyBorder="1" applyAlignment="1" applyProtection="1">
      <alignment horizontal="left" vertical="center"/>
      <protection locked="0"/>
    </xf>
    <xf numFmtId="3" fontId="77" fillId="12" borderId="76" xfId="13" applyNumberFormat="1" applyFont="1" applyFill="1" applyBorder="1" applyAlignment="1" applyProtection="1">
      <alignment horizontal="right" vertical="center"/>
      <protection locked="0"/>
    </xf>
    <xf numFmtId="3" fontId="77" fillId="46" borderId="76" xfId="13" applyNumberFormat="1" applyFont="1" applyFill="1" applyBorder="1" applyAlignment="1" applyProtection="1">
      <alignment horizontal="right" vertical="center"/>
      <protection locked="0"/>
    </xf>
    <xf numFmtId="0" fontId="104" fillId="12" borderId="0" xfId="0" applyFont="1" applyFill="1" applyAlignment="1" applyProtection="1">
      <alignment horizontal="left" vertical="center"/>
      <protection locked="0"/>
    </xf>
    <xf numFmtId="0" fontId="96" fillId="30" borderId="88" xfId="0" applyFont="1" applyFill="1" applyBorder="1" applyAlignment="1" applyProtection="1">
      <alignment horizontal="left" vertical="center"/>
      <protection locked="0"/>
    </xf>
    <xf numFmtId="3" fontId="77" fillId="30" borderId="76" xfId="13" applyNumberFormat="1" applyFont="1" applyFill="1" applyBorder="1" applyAlignment="1" applyProtection="1">
      <alignment horizontal="right" vertical="center"/>
      <protection locked="0"/>
    </xf>
    <xf numFmtId="0" fontId="96" fillId="29" borderId="88" xfId="0" applyFont="1" applyFill="1" applyBorder="1" applyAlignment="1" applyProtection="1">
      <alignment horizontal="left" vertical="center"/>
      <protection locked="0"/>
    </xf>
    <xf numFmtId="3" fontId="77" fillId="40" borderId="76" xfId="13" applyNumberFormat="1" applyFont="1" applyFill="1" applyBorder="1" applyAlignment="1" applyProtection="1">
      <alignment horizontal="right" vertical="center"/>
      <protection locked="0"/>
    </xf>
    <xf numFmtId="3" fontId="77" fillId="29" borderId="76" xfId="13" applyNumberFormat="1" applyFont="1" applyFill="1" applyBorder="1" applyAlignment="1" applyProtection="1">
      <alignment horizontal="right" vertical="center"/>
      <protection locked="0"/>
    </xf>
    <xf numFmtId="0" fontId="106" fillId="0" borderId="0" xfId="0" applyFont="1" applyAlignment="1">
      <alignment vertical="center"/>
    </xf>
    <xf numFmtId="0" fontId="106" fillId="0" borderId="0" xfId="0" applyFont="1"/>
    <xf numFmtId="0" fontId="96" fillId="23" borderId="88" xfId="0" applyFont="1" applyFill="1" applyBorder="1" applyAlignment="1" applyProtection="1">
      <alignment horizontal="left" vertical="center"/>
      <protection locked="0"/>
    </xf>
    <xf numFmtId="3" fontId="77" fillId="23" borderId="76" xfId="13" applyNumberFormat="1" applyFont="1" applyFill="1" applyBorder="1" applyAlignment="1" applyProtection="1">
      <alignment horizontal="right" vertical="center"/>
      <protection locked="0"/>
    </xf>
    <xf numFmtId="0" fontId="46" fillId="23" borderId="0" xfId="0" applyFont="1" applyFill="1" applyAlignment="1">
      <alignment vertical="center"/>
    </xf>
    <xf numFmtId="3" fontId="77" fillId="37" borderId="76" xfId="13" applyNumberFormat="1" applyFont="1" applyFill="1" applyBorder="1" applyAlignment="1" applyProtection="1">
      <alignment horizontal="right" vertical="center"/>
      <protection locked="0"/>
    </xf>
    <xf numFmtId="3" fontId="77" fillId="46" borderId="65" xfId="13" applyNumberFormat="1" applyFont="1" applyFill="1" applyBorder="1" applyAlignment="1" applyProtection="1">
      <alignment horizontal="right" vertical="center"/>
      <protection locked="0"/>
    </xf>
    <xf numFmtId="3" fontId="100" fillId="9" borderId="58" xfId="0" applyNumberFormat="1" applyFont="1" applyFill="1" applyBorder="1" applyAlignment="1">
      <alignment horizontal="right" vertical="center"/>
    </xf>
    <xf numFmtId="3" fontId="77" fillId="42" borderId="76" xfId="0" applyNumberFormat="1" applyFont="1" applyFill="1" applyBorder="1" applyAlignment="1">
      <alignment horizontal="right" vertical="center"/>
    </xf>
    <xf numFmtId="3" fontId="77" fillId="39" borderId="76" xfId="0" applyNumberFormat="1" applyFont="1" applyFill="1" applyBorder="1" applyAlignment="1">
      <alignment horizontal="right" vertical="center"/>
    </xf>
    <xf numFmtId="3" fontId="77" fillId="41" borderId="76" xfId="0" applyNumberFormat="1" applyFont="1" applyFill="1" applyBorder="1" applyAlignment="1">
      <alignment vertical="center"/>
    </xf>
    <xf numFmtId="3" fontId="77" fillId="38" borderId="76" xfId="0" applyNumberFormat="1" applyFont="1" applyFill="1" applyBorder="1" applyAlignment="1">
      <alignment vertical="center"/>
    </xf>
    <xf numFmtId="0" fontId="96" fillId="42" borderId="76" xfId="0" applyFont="1" applyFill="1" applyBorder="1" applyAlignment="1">
      <alignment vertical="center"/>
    </xf>
    <xf numFmtId="0" fontId="96" fillId="39" borderId="76" xfId="0" applyFont="1" applyFill="1" applyBorder="1" applyAlignment="1">
      <alignment vertical="center"/>
    </xf>
    <xf numFmtId="3" fontId="46" fillId="23" borderId="76" xfId="0" applyNumberFormat="1" applyFont="1" applyFill="1" applyBorder="1" applyAlignment="1">
      <alignment vertical="center"/>
    </xf>
    <xf numFmtId="0" fontId="5" fillId="13" borderId="0" xfId="14" applyFill="1"/>
    <xf numFmtId="0" fontId="5" fillId="0" borderId="0" xfId="14"/>
    <xf numFmtId="1" fontId="101" fillId="13" borderId="0" xfId="14" applyNumberFormat="1" applyFont="1" applyFill="1" applyAlignment="1">
      <alignment horizontal="right" vertical="center"/>
    </xf>
    <xf numFmtId="1" fontId="101" fillId="13" borderId="0" xfId="14" applyNumberFormat="1" applyFont="1" applyFill="1" applyAlignment="1">
      <alignment horizontal="left" vertical="center"/>
    </xf>
    <xf numFmtId="0" fontId="83" fillId="13" borderId="0" xfId="14" applyFont="1" applyFill="1"/>
    <xf numFmtId="0" fontId="83" fillId="0" borderId="0" xfId="14" applyFont="1"/>
    <xf numFmtId="0" fontId="62" fillId="13" borderId="26" xfId="14" applyFont="1" applyFill="1" applyBorder="1" applyAlignment="1">
      <alignment horizontal="center" vertical="center"/>
    </xf>
    <xf numFmtId="0" fontId="62" fillId="13" borderId="119" xfId="14" applyFont="1" applyFill="1" applyBorder="1" applyAlignment="1">
      <alignment horizontal="center" vertical="center"/>
    </xf>
    <xf numFmtId="3" fontId="62" fillId="16" borderId="119" xfId="14" applyNumberFormat="1" applyFont="1" applyFill="1" applyBorder="1" applyAlignment="1">
      <alignment vertical="center"/>
    </xf>
    <xf numFmtId="3" fontId="62" fillId="43" borderId="119" xfId="14" applyNumberFormat="1" applyFont="1" applyFill="1" applyBorder="1" applyAlignment="1">
      <alignment vertical="center"/>
    </xf>
    <xf numFmtId="3" fontId="55" fillId="15" borderId="65" xfId="14" applyNumberFormat="1" applyFont="1" applyFill="1" applyBorder="1" applyAlignment="1" applyProtection="1">
      <alignment vertical="center"/>
      <protection locked="0"/>
    </xf>
    <xf numFmtId="3" fontId="55" fillId="13" borderId="146" xfId="14" applyNumberFormat="1" applyFont="1" applyFill="1" applyBorder="1" applyAlignment="1">
      <alignment vertical="center"/>
    </xf>
    <xf numFmtId="3" fontId="55" fillId="15" borderId="58" xfId="14" applyNumberFormat="1" applyFont="1" applyFill="1" applyBorder="1" applyAlignment="1" applyProtection="1">
      <alignment vertical="center"/>
      <protection locked="0"/>
    </xf>
    <xf numFmtId="3" fontId="55" fillId="13" borderId="128" xfId="14" applyNumberFormat="1" applyFont="1" applyFill="1" applyBorder="1" applyAlignment="1">
      <alignment vertical="center"/>
    </xf>
    <xf numFmtId="3" fontId="55" fillId="13" borderId="110" xfId="14" applyNumberFormat="1" applyFont="1" applyFill="1" applyBorder="1" applyAlignment="1">
      <alignment vertical="center"/>
    </xf>
    <xf numFmtId="3" fontId="55" fillId="13" borderId="119" xfId="14" applyNumberFormat="1" applyFont="1" applyFill="1" applyBorder="1" applyAlignment="1">
      <alignment vertical="center"/>
    </xf>
    <xf numFmtId="3" fontId="55" fillId="15" borderId="132" xfId="14" applyNumberFormat="1" applyFont="1" applyFill="1" applyBorder="1" applyAlignment="1" applyProtection="1">
      <alignment vertical="center"/>
      <protection locked="0"/>
    </xf>
    <xf numFmtId="3" fontId="55" fillId="13" borderId="135" xfId="14" applyNumberFormat="1" applyFont="1" applyFill="1" applyBorder="1" applyAlignment="1">
      <alignment vertical="center"/>
    </xf>
    <xf numFmtId="3" fontId="55" fillId="13" borderId="168" xfId="14" applyNumberFormat="1" applyFont="1" applyFill="1" applyBorder="1" applyAlignment="1">
      <alignment vertical="center"/>
    </xf>
    <xf numFmtId="3" fontId="62" fillId="20" borderId="119" xfId="14" applyNumberFormat="1" applyFont="1" applyFill="1" applyBorder="1" applyAlignment="1">
      <alignment vertical="center"/>
    </xf>
    <xf numFmtId="3" fontId="62" fillId="21" borderId="119" xfId="14" applyNumberFormat="1" applyFont="1" applyFill="1" applyBorder="1" applyAlignment="1">
      <alignment vertical="center"/>
    </xf>
    <xf numFmtId="3" fontId="55" fillId="22" borderId="146" xfId="14" applyNumberFormat="1" applyFont="1" applyFill="1" applyBorder="1" applyAlignment="1">
      <alignment vertical="center"/>
    </xf>
    <xf numFmtId="3" fontId="55" fillId="22" borderId="128" xfId="14" applyNumberFormat="1" applyFont="1" applyFill="1" applyBorder="1" applyAlignment="1">
      <alignment vertical="center"/>
    </xf>
    <xf numFmtId="3" fontId="55" fillId="22" borderId="110" xfId="14" applyNumberFormat="1" applyFont="1" applyFill="1" applyBorder="1" applyAlignment="1">
      <alignment vertical="center"/>
    </xf>
    <xf numFmtId="3" fontId="55" fillId="15" borderId="75" xfId="14" applyNumberFormat="1" applyFont="1" applyFill="1" applyBorder="1" applyAlignment="1" applyProtection="1">
      <alignment vertical="center"/>
      <protection locked="0"/>
    </xf>
    <xf numFmtId="3" fontId="55" fillId="22" borderId="129" xfId="14" applyNumberFormat="1" applyFont="1" applyFill="1" applyBorder="1" applyAlignment="1">
      <alignment vertical="center"/>
    </xf>
    <xf numFmtId="0" fontId="83" fillId="22" borderId="0" xfId="14" applyFont="1" applyFill="1"/>
    <xf numFmtId="3" fontId="55" fillId="22" borderId="168" xfId="14" applyNumberFormat="1" applyFont="1" applyFill="1" applyBorder="1" applyAlignment="1">
      <alignment vertical="center"/>
    </xf>
    <xf numFmtId="3" fontId="62" fillId="0" borderId="119" xfId="14" applyNumberFormat="1" applyFont="1" applyBorder="1" applyAlignment="1">
      <alignment vertical="center"/>
    </xf>
    <xf numFmtId="3" fontId="55" fillId="0" borderId="146" xfId="14" applyNumberFormat="1" applyFont="1" applyBorder="1" applyAlignment="1">
      <alignment vertical="center"/>
    </xf>
    <xf numFmtId="3" fontId="55" fillId="0" borderId="168" xfId="14" applyNumberFormat="1" applyFont="1" applyBorder="1" applyAlignment="1">
      <alignment vertical="center"/>
    </xf>
    <xf numFmtId="3" fontId="55" fillId="0" borderId="128" xfId="14" applyNumberFormat="1" applyFont="1" applyBorder="1" applyAlignment="1">
      <alignment vertical="center"/>
    </xf>
    <xf numFmtId="3" fontId="55" fillId="15" borderId="137" xfId="14" applyNumberFormat="1" applyFont="1" applyFill="1" applyBorder="1" applyAlignment="1" applyProtection="1">
      <alignment vertical="center"/>
      <protection locked="0"/>
    </xf>
    <xf numFmtId="3" fontId="55" fillId="0" borderId="110" xfId="14" applyNumberFormat="1" applyFont="1" applyBorder="1" applyAlignment="1">
      <alignment vertical="center"/>
    </xf>
    <xf numFmtId="1" fontId="83" fillId="25" borderId="0" xfId="14" applyNumberFormat="1" applyFont="1" applyFill="1"/>
    <xf numFmtId="0" fontId="83" fillId="0" borderId="0" xfId="14" applyFont="1" applyAlignment="1">
      <alignment vertical="center"/>
    </xf>
    <xf numFmtId="49" fontId="55" fillId="15" borderId="0" xfId="14" applyNumberFormat="1" applyFont="1" applyFill="1" applyAlignment="1" applyProtection="1">
      <alignment vertical="center"/>
      <protection locked="0"/>
    </xf>
    <xf numFmtId="0" fontId="5" fillId="25" borderId="0" xfId="14" applyFill="1"/>
    <xf numFmtId="0" fontId="5" fillId="13" borderId="0" xfId="14" applyFill="1" applyAlignment="1">
      <alignment vertical="center"/>
    </xf>
    <xf numFmtId="0" fontId="69" fillId="13" borderId="0" xfId="14" applyFont="1" applyFill="1" applyAlignment="1">
      <alignment horizontal="right" vertical="center"/>
    </xf>
    <xf numFmtId="1" fontId="62" fillId="14" borderId="0" xfId="14" applyNumberFormat="1" applyFont="1" applyFill="1" applyAlignment="1" applyProtection="1">
      <alignment horizontal="right" vertical="center"/>
      <protection locked="0"/>
    </xf>
    <xf numFmtId="1" fontId="62" fillId="15" borderId="0" xfId="14" applyNumberFormat="1" applyFont="1" applyFill="1" applyAlignment="1" applyProtection="1">
      <alignment horizontal="left" vertical="center"/>
      <protection locked="0"/>
    </xf>
    <xf numFmtId="3" fontId="55" fillId="15" borderId="131" xfId="14" applyNumberFormat="1" applyFont="1" applyFill="1" applyBorder="1" applyAlignment="1" applyProtection="1">
      <alignment horizontal="right" vertical="top"/>
      <protection locked="0"/>
    </xf>
    <xf numFmtId="3" fontId="55" fillId="15" borderId="132" xfId="14" applyNumberFormat="1" applyFont="1" applyFill="1" applyBorder="1" applyAlignment="1" applyProtection="1">
      <alignment horizontal="right" vertical="top"/>
      <protection locked="0"/>
    </xf>
    <xf numFmtId="3" fontId="55" fillId="15" borderId="135" xfId="14" applyNumberFormat="1" applyFont="1" applyFill="1" applyBorder="1" applyAlignment="1" applyProtection="1">
      <alignment horizontal="right" vertical="top"/>
      <protection locked="0"/>
    </xf>
    <xf numFmtId="3" fontId="55" fillId="15" borderId="126" xfId="14" applyNumberFormat="1" applyFont="1" applyFill="1" applyBorder="1" applyAlignment="1" applyProtection="1">
      <alignment horizontal="right" vertical="top"/>
      <protection locked="0"/>
    </xf>
    <xf numFmtId="3" fontId="55" fillId="15" borderId="58" xfId="14" applyNumberFormat="1" applyFont="1" applyFill="1" applyBorder="1" applyAlignment="1" applyProtection="1">
      <alignment horizontal="right" vertical="top"/>
      <protection locked="0"/>
    </xf>
    <xf numFmtId="3" fontId="55" fillId="15" borderId="128" xfId="14" applyNumberFormat="1" applyFont="1" applyFill="1" applyBorder="1" applyAlignment="1" applyProtection="1">
      <alignment horizontal="right" vertical="top"/>
      <protection locked="0"/>
    </xf>
    <xf numFmtId="3" fontId="55" fillId="15" borderId="136" xfId="14" applyNumberFormat="1" applyFont="1" applyFill="1" applyBorder="1" applyAlignment="1" applyProtection="1">
      <alignment horizontal="right" vertical="top"/>
      <protection locked="0"/>
    </xf>
    <xf numFmtId="3" fontId="55" fillId="15" borderId="137" xfId="14" applyNumberFormat="1" applyFont="1" applyFill="1" applyBorder="1" applyAlignment="1" applyProtection="1">
      <alignment horizontal="right" vertical="top"/>
      <protection locked="0"/>
    </xf>
    <xf numFmtId="3" fontId="55" fillId="15" borderId="141" xfId="14" applyNumberFormat="1" applyFont="1" applyFill="1" applyBorder="1" applyAlignment="1" applyProtection="1">
      <alignment horizontal="right" vertical="top"/>
      <protection locked="0"/>
    </xf>
    <xf numFmtId="3" fontId="83" fillId="0" borderId="0" xfId="14" applyNumberFormat="1" applyFont="1" applyAlignment="1">
      <alignment vertical="center"/>
    </xf>
    <xf numFmtId="3" fontId="55" fillId="25" borderId="126" xfId="14" applyNumberFormat="1" applyFont="1" applyFill="1" applyBorder="1" applyAlignment="1" applyProtection="1">
      <alignment horizontal="right" vertical="top"/>
      <protection locked="0"/>
    </xf>
    <xf numFmtId="3" fontId="55" fillId="25" borderId="58" xfId="14" applyNumberFormat="1" applyFont="1" applyFill="1" applyBorder="1" applyAlignment="1" applyProtection="1">
      <alignment horizontal="right" vertical="top"/>
      <protection locked="0"/>
    </xf>
    <xf numFmtId="3" fontId="55" fillId="25" borderId="128" xfId="14" applyNumberFormat="1" applyFont="1" applyFill="1" applyBorder="1" applyAlignment="1" applyProtection="1">
      <alignment horizontal="right" vertical="top"/>
      <protection locked="0"/>
    </xf>
    <xf numFmtId="3" fontId="85" fillId="15" borderId="126" xfId="14" applyNumberFormat="1" applyFont="1" applyFill="1" applyBorder="1" applyAlignment="1" applyProtection="1">
      <alignment horizontal="right" vertical="top"/>
      <protection locked="0"/>
    </xf>
    <xf numFmtId="3" fontId="85" fillId="15" borderId="58" xfId="14" applyNumberFormat="1" applyFont="1" applyFill="1" applyBorder="1" applyAlignment="1" applyProtection="1">
      <alignment horizontal="right" vertical="top"/>
      <protection locked="0"/>
    </xf>
    <xf numFmtId="3" fontId="85" fillId="15" borderId="128" xfId="14" applyNumberFormat="1" applyFont="1" applyFill="1" applyBorder="1" applyAlignment="1" applyProtection="1">
      <alignment horizontal="right" vertical="top"/>
      <protection locked="0"/>
    </xf>
    <xf numFmtId="3" fontId="55" fillId="0" borderId="0" xfId="14" applyNumberFormat="1" applyFont="1" applyAlignment="1" applyProtection="1">
      <alignment horizontal="right" vertical="top"/>
      <protection locked="0"/>
    </xf>
    <xf numFmtId="49" fontId="55" fillId="15" borderId="0" xfId="14" applyNumberFormat="1" applyFont="1" applyFill="1" applyAlignment="1" applyProtection="1">
      <alignment horizontal="left" vertical="center"/>
      <protection locked="0"/>
    </xf>
    <xf numFmtId="0" fontId="83" fillId="25" borderId="0" xfId="14" applyFont="1" applyFill="1" applyAlignment="1">
      <alignment vertical="center"/>
    </xf>
    <xf numFmtId="0" fontId="4" fillId="13" borderId="0" xfId="15" applyFill="1"/>
    <xf numFmtId="0" fontId="4" fillId="0" borderId="0" xfId="15"/>
    <xf numFmtId="1" fontId="101" fillId="13" borderId="0" xfId="15" applyNumberFormat="1" applyFont="1" applyFill="1" applyAlignment="1">
      <alignment horizontal="right" vertical="center"/>
    </xf>
    <xf numFmtId="1" fontId="101" fillId="13" borderId="0" xfId="15" applyNumberFormat="1" applyFont="1" applyFill="1" applyAlignment="1">
      <alignment horizontal="left" vertical="center"/>
    </xf>
    <xf numFmtId="0" fontId="83" fillId="13" borderId="0" xfId="15" applyFont="1" applyFill="1"/>
    <xf numFmtId="0" fontId="83" fillId="0" borderId="0" xfId="15" applyFont="1"/>
    <xf numFmtId="0" fontId="62" fillId="13" borderId="26" xfId="15" applyFont="1" applyFill="1" applyBorder="1" applyAlignment="1">
      <alignment horizontal="center" vertical="center"/>
    </xf>
    <xf numFmtId="0" fontId="62" fillId="13" borderId="119" xfId="15" applyFont="1" applyFill="1" applyBorder="1" applyAlignment="1">
      <alignment horizontal="center" vertical="center"/>
    </xf>
    <xf numFmtId="3" fontId="62" fillId="16" borderId="119" xfId="15" applyNumberFormat="1" applyFont="1" applyFill="1" applyBorder="1" applyAlignment="1">
      <alignment vertical="center"/>
    </xf>
    <xf numFmtId="3" fontId="62" fillId="43" borderId="119" xfId="15" applyNumberFormat="1" applyFont="1" applyFill="1" applyBorder="1" applyAlignment="1">
      <alignment vertical="center"/>
    </xf>
    <xf numFmtId="3" fontId="55" fillId="15" borderId="65" xfId="15" applyNumberFormat="1" applyFont="1" applyFill="1" applyBorder="1" applyAlignment="1" applyProtection="1">
      <alignment vertical="center"/>
      <protection locked="0"/>
    </xf>
    <xf numFmtId="3" fontId="55" fillId="13" borderId="146" xfId="15" applyNumberFormat="1" applyFont="1" applyFill="1" applyBorder="1" applyAlignment="1">
      <alignment vertical="center"/>
    </xf>
    <xf numFmtId="3" fontId="55" fillId="15" borderId="58" xfId="15" applyNumberFormat="1" applyFont="1" applyFill="1" applyBorder="1" applyAlignment="1" applyProtection="1">
      <alignment vertical="center"/>
      <protection locked="0"/>
    </xf>
    <xf numFmtId="3" fontId="55" fillId="13" borderId="128" xfId="15" applyNumberFormat="1" applyFont="1" applyFill="1" applyBorder="1" applyAlignment="1">
      <alignment vertical="center"/>
    </xf>
    <xf numFmtId="3" fontId="55" fillId="13" borderId="110" xfId="15" applyNumberFormat="1" applyFont="1" applyFill="1" applyBorder="1" applyAlignment="1">
      <alignment vertical="center"/>
    </xf>
    <xf numFmtId="3" fontId="55" fillId="13" borderId="119" xfId="15" applyNumberFormat="1" applyFont="1" applyFill="1" applyBorder="1" applyAlignment="1">
      <alignment vertical="center"/>
    </xf>
    <xf numFmtId="3" fontId="55" fillId="15" borderId="132" xfId="15" applyNumberFormat="1" applyFont="1" applyFill="1" applyBorder="1" applyAlignment="1" applyProtection="1">
      <alignment vertical="center"/>
      <protection locked="0"/>
    </xf>
    <xf numFmtId="3" fontId="55" fillId="13" borderId="135" xfId="15" applyNumberFormat="1" applyFont="1" applyFill="1" applyBorder="1" applyAlignment="1">
      <alignment vertical="center"/>
    </xf>
    <xf numFmtId="3" fontId="55" fillId="13" borderId="168" xfId="15" applyNumberFormat="1" applyFont="1" applyFill="1" applyBorder="1" applyAlignment="1">
      <alignment vertical="center"/>
    </xf>
    <xf numFmtId="3" fontId="62" fillId="20" borderId="119" xfId="15" applyNumberFormat="1" applyFont="1" applyFill="1" applyBorder="1" applyAlignment="1">
      <alignment vertical="center"/>
    </xf>
    <xf numFmtId="3" fontId="62" fillId="21" borderId="119" xfId="15" applyNumberFormat="1" applyFont="1" applyFill="1" applyBorder="1" applyAlignment="1">
      <alignment vertical="center"/>
    </xf>
    <xf numFmtId="3" fontId="55" fillId="22" borderId="146" xfId="15" applyNumberFormat="1" applyFont="1" applyFill="1" applyBorder="1" applyAlignment="1">
      <alignment vertical="center"/>
    </xf>
    <xf numFmtId="3" fontId="55" fillId="22" borderId="128" xfId="15" applyNumberFormat="1" applyFont="1" applyFill="1" applyBorder="1" applyAlignment="1">
      <alignment vertical="center"/>
    </xf>
    <xf numFmtId="3" fontId="55" fillId="22" borderId="110" xfId="15" applyNumberFormat="1" applyFont="1" applyFill="1" applyBorder="1" applyAlignment="1">
      <alignment vertical="center"/>
    </xf>
    <xf numFmtId="3" fontId="55" fillId="15" borderId="75" xfId="15" applyNumberFormat="1" applyFont="1" applyFill="1" applyBorder="1" applyAlignment="1" applyProtection="1">
      <alignment vertical="center"/>
      <protection locked="0"/>
    </xf>
    <xf numFmtId="3" fontId="55" fillId="22" borderId="129" xfId="15" applyNumberFormat="1" applyFont="1" applyFill="1" applyBorder="1" applyAlignment="1">
      <alignment vertical="center"/>
    </xf>
    <xf numFmtId="0" fontId="83" fillId="22" borderId="0" xfId="15" applyFont="1" applyFill="1"/>
    <xf numFmtId="3" fontId="55" fillId="22" borderId="168" xfId="15" applyNumberFormat="1" applyFont="1" applyFill="1" applyBorder="1" applyAlignment="1">
      <alignment vertical="center"/>
    </xf>
    <xf numFmtId="3" fontId="62" fillId="0" borderId="119" xfId="15" applyNumberFormat="1" applyFont="1" applyBorder="1" applyAlignment="1">
      <alignment vertical="center"/>
    </xf>
    <xf numFmtId="3" fontId="55" fillId="0" borderId="146" xfId="15" applyNumberFormat="1" applyFont="1" applyBorder="1" applyAlignment="1">
      <alignment vertical="center"/>
    </xf>
    <xf numFmtId="3" fontId="55" fillId="0" borderId="168" xfId="15" applyNumberFormat="1" applyFont="1" applyBorder="1" applyAlignment="1">
      <alignment vertical="center"/>
    </xf>
    <xf numFmtId="3" fontId="55" fillId="0" borderId="128" xfId="15" applyNumberFormat="1" applyFont="1" applyBorder="1" applyAlignment="1">
      <alignment vertical="center"/>
    </xf>
    <xf numFmtId="3" fontId="55" fillId="15" borderId="137" xfId="15" applyNumberFormat="1" applyFont="1" applyFill="1" applyBorder="1" applyAlignment="1" applyProtection="1">
      <alignment vertical="center"/>
      <protection locked="0"/>
    </xf>
    <xf numFmtId="3" fontId="55" fillId="0" borderId="110" xfId="15" applyNumberFormat="1" applyFont="1" applyBorder="1" applyAlignment="1">
      <alignment vertical="center"/>
    </xf>
    <xf numFmtId="1" fontId="83" fillId="25" borderId="0" xfId="15" applyNumberFormat="1" applyFont="1" applyFill="1"/>
    <xf numFmtId="0" fontId="83" fillId="0" borderId="0" xfId="15" applyFont="1" applyAlignment="1">
      <alignment vertical="center"/>
    </xf>
    <xf numFmtId="49" fontId="55" fillId="15" borderId="0" xfId="15" applyNumberFormat="1" applyFont="1" applyFill="1" applyAlignment="1" applyProtection="1">
      <alignment vertical="center"/>
      <protection locked="0"/>
    </xf>
    <xf numFmtId="0" fontId="4" fillId="25" borderId="0" xfId="15" applyFill="1"/>
    <xf numFmtId="0" fontId="4" fillId="13" borderId="0" xfId="15" applyFill="1" applyAlignment="1">
      <alignment vertical="center"/>
    </xf>
    <xf numFmtId="0" fontId="69" fillId="13" borderId="0" xfId="15" applyFont="1" applyFill="1" applyAlignment="1">
      <alignment horizontal="right" vertical="center"/>
    </xf>
    <xf numFmtId="1" fontId="62" fillId="14" borderId="0" xfId="15" applyNumberFormat="1" applyFont="1" applyFill="1" applyAlignment="1" applyProtection="1">
      <alignment horizontal="right" vertical="center"/>
      <protection locked="0"/>
    </xf>
    <xf numFmtId="1" fontId="62" fillId="15" borderId="0" xfId="15" applyNumberFormat="1" applyFont="1" applyFill="1" applyAlignment="1" applyProtection="1">
      <alignment horizontal="left" vertical="center"/>
      <protection locked="0"/>
    </xf>
    <xf numFmtId="3" fontId="55" fillId="15" borderId="131" xfId="15" applyNumberFormat="1" applyFont="1" applyFill="1" applyBorder="1" applyAlignment="1" applyProtection="1">
      <alignment horizontal="right" vertical="top"/>
      <protection locked="0"/>
    </xf>
    <xf numFmtId="3" fontId="55" fillId="15" borderId="132" xfId="15" applyNumberFormat="1" applyFont="1" applyFill="1" applyBorder="1" applyAlignment="1" applyProtection="1">
      <alignment horizontal="right" vertical="top"/>
      <protection locked="0"/>
    </xf>
    <xf numFmtId="3" fontId="55" fillId="15" borderId="135" xfId="15" applyNumberFormat="1" applyFont="1" applyFill="1" applyBorder="1" applyAlignment="1" applyProtection="1">
      <alignment horizontal="right" vertical="top"/>
      <protection locked="0"/>
    </xf>
    <xf numFmtId="3" fontId="55" fillId="15" borderId="126" xfId="15" applyNumberFormat="1" applyFont="1" applyFill="1" applyBorder="1" applyAlignment="1" applyProtection="1">
      <alignment horizontal="right" vertical="top"/>
      <protection locked="0"/>
    </xf>
    <xf numFmtId="3" fontId="55" fillId="15" borderId="58" xfId="15" applyNumberFormat="1" applyFont="1" applyFill="1" applyBorder="1" applyAlignment="1" applyProtection="1">
      <alignment horizontal="right" vertical="top"/>
      <protection locked="0"/>
    </xf>
    <xf numFmtId="3" fontId="55" fillId="15" borderId="128" xfId="15" applyNumberFormat="1" applyFont="1" applyFill="1" applyBorder="1" applyAlignment="1" applyProtection="1">
      <alignment horizontal="right" vertical="top"/>
      <protection locked="0"/>
    </xf>
    <xf numFmtId="3" fontId="55" fillId="15" borderId="136" xfId="15" applyNumberFormat="1" applyFont="1" applyFill="1" applyBorder="1" applyAlignment="1" applyProtection="1">
      <alignment horizontal="right" vertical="top"/>
      <protection locked="0"/>
    </xf>
    <xf numFmtId="3" fontId="55" fillId="15" borderId="137" xfId="15" applyNumberFormat="1" applyFont="1" applyFill="1" applyBorder="1" applyAlignment="1" applyProtection="1">
      <alignment horizontal="right" vertical="top"/>
      <protection locked="0"/>
    </xf>
    <xf numFmtId="3" fontId="55" fillId="15" borderId="141" xfId="15" applyNumberFormat="1" applyFont="1" applyFill="1" applyBorder="1" applyAlignment="1" applyProtection="1">
      <alignment horizontal="right" vertical="top"/>
      <protection locked="0"/>
    </xf>
    <xf numFmtId="3" fontId="83" fillId="0" borderId="0" xfId="15" applyNumberFormat="1" applyFont="1" applyAlignment="1">
      <alignment vertical="center"/>
    </xf>
    <xf numFmtId="3" fontId="55" fillId="25" borderId="126" xfId="15" applyNumberFormat="1" applyFont="1" applyFill="1" applyBorder="1" applyAlignment="1" applyProtection="1">
      <alignment horizontal="right" vertical="top"/>
      <protection locked="0"/>
    </xf>
    <xf numFmtId="3" fontId="55" fillId="25" borderId="58" xfId="15" applyNumberFormat="1" applyFont="1" applyFill="1" applyBorder="1" applyAlignment="1" applyProtection="1">
      <alignment horizontal="right" vertical="top"/>
      <protection locked="0"/>
    </xf>
    <xf numFmtId="3" fontId="55" fillId="25" borderId="128" xfId="15" applyNumberFormat="1" applyFont="1" applyFill="1" applyBorder="1" applyAlignment="1" applyProtection="1">
      <alignment horizontal="right" vertical="top"/>
      <protection locked="0"/>
    </xf>
    <xf numFmtId="3" fontId="85" fillId="15" borderId="126" xfId="15" applyNumberFormat="1" applyFont="1" applyFill="1" applyBorder="1" applyAlignment="1" applyProtection="1">
      <alignment horizontal="right" vertical="top"/>
      <protection locked="0"/>
    </xf>
    <xf numFmtId="3" fontId="85" fillId="15" borderId="58" xfId="15" applyNumberFormat="1" applyFont="1" applyFill="1" applyBorder="1" applyAlignment="1" applyProtection="1">
      <alignment horizontal="right" vertical="top"/>
      <protection locked="0"/>
    </xf>
    <xf numFmtId="3" fontId="85" fillId="15" borderId="128" xfId="15" applyNumberFormat="1" applyFont="1" applyFill="1" applyBorder="1" applyAlignment="1" applyProtection="1">
      <alignment horizontal="right" vertical="top"/>
      <protection locked="0"/>
    </xf>
    <xf numFmtId="3" fontId="55" fillId="0" borderId="0" xfId="15" applyNumberFormat="1" applyFont="1" applyAlignment="1" applyProtection="1">
      <alignment horizontal="right" vertical="top"/>
      <protection locked="0"/>
    </xf>
    <xf numFmtId="49" fontId="55" fillId="15" borderId="0" xfId="15" applyNumberFormat="1" applyFont="1" applyFill="1" applyAlignment="1" applyProtection="1">
      <alignment horizontal="left" vertical="center"/>
      <protection locked="0"/>
    </xf>
    <xf numFmtId="0" fontId="83" fillId="25" borderId="0" xfId="15" applyFont="1" applyFill="1" applyAlignment="1">
      <alignment vertical="center"/>
    </xf>
    <xf numFmtId="0" fontId="3" fillId="13" borderId="0" xfId="16" applyFill="1"/>
    <xf numFmtId="0" fontId="3" fillId="0" borderId="0" xfId="16"/>
    <xf numFmtId="1" fontId="101" fillId="13" borderId="0" xfId="16" applyNumberFormat="1" applyFont="1" applyFill="1" applyAlignment="1">
      <alignment horizontal="right" vertical="center"/>
    </xf>
    <xf numFmtId="1" fontId="101" fillId="13" borderId="0" xfId="16" applyNumberFormat="1" applyFont="1" applyFill="1" applyAlignment="1">
      <alignment horizontal="left" vertical="center"/>
    </xf>
    <xf numFmtId="0" fontId="83" fillId="13" borderId="0" xfId="16" applyFont="1" applyFill="1"/>
    <xf numFmtId="0" fontId="83" fillId="0" borderId="0" xfId="16" applyFont="1"/>
    <xf numFmtId="0" fontId="62" fillId="13" borderId="26" xfId="16" applyFont="1" applyFill="1" applyBorder="1" applyAlignment="1">
      <alignment horizontal="center" vertical="center"/>
    </xf>
    <xf numFmtId="0" fontId="62" fillId="13" borderId="119" xfId="16" applyFont="1" applyFill="1" applyBorder="1" applyAlignment="1">
      <alignment horizontal="center" vertical="center"/>
    </xf>
    <xf numFmtId="3" fontId="62" fillId="16" borderId="119" xfId="16" applyNumberFormat="1" applyFont="1" applyFill="1" applyBorder="1" applyAlignment="1">
      <alignment vertical="center"/>
    </xf>
    <xf numFmtId="3" fontId="62" fillId="43" borderId="119" xfId="16" applyNumberFormat="1" applyFont="1" applyFill="1" applyBorder="1" applyAlignment="1">
      <alignment vertical="center"/>
    </xf>
    <xf numFmtId="3" fontId="55" fillId="15" borderId="65" xfId="16" applyNumberFormat="1" applyFont="1" applyFill="1" applyBorder="1" applyAlignment="1" applyProtection="1">
      <alignment vertical="center"/>
      <protection locked="0"/>
    </xf>
    <xf numFmtId="3" fontId="55" fillId="13" borderId="146" xfId="16" applyNumberFormat="1" applyFont="1" applyFill="1" applyBorder="1" applyAlignment="1">
      <alignment vertical="center"/>
    </xf>
    <xf numFmtId="3" fontId="55" fillId="15" borderId="58" xfId="16" applyNumberFormat="1" applyFont="1" applyFill="1" applyBorder="1" applyAlignment="1" applyProtection="1">
      <alignment vertical="center"/>
      <protection locked="0"/>
    </xf>
    <xf numFmtId="3" fontId="55" fillId="13" borderId="128" xfId="16" applyNumberFormat="1" applyFont="1" applyFill="1" applyBorder="1" applyAlignment="1">
      <alignment vertical="center"/>
    </xf>
    <xf numFmtId="3" fontId="55" fillId="13" borderId="110" xfId="16" applyNumberFormat="1" applyFont="1" applyFill="1" applyBorder="1" applyAlignment="1">
      <alignment vertical="center"/>
    </xf>
    <xf numFmtId="3" fontId="55" fillId="13" borderId="119" xfId="16" applyNumberFormat="1" applyFont="1" applyFill="1" applyBorder="1" applyAlignment="1">
      <alignment vertical="center"/>
    </xf>
    <xf numFmtId="3" fontId="55" fillId="15" borderId="132" xfId="16" applyNumberFormat="1" applyFont="1" applyFill="1" applyBorder="1" applyAlignment="1" applyProtection="1">
      <alignment vertical="center"/>
      <protection locked="0"/>
    </xf>
    <xf numFmtId="3" fontId="55" fillId="13" borderId="135" xfId="16" applyNumberFormat="1" applyFont="1" applyFill="1" applyBorder="1" applyAlignment="1">
      <alignment vertical="center"/>
    </xf>
    <xf numFmtId="3" fontId="55" fillId="13" borderId="168" xfId="16" applyNumberFormat="1" applyFont="1" applyFill="1" applyBorder="1" applyAlignment="1">
      <alignment vertical="center"/>
    </xf>
    <xf numFmtId="3" fontId="62" fillId="20" borderId="119" xfId="16" applyNumberFormat="1" applyFont="1" applyFill="1" applyBorder="1" applyAlignment="1">
      <alignment vertical="center"/>
    </xf>
    <xf numFmtId="3" fontId="62" fillId="21" borderId="119" xfId="16" applyNumberFormat="1" applyFont="1" applyFill="1" applyBorder="1" applyAlignment="1">
      <alignment vertical="center"/>
    </xf>
    <xf numFmtId="3" fontId="55" fillId="22" borderId="146" xfId="16" applyNumberFormat="1" applyFont="1" applyFill="1" applyBorder="1" applyAlignment="1">
      <alignment vertical="center"/>
    </xf>
    <xf numFmtId="3" fontId="55" fillId="22" borderId="128" xfId="16" applyNumberFormat="1" applyFont="1" applyFill="1" applyBorder="1" applyAlignment="1">
      <alignment vertical="center"/>
    </xf>
    <xf numFmtId="3" fontId="55" fillId="22" borderId="110" xfId="16" applyNumberFormat="1" applyFont="1" applyFill="1" applyBorder="1" applyAlignment="1">
      <alignment vertical="center"/>
    </xf>
    <xf numFmtId="3" fontId="55" fillId="15" borderId="75" xfId="16" applyNumberFormat="1" applyFont="1" applyFill="1" applyBorder="1" applyAlignment="1" applyProtection="1">
      <alignment vertical="center"/>
      <protection locked="0"/>
    </xf>
    <xf numFmtId="3" fontId="55" fillId="22" borderId="129" xfId="16" applyNumberFormat="1" applyFont="1" applyFill="1" applyBorder="1" applyAlignment="1">
      <alignment vertical="center"/>
    </xf>
    <xf numFmtId="0" fontId="83" fillId="22" borderId="0" xfId="16" applyFont="1" applyFill="1"/>
    <xf numFmtId="3" fontId="55" fillId="22" borderId="168" xfId="16" applyNumberFormat="1" applyFont="1" applyFill="1" applyBorder="1" applyAlignment="1">
      <alignment vertical="center"/>
    </xf>
    <xf numFmtId="3" fontId="62" fillId="0" borderId="119" xfId="16" applyNumberFormat="1" applyFont="1" applyBorder="1" applyAlignment="1">
      <alignment vertical="center"/>
    </xf>
    <xf numFmtId="3" fontId="55" fillId="0" borderId="146" xfId="16" applyNumberFormat="1" applyFont="1" applyBorder="1" applyAlignment="1">
      <alignment vertical="center"/>
    </xf>
    <xf numFmtId="3" fontId="55" fillId="0" borderId="168" xfId="16" applyNumberFormat="1" applyFont="1" applyBorder="1" applyAlignment="1">
      <alignment vertical="center"/>
    </xf>
    <xf numFmtId="3" fontId="55" fillId="0" borderId="128" xfId="16" applyNumberFormat="1" applyFont="1" applyBorder="1" applyAlignment="1">
      <alignment vertical="center"/>
    </xf>
    <xf numFmtId="3" fontId="55" fillId="15" borderId="137" xfId="16" applyNumberFormat="1" applyFont="1" applyFill="1" applyBorder="1" applyAlignment="1" applyProtection="1">
      <alignment vertical="center"/>
      <protection locked="0"/>
    </xf>
    <xf numFmtId="3" fontId="55" fillId="0" borderId="110" xfId="16" applyNumberFormat="1" applyFont="1" applyBorder="1" applyAlignment="1">
      <alignment vertical="center"/>
    </xf>
    <xf numFmtId="1" fontId="83" fillId="25" borderId="0" xfId="16" applyNumberFormat="1" applyFont="1" applyFill="1"/>
    <xf numFmtId="0" fontId="83" fillId="0" borderId="0" xfId="16" applyFont="1" applyAlignment="1">
      <alignment vertical="center"/>
    </xf>
    <xf numFmtId="49" fontId="55" fillId="15" borderId="0" xfId="16" applyNumberFormat="1" applyFont="1" applyFill="1" applyAlignment="1" applyProtection="1">
      <alignment vertical="center"/>
      <protection locked="0"/>
    </xf>
    <xf numFmtId="0" fontId="3" fillId="25" borderId="0" xfId="16" applyFill="1"/>
    <xf numFmtId="0" fontId="3" fillId="13" borderId="0" xfId="16" applyFill="1" applyAlignment="1">
      <alignment vertical="center"/>
    </xf>
    <xf numFmtId="0" fontId="69" fillId="13" borderId="0" xfId="16" applyFont="1" applyFill="1" applyAlignment="1">
      <alignment horizontal="right" vertical="center"/>
    </xf>
    <xf numFmtId="1" fontId="62" fillId="14" borderId="0" xfId="16" applyNumberFormat="1" applyFont="1" applyFill="1" applyAlignment="1" applyProtection="1">
      <alignment horizontal="right" vertical="center"/>
      <protection locked="0"/>
    </xf>
    <xf numFmtId="1" fontId="62" fillId="15" borderId="0" xfId="16" applyNumberFormat="1" applyFont="1" applyFill="1" applyAlignment="1" applyProtection="1">
      <alignment horizontal="left" vertical="center"/>
      <protection locked="0"/>
    </xf>
    <xf numFmtId="3" fontId="55" fillId="15" borderId="131" xfId="16" applyNumberFormat="1" applyFont="1" applyFill="1" applyBorder="1" applyAlignment="1" applyProtection="1">
      <alignment horizontal="right" vertical="top"/>
      <protection locked="0"/>
    </xf>
    <xf numFmtId="3" fontId="55" fillId="15" borderId="132" xfId="16" applyNumberFormat="1" applyFont="1" applyFill="1" applyBorder="1" applyAlignment="1" applyProtection="1">
      <alignment horizontal="right" vertical="top"/>
      <protection locked="0"/>
    </xf>
    <xf numFmtId="3" fontId="55" fillId="15" borderId="135" xfId="16" applyNumberFormat="1" applyFont="1" applyFill="1" applyBorder="1" applyAlignment="1" applyProtection="1">
      <alignment horizontal="right" vertical="top"/>
      <protection locked="0"/>
    </xf>
    <xf numFmtId="3" fontId="55" fillId="15" borderId="126" xfId="16" applyNumberFormat="1" applyFont="1" applyFill="1" applyBorder="1" applyAlignment="1" applyProtection="1">
      <alignment horizontal="right" vertical="top"/>
      <protection locked="0"/>
    </xf>
    <xf numFmtId="3" fontId="55" fillId="15" borderId="58" xfId="16" applyNumberFormat="1" applyFont="1" applyFill="1" applyBorder="1" applyAlignment="1" applyProtection="1">
      <alignment horizontal="right" vertical="top"/>
      <protection locked="0"/>
    </xf>
    <xf numFmtId="3" fontId="55" fillId="15" borderId="128" xfId="16" applyNumberFormat="1" applyFont="1" applyFill="1" applyBorder="1" applyAlignment="1" applyProtection="1">
      <alignment horizontal="right" vertical="top"/>
      <protection locked="0"/>
    </xf>
    <xf numFmtId="3" fontId="55" fillId="15" borderId="136" xfId="16" applyNumberFormat="1" applyFont="1" applyFill="1" applyBorder="1" applyAlignment="1" applyProtection="1">
      <alignment horizontal="right" vertical="top"/>
      <protection locked="0"/>
    </xf>
    <xf numFmtId="3" fontId="55" fillId="15" borderId="137" xfId="16" applyNumberFormat="1" applyFont="1" applyFill="1" applyBorder="1" applyAlignment="1" applyProtection="1">
      <alignment horizontal="right" vertical="top"/>
      <protection locked="0"/>
    </xf>
    <xf numFmtId="3" fontId="55" fillId="15" borderId="141" xfId="16" applyNumberFormat="1" applyFont="1" applyFill="1" applyBorder="1" applyAlignment="1" applyProtection="1">
      <alignment horizontal="right" vertical="top"/>
      <protection locked="0"/>
    </xf>
    <xf numFmtId="3" fontId="83" fillId="0" borderId="0" xfId="16" applyNumberFormat="1" applyFont="1" applyAlignment="1">
      <alignment vertical="center"/>
    </xf>
    <xf numFmtId="3" fontId="55" fillId="25" borderId="126" xfId="16" applyNumberFormat="1" applyFont="1" applyFill="1" applyBorder="1" applyAlignment="1" applyProtection="1">
      <alignment horizontal="right" vertical="top"/>
      <protection locked="0"/>
    </xf>
    <xf numFmtId="3" fontId="55" fillId="25" borderId="58" xfId="16" applyNumberFormat="1" applyFont="1" applyFill="1" applyBorder="1" applyAlignment="1" applyProtection="1">
      <alignment horizontal="right" vertical="top"/>
      <protection locked="0"/>
    </xf>
    <xf numFmtId="3" fontId="55" fillId="25" borderId="128" xfId="16" applyNumberFormat="1" applyFont="1" applyFill="1" applyBorder="1" applyAlignment="1" applyProtection="1">
      <alignment horizontal="right" vertical="top"/>
      <protection locked="0"/>
    </xf>
    <xf numFmtId="3" fontId="85" fillId="15" borderId="126" xfId="16" applyNumberFormat="1" applyFont="1" applyFill="1" applyBorder="1" applyAlignment="1" applyProtection="1">
      <alignment horizontal="right" vertical="top"/>
      <protection locked="0"/>
    </xf>
    <xf numFmtId="3" fontId="85" fillId="15" borderId="58" xfId="16" applyNumberFormat="1" applyFont="1" applyFill="1" applyBorder="1" applyAlignment="1" applyProtection="1">
      <alignment horizontal="right" vertical="top"/>
      <protection locked="0"/>
    </xf>
    <xf numFmtId="3" fontId="85" fillId="15" borderId="128" xfId="16" applyNumberFormat="1" applyFont="1" applyFill="1" applyBorder="1" applyAlignment="1" applyProtection="1">
      <alignment horizontal="right" vertical="top"/>
      <protection locked="0"/>
    </xf>
    <xf numFmtId="3" fontId="55" fillId="0" borderId="0" xfId="16" applyNumberFormat="1" applyFont="1" applyAlignment="1" applyProtection="1">
      <alignment horizontal="right" vertical="top"/>
      <protection locked="0"/>
    </xf>
    <xf numFmtId="49" fontId="55" fillId="15" borderId="0" xfId="16" applyNumberFormat="1" applyFont="1" applyFill="1" applyAlignment="1" applyProtection="1">
      <alignment horizontal="left" vertical="center"/>
      <protection locked="0"/>
    </xf>
    <xf numFmtId="0" fontId="83" fillId="25" borderId="0" xfId="16" applyFont="1" applyFill="1" applyAlignment="1">
      <alignment vertical="center"/>
    </xf>
    <xf numFmtId="3" fontId="46" fillId="18" borderId="90" xfId="0" applyNumberFormat="1" applyFont="1" applyFill="1" applyBorder="1"/>
    <xf numFmtId="3" fontId="46" fillId="30" borderId="182" xfId="0" applyNumberFormat="1" applyFont="1" applyFill="1" applyBorder="1"/>
    <xf numFmtId="0" fontId="46" fillId="30" borderId="188" xfId="0" applyFont="1" applyFill="1" applyBorder="1"/>
    <xf numFmtId="3" fontId="0" fillId="29" borderId="182" xfId="0" applyNumberFormat="1" applyFill="1" applyBorder="1"/>
    <xf numFmtId="165" fontId="45" fillId="0" borderId="0" xfId="3" applyNumberFormat="1" applyFont="1"/>
    <xf numFmtId="3" fontId="100" fillId="8" borderId="58" xfId="0" applyNumberFormat="1" applyFont="1" applyFill="1" applyBorder="1" applyAlignment="1">
      <alignment horizontal="right" vertical="center"/>
    </xf>
    <xf numFmtId="3" fontId="100" fillId="9" borderId="150" xfId="0" applyNumberFormat="1" applyFont="1" applyFill="1" applyBorder="1" applyAlignment="1">
      <alignment horizontal="right" vertical="center"/>
    </xf>
    <xf numFmtId="0" fontId="77" fillId="41" borderId="76" xfId="0" applyFont="1" applyFill="1" applyBorder="1" applyAlignment="1">
      <alignment vertical="center"/>
    </xf>
    <xf numFmtId="0" fontId="77" fillId="39" borderId="76" xfId="0" applyFont="1" applyFill="1" applyBorder="1" applyAlignment="1">
      <alignment horizontal="right" vertical="center"/>
    </xf>
    <xf numFmtId="0" fontId="96" fillId="38" borderId="76" xfId="0" applyFont="1" applyFill="1" applyBorder="1" applyAlignment="1">
      <alignment vertical="center"/>
    </xf>
    <xf numFmtId="3" fontId="77" fillId="38" borderId="109" xfId="0" applyNumberFormat="1" applyFont="1" applyFill="1" applyBorder="1" applyAlignment="1">
      <alignment vertical="center"/>
    </xf>
    <xf numFmtId="0" fontId="77" fillId="29" borderId="104" xfId="0" applyFont="1" applyFill="1" applyBorder="1" applyAlignment="1">
      <alignment vertical="center"/>
    </xf>
    <xf numFmtId="0" fontId="96" fillId="47" borderId="88" xfId="0" applyFont="1" applyFill="1" applyBorder="1" applyAlignment="1" applyProtection="1">
      <alignment horizontal="left" vertical="center"/>
      <protection locked="0"/>
    </xf>
    <xf numFmtId="3" fontId="77" fillId="48" borderId="76" xfId="13" applyNumberFormat="1" applyFont="1" applyFill="1" applyBorder="1" applyAlignment="1" applyProtection="1">
      <alignment horizontal="right" vertical="center"/>
      <protection locked="0"/>
    </xf>
    <xf numFmtId="0" fontId="0" fillId="30" borderId="76" xfId="0" applyFill="1" applyBorder="1" applyAlignment="1">
      <alignment vertical="center"/>
    </xf>
    <xf numFmtId="3" fontId="77" fillId="10" borderId="117" xfId="3" applyNumberFormat="1" applyFont="1" applyFill="1" applyBorder="1"/>
    <xf numFmtId="3" fontId="87" fillId="10" borderId="118" xfId="3" applyNumberFormat="1" applyFont="1" applyFill="1" applyBorder="1"/>
    <xf numFmtId="0" fontId="28" fillId="28" borderId="58" xfId="3" applyFont="1" applyFill="1" applyBorder="1" applyAlignment="1">
      <alignment horizontal="left" indent="1"/>
    </xf>
    <xf numFmtId="3" fontId="44" fillId="28" borderId="58" xfId="3" applyNumberFormat="1" applyFont="1" applyFill="1" applyBorder="1"/>
    <xf numFmtId="3" fontId="77" fillId="0" borderId="0" xfId="3" applyNumberFormat="1" applyFont="1"/>
    <xf numFmtId="3" fontId="107" fillId="0" borderId="0" xfId="3" applyNumberFormat="1" applyFont="1"/>
    <xf numFmtId="3" fontId="108" fillId="28" borderId="128" xfId="3" applyNumberFormat="1" applyFont="1" applyFill="1" applyBorder="1"/>
    <xf numFmtId="0" fontId="80" fillId="32" borderId="106" xfId="3" applyFont="1" applyFill="1" applyBorder="1" applyAlignment="1">
      <alignment horizontal="center"/>
    </xf>
    <xf numFmtId="3" fontId="2" fillId="0" borderId="0" xfId="3" applyNumberFormat="1" applyFont="1"/>
    <xf numFmtId="3" fontId="108" fillId="29" borderId="115" xfId="3" applyNumberFormat="1" applyFont="1" applyFill="1" applyBorder="1" applyAlignment="1">
      <alignment horizontal="right"/>
    </xf>
    <xf numFmtId="3" fontId="108" fillId="29" borderId="113" xfId="3" applyNumberFormat="1" applyFont="1" applyFill="1" applyBorder="1" applyAlignment="1">
      <alignment horizontal="center"/>
    </xf>
    <xf numFmtId="3" fontId="108" fillId="29" borderId="118" xfId="3" applyNumberFormat="1" applyFont="1" applyFill="1" applyBorder="1" applyAlignment="1">
      <alignment horizontal="right"/>
    </xf>
    <xf numFmtId="0" fontId="2" fillId="29" borderId="117" xfId="3" applyFont="1" applyFill="1" applyBorder="1"/>
    <xf numFmtId="3" fontId="108" fillId="29" borderId="115" xfId="3" applyNumberFormat="1" applyFont="1" applyFill="1" applyBorder="1" applyAlignment="1">
      <alignment horizontal="right" vertical="center"/>
    </xf>
    <xf numFmtId="0" fontId="46" fillId="30" borderId="189" xfId="0" applyFont="1" applyFill="1" applyBorder="1"/>
    <xf numFmtId="3" fontId="0" fillId="30" borderId="189" xfId="0" applyNumberFormat="1" applyFill="1" applyBorder="1"/>
    <xf numFmtId="3" fontId="0" fillId="30" borderId="178" xfId="0" applyNumberFormat="1" applyFill="1" applyBorder="1"/>
    <xf numFmtId="3" fontId="46" fillId="30" borderId="191" xfId="0" applyNumberFormat="1" applyFont="1" applyFill="1" applyBorder="1"/>
    <xf numFmtId="3" fontId="0" fillId="30" borderId="190" xfId="0" applyNumberFormat="1" applyFill="1" applyBorder="1"/>
    <xf numFmtId="3" fontId="46" fillId="30" borderId="187" xfId="0" applyNumberFormat="1" applyFont="1" applyFill="1" applyBorder="1"/>
    <xf numFmtId="3" fontId="109" fillId="30" borderId="187" xfId="0" applyNumberFormat="1" applyFont="1" applyFill="1" applyBorder="1"/>
    <xf numFmtId="3" fontId="109" fillId="30" borderId="71" xfId="0" applyNumberFormat="1" applyFont="1" applyFill="1" applyBorder="1"/>
    <xf numFmtId="0" fontId="46" fillId="29" borderId="192" xfId="0" applyFont="1" applyFill="1" applyBorder="1"/>
    <xf numFmtId="3" fontId="109" fillId="29" borderId="182" xfId="0" applyNumberFormat="1" applyFont="1" applyFill="1" applyBorder="1"/>
    <xf numFmtId="3" fontId="110" fillId="30" borderId="90" xfId="0" applyNumberFormat="1" applyFont="1" applyFill="1" applyBorder="1" applyAlignment="1">
      <alignment vertical="center"/>
    </xf>
    <xf numFmtId="3" fontId="109" fillId="30" borderId="93" xfId="0" applyNumberFormat="1" applyFont="1" applyFill="1" applyBorder="1"/>
    <xf numFmtId="3" fontId="109" fillId="30" borderId="72" xfId="0" applyNumberFormat="1" applyFont="1" applyFill="1" applyBorder="1"/>
    <xf numFmtId="3" fontId="110" fillId="30" borderId="72" xfId="0" applyNumberFormat="1" applyFont="1" applyFill="1" applyBorder="1"/>
    <xf numFmtId="0" fontId="110" fillId="30" borderId="57" xfId="0" applyFont="1" applyFill="1" applyBorder="1" applyAlignment="1">
      <alignment horizontal="center" vertical="center"/>
    </xf>
    <xf numFmtId="0" fontId="110" fillId="30" borderId="74" xfId="0" applyFont="1" applyFill="1" applyBorder="1" applyAlignment="1">
      <alignment horizontal="center" vertical="center"/>
    </xf>
    <xf numFmtId="0" fontId="46" fillId="19" borderId="88" xfId="0" applyFont="1" applyFill="1" applyBorder="1"/>
    <xf numFmtId="3" fontId="57" fillId="19" borderId="93" xfId="0" applyNumberFormat="1" applyFont="1" applyFill="1" applyBorder="1"/>
    <xf numFmtId="0" fontId="0" fillId="30" borderId="176" xfId="0" applyFill="1" applyBorder="1"/>
    <xf numFmtId="3" fontId="109" fillId="30" borderId="91" xfId="0" applyNumberFormat="1" applyFont="1" applyFill="1" applyBorder="1"/>
    <xf numFmtId="3" fontId="109" fillId="30" borderId="191" xfId="0" applyNumberFormat="1" applyFont="1" applyFill="1" applyBorder="1"/>
    <xf numFmtId="3" fontId="110" fillId="29" borderId="72" xfId="0" applyNumberFormat="1" applyFont="1" applyFill="1" applyBorder="1"/>
    <xf numFmtId="0" fontId="0" fillId="29" borderId="156" xfId="0" applyFill="1" applyBorder="1"/>
    <xf numFmtId="3" fontId="109" fillId="29" borderId="72" xfId="0" applyNumberFormat="1" applyFont="1" applyFill="1" applyBorder="1"/>
    <xf numFmtId="0" fontId="0" fillId="19" borderId="71" xfId="0" applyFill="1" applyBorder="1" applyAlignment="1">
      <alignment horizontal="right" vertical="center"/>
    </xf>
    <xf numFmtId="3" fontId="111" fillId="19" borderId="115" xfId="3" applyNumberFormat="1" applyFont="1" applyFill="1" applyBorder="1"/>
    <xf numFmtId="3" fontId="109" fillId="0" borderId="0" xfId="0" applyNumberFormat="1" applyFont="1"/>
    <xf numFmtId="3" fontId="110" fillId="18" borderId="72" xfId="0" applyNumberFormat="1" applyFont="1" applyFill="1" applyBorder="1"/>
    <xf numFmtId="3" fontId="110" fillId="19" borderId="72" xfId="0" applyNumberFormat="1" applyFont="1" applyFill="1" applyBorder="1"/>
    <xf numFmtId="3" fontId="108" fillId="19" borderId="125" xfId="3" applyNumberFormat="1" applyFont="1" applyFill="1" applyBorder="1"/>
    <xf numFmtId="0" fontId="46" fillId="29" borderId="88" xfId="0" applyFont="1" applyFill="1" applyBorder="1" applyAlignment="1">
      <alignment horizontal="left" vertical="center"/>
    </xf>
    <xf numFmtId="6" fontId="0" fillId="0" borderId="0" xfId="0" applyNumberFormat="1"/>
    <xf numFmtId="0" fontId="95" fillId="0" borderId="0" xfId="0" applyFont="1" applyAlignment="1">
      <alignment horizontal="right"/>
    </xf>
    <xf numFmtId="0" fontId="46" fillId="30" borderId="75" xfId="0" applyFont="1" applyFill="1" applyBorder="1" applyAlignment="1">
      <alignment horizontal="left" vertical="center"/>
    </xf>
    <xf numFmtId="3" fontId="61" fillId="0" borderId="0" xfId="0" applyNumberFormat="1" applyFont="1"/>
    <xf numFmtId="3" fontId="66" fillId="30" borderId="72" xfId="0" applyNumberFormat="1" applyFont="1" applyFill="1" applyBorder="1"/>
    <xf numFmtId="3" fontId="91" fillId="0" borderId="0" xfId="3" applyNumberFormat="1" applyFont="1"/>
    <xf numFmtId="3" fontId="67" fillId="0" borderId="0" xfId="3" applyNumberFormat="1"/>
    <xf numFmtId="3" fontId="66" fillId="29" borderId="72" xfId="0" applyNumberFormat="1" applyFont="1" applyFill="1" applyBorder="1"/>
    <xf numFmtId="3" fontId="112" fillId="19" borderId="124" xfId="3" applyNumberFormat="1" applyFont="1" applyFill="1" applyBorder="1"/>
    <xf numFmtId="3" fontId="112" fillId="29" borderId="115" xfId="3" applyNumberFormat="1" applyFont="1" applyFill="1" applyBorder="1" applyAlignment="1">
      <alignment horizontal="right"/>
    </xf>
    <xf numFmtId="0" fontId="46" fillId="18" borderId="88" xfId="0" applyFont="1" applyFill="1" applyBorder="1"/>
    <xf numFmtId="3" fontId="57" fillId="30" borderId="90" xfId="0" applyNumberFormat="1" applyFont="1" applyFill="1" applyBorder="1"/>
    <xf numFmtId="3" fontId="63" fillId="30" borderId="58" xfId="0" applyNumberFormat="1" applyFont="1" applyFill="1" applyBorder="1"/>
    <xf numFmtId="3" fontId="63" fillId="30" borderId="59" xfId="0" applyNumberFormat="1" applyFont="1" applyFill="1" applyBorder="1"/>
    <xf numFmtId="3" fontId="69" fillId="30" borderId="72" xfId="0" applyNumberFormat="1" applyFont="1" applyFill="1" applyBorder="1"/>
    <xf numFmtId="0" fontId="66" fillId="30" borderId="57" xfId="0" applyFont="1" applyFill="1" applyBorder="1" applyAlignment="1">
      <alignment horizontal="center" vertical="center"/>
    </xf>
    <xf numFmtId="0" fontId="66" fillId="30" borderId="73" xfId="0" applyFont="1" applyFill="1" applyBorder="1" applyAlignment="1">
      <alignment horizontal="center" vertical="center"/>
    </xf>
    <xf numFmtId="0" fontId="46" fillId="30" borderId="193" xfId="0" applyFont="1" applyFill="1" applyBorder="1"/>
    <xf numFmtId="3" fontId="0" fillId="30" borderId="193" xfId="0" applyNumberFormat="1" applyFill="1" applyBorder="1"/>
    <xf numFmtId="3" fontId="0" fillId="30" borderId="179" xfId="0" applyNumberFormat="1" applyFill="1" applyBorder="1"/>
    <xf numFmtId="3" fontId="0" fillId="29" borderId="192" xfId="0" applyNumberFormat="1" applyFill="1" applyBorder="1"/>
    <xf numFmtId="3" fontId="0" fillId="29" borderId="194" xfId="0" applyNumberFormat="1" applyFill="1" applyBorder="1"/>
    <xf numFmtId="3" fontId="0" fillId="29" borderId="66" xfId="0" applyNumberFormat="1" applyFill="1" applyBorder="1"/>
    <xf numFmtId="3" fontId="0" fillId="29" borderId="193" xfId="0" applyNumberFormat="1" applyFill="1" applyBorder="1"/>
    <xf numFmtId="3" fontId="0" fillId="29" borderId="179" xfId="0" applyNumberFormat="1" applyFill="1" applyBorder="1"/>
    <xf numFmtId="3" fontId="109" fillId="29" borderId="190" xfId="0" applyNumberFormat="1" applyFont="1" applyFill="1" applyBorder="1"/>
    <xf numFmtId="3" fontId="0" fillId="29" borderId="190" xfId="0" applyNumberFormat="1" applyFill="1" applyBorder="1"/>
    <xf numFmtId="0" fontId="0" fillId="29" borderId="76" xfId="0" applyFill="1" applyBorder="1"/>
    <xf numFmtId="3" fontId="61" fillId="29" borderId="90" xfId="0" applyNumberFormat="1" applyFont="1" applyFill="1" applyBorder="1"/>
    <xf numFmtId="3" fontId="61" fillId="30" borderId="91" xfId="0" applyNumberFormat="1" applyFont="1" applyFill="1" applyBorder="1"/>
    <xf numFmtId="3" fontId="112" fillId="19" borderId="125" xfId="3" applyNumberFormat="1" applyFont="1" applyFill="1" applyBorder="1"/>
    <xf numFmtId="3" fontId="66" fillId="19" borderId="72" xfId="0" applyNumberFormat="1" applyFont="1" applyFill="1" applyBorder="1"/>
    <xf numFmtId="3" fontId="91" fillId="19" borderId="115" xfId="3" applyNumberFormat="1" applyFont="1" applyFill="1" applyBorder="1"/>
    <xf numFmtId="0" fontId="44" fillId="19" borderId="107" xfId="3" applyFont="1" applyFill="1" applyBorder="1"/>
    <xf numFmtId="0" fontId="1" fillId="19" borderId="109" xfId="3" applyFont="1" applyFill="1" applyBorder="1" applyAlignment="1">
      <alignment horizontal="left" indent="1"/>
    </xf>
    <xf numFmtId="3" fontId="44" fillId="19" borderId="109" xfId="3" applyNumberFormat="1" applyFont="1" applyFill="1" applyBorder="1"/>
    <xf numFmtId="0" fontId="44" fillId="19" borderId="123" xfId="3" applyFont="1" applyFill="1" applyBorder="1"/>
    <xf numFmtId="0" fontId="44" fillId="19" borderId="124" xfId="3" applyFont="1" applyFill="1" applyBorder="1" applyAlignment="1">
      <alignment horizontal="left" indent="1"/>
    </xf>
    <xf numFmtId="3" fontId="44" fillId="19" borderId="124" xfId="3" applyNumberFormat="1" applyFont="1" applyFill="1" applyBorder="1"/>
    <xf numFmtId="3" fontId="67" fillId="19" borderId="125" xfId="3" applyNumberFormat="1" applyFill="1" applyBorder="1"/>
    <xf numFmtId="0" fontId="66" fillId="29" borderId="57" xfId="0" applyFont="1" applyFill="1" applyBorder="1" applyAlignment="1">
      <alignment horizontal="center" vertical="center"/>
    </xf>
    <xf numFmtId="0" fontId="66" fillId="19" borderId="64" xfId="0" applyFont="1" applyFill="1" applyBorder="1" applyAlignment="1">
      <alignment horizontal="center" vertical="center"/>
    </xf>
    <xf numFmtId="0" fontId="66" fillId="19" borderId="57" xfId="0" applyFont="1" applyFill="1" applyBorder="1" applyAlignment="1">
      <alignment horizontal="center" vertical="center"/>
    </xf>
    <xf numFmtId="0" fontId="66" fillId="18" borderId="57" xfId="0" applyFont="1" applyFill="1" applyBorder="1" applyAlignment="1">
      <alignment horizontal="center" vertical="center"/>
    </xf>
    <xf numFmtId="0" fontId="91" fillId="0" borderId="0" xfId="3" applyFont="1"/>
    <xf numFmtId="0" fontId="70" fillId="0" borderId="0" xfId="3" applyFont="1"/>
    <xf numFmtId="3" fontId="61" fillId="29" borderId="99" xfId="0" applyNumberFormat="1" applyFont="1" applyFill="1" applyBorder="1"/>
    <xf numFmtId="3" fontId="66" fillId="18" borderId="72" xfId="0" applyNumberFormat="1" applyFont="1" applyFill="1" applyBorder="1"/>
    <xf numFmtId="3" fontId="61" fillId="19" borderId="90" xfId="0" applyNumberFormat="1" applyFont="1" applyFill="1" applyBorder="1"/>
    <xf numFmtId="3" fontId="61" fillId="19" borderId="128" xfId="0" applyNumberFormat="1" applyFont="1" applyFill="1" applyBorder="1"/>
    <xf numFmtId="0" fontId="61" fillId="19" borderId="126" xfId="0" applyFont="1" applyFill="1" applyBorder="1"/>
    <xf numFmtId="0" fontId="61" fillId="19" borderId="58" xfId="0" applyFont="1" applyFill="1" applyBorder="1"/>
    <xf numFmtId="3" fontId="61" fillId="19" borderId="58" xfId="0" applyNumberFormat="1" applyFont="1" applyFill="1" applyBorder="1"/>
    <xf numFmtId="6" fontId="46" fillId="0" borderId="0" xfId="0" applyNumberFormat="1" applyFont="1"/>
    <xf numFmtId="165" fontId="46" fillId="0" borderId="0" xfId="0" applyNumberFormat="1" applyFont="1"/>
    <xf numFmtId="0" fontId="97" fillId="34" borderId="165" xfId="0" applyFont="1" applyFill="1" applyBorder="1" applyAlignment="1">
      <alignment horizontal="center"/>
    </xf>
    <xf numFmtId="0" fontId="98" fillId="0" borderId="164" xfId="0" applyFont="1" applyBorder="1" applyAlignment="1">
      <alignment horizontal="center"/>
    </xf>
    <xf numFmtId="0" fontId="65" fillId="35" borderId="83" xfId="0" applyFont="1" applyFill="1" applyBorder="1" applyAlignment="1">
      <alignment horizontal="center" vertical="center"/>
    </xf>
    <xf numFmtId="0" fontId="0" fillId="35" borderId="84" xfId="0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57" fillId="29" borderId="73" xfId="0" applyFont="1" applyFill="1" applyBorder="1" applyAlignment="1">
      <alignment horizontal="center" vertical="center" wrapText="1"/>
    </xf>
    <xf numFmtId="0" fontId="57" fillId="29" borderId="74" xfId="0" applyFont="1" applyFill="1" applyBorder="1" applyAlignment="1">
      <alignment horizontal="center" vertical="center" wrapText="1"/>
    </xf>
    <xf numFmtId="0" fontId="57" fillId="29" borderId="64" xfId="0" applyFont="1" applyFill="1" applyBorder="1" applyAlignment="1">
      <alignment horizontal="center" vertical="center" wrapText="1"/>
    </xf>
    <xf numFmtId="0" fontId="46" fillId="29" borderId="75" xfId="0" applyFont="1" applyFill="1" applyBorder="1" applyAlignment="1">
      <alignment vertical="center" wrapText="1"/>
    </xf>
    <xf numFmtId="0" fontId="46" fillId="29" borderId="76" xfId="0" applyFont="1" applyFill="1" applyBorder="1" applyAlignment="1">
      <alignment vertical="center" wrapText="1"/>
    </xf>
    <xf numFmtId="0" fontId="46" fillId="29" borderId="65" xfId="0" applyFont="1" applyFill="1" applyBorder="1" applyAlignment="1">
      <alignment vertical="center" wrapText="1"/>
    </xf>
    <xf numFmtId="3" fontId="57" fillId="29" borderId="72" xfId="0" applyNumberFormat="1" applyFont="1" applyFill="1" applyBorder="1" applyAlignment="1">
      <alignment vertical="center"/>
    </xf>
    <xf numFmtId="0" fontId="57" fillId="30" borderId="74" xfId="0" applyFont="1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46" fillId="30" borderId="76" xfId="0" applyFont="1" applyFill="1" applyBorder="1" applyAlignment="1">
      <alignment horizontal="left" vertical="center"/>
    </xf>
    <xf numFmtId="0" fontId="46" fillId="0" borderId="76" xfId="0" applyFont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3" fontId="110" fillId="30" borderId="90" xfId="0" applyNumberFormat="1" applyFont="1" applyFill="1" applyBorder="1" applyAlignment="1">
      <alignment vertical="center"/>
    </xf>
    <xf numFmtId="3" fontId="110" fillId="30" borderId="93" xfId="0" applyNumberFormat="1" applyFont="1" applyFill="1" applyBorder="1" applyAlignment="1">
      <alignment vertical="center"/>
    </xf>
    <xf numFmtId="0" fontId="109" fillId="0" borderId="93" xfId="0" applyFont="1" applyBorder="1"/>
    <xf numFmtId="0" fontId="65" fillId="17" borderId="83" xfId="0" applyFont="1" applyFill="1" applyBorder="1" applyAlignment="1">
      <alignment horizontal="center" vertical="center"/>
    </xf>
    <xf numFmtId="0" fontId="0" fillId="17" borderId="84" xfId="0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3" fontId="57" fillId="18" borderId="72" xfId="0" applyNumberFormat="1" applyFont="1" applyFill="1" applyBorder="1" applyAlignment="1">
      <alignment vertical="center"/>
    </xf>
    <xf numFmtId="0" fontId="57" fillId="18" borderId="157" xfId="0" applyFont="1" applyFill="1" applyBorder="1" applyAlignment="1">
      <alignment horizontal="center" vertical="center"/>
    </xf>
    <xf numFmtId="0" fontId="57" fillId="18" borderId="175" xfId="0" applyFont="1" applyFill="1" applyBorder="1" applyAlignment="1">
      <alignment horizontal="center" vertical="center"/>
    </xf>
    <xf numFmtId="0" fontId="57" fillId="18" borderId="158" xfId="0" applyFont="1" applyFill="1" applyBorder="1" applyAlignment="1">
      <alignment horizontal="center" vertical="center"/>
    </xf>
    <xf numFmtId="0" fontId="46" fillId="18" borderId="75" xfId="0" applyFont="1" applyFill="1" applyBorder="1" applyAlignment="1">
      <alignment horizontal="left" vertical="center"/>
    </xf>
    <xf numFmtId="0" fontId="46" fillId="18" borderId="76" xfId="0" applyFont="1" applyFill="1" applyBorder="1" applyAlignment="1">
      <alignment horizontal="left" vertical="center"/>
    </xf>
    <xf numFmtId="0" fontId="46" fillId="18" borderId="65" xfId="0" applyFont="1" applyFill="1" applyBorder="1" applyAlignment="1">
      <alignment horizontal="left" vertical="center"/>
    </xf>
    <xf numFmtId="0" fontId="57" fillId="18" borderId="73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3" fontId="57" fillId="18" borderId="90" xfId="0" applyNumberFormat="1" applyFont="1" applyFill="1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71" xfId="0" applyBorder="1" applyAlignment="1">
      <alignment vertical="center"/>
    </xf>
    <xf numFmtId="0" fontId="57" fillId="29" borderId="73" xfId="0" applyFont="1" applyFill="1" applyBorder="1" applyAlignment="1">
      <alignment horizontal="center" vertical="center"/>
    </xf>
    <xf numFmtId="0" fontId="57" fillId="29" borderId="74" xfId="0" applyFont="1" applyFill="1" applyBorder="1" applyAlignment="1">
      <alignment horizontal="center" vertical="center"/>
    </xf>
    <xf numFmtId="0" fontId="46" fillId="29" borderId="75" xfId="0" applyFont="1" applyFill="1" applyBorder="1" applyAlignment="1">
      <alignment horizontal="left" vertical="center"/>
    </xf>
    <xf numFmtId="0" fontId="46" fillId="29" borderId="76" xfId="0" applyFont="1" applyFill="1" applyBorder="1" applyAlignment="1">
      <alignment horizontal="left" vertical="center"/>
    </xf>
    <xf numFmtId="0" fontId="0" fillId="18" borderId="65" xfId="0" applyFill="1" applyBorder="1" applyAlignment="1">
      <alignment horizontal="left" vertical="center"/>
    </xf>
    <xf numFmtId="3" fontId="57" fillId="18" borderId="90" xfId="0" applyNumberFormat="1" applyFont="1" applyFill="1" applyBorder="1" applyAlignment="1">
      <alignment horizontal="right" vertical="center"/>
    </xf>
    <xf numFmtId="3" fontId="57" fillId="18" borderId="93" xfId="0" applyNumberFormat="1" applyFont="1" applyFill="1" applyBorder="1" applyAlignment="1">
      <alignment horizontal="right" vertical="center"/>
    </xf>
    <xf numFmtId="0" fontId="46" fillId="18" borderId="71" xfId="0" applyFont="1" applyFill="1" applyBorder="1" applyAlignment="1">
      <alignment horizontal="right" vertical="center"/>
    </xf>
    <xf numFmtId="0" fontId="57" fillId="19" borderId="73" xfId="0" applyFont="1" applyFill="1" applyBorder="1" applyAlignment="1">
      <alignment horizontal="center" vertical="center"/>
    </xf>
    <xf numFmtId="0" fontId="0" fillId="19" borderId="74" xfId="0" applyFill="1" applyBorder="1" applyAlignment="1">
      <alignment horizontal="center" vertical="center"/>
    </xf>
    <xf numFmtId="0" fontId="0" fillId="19" borderId="159" xfId="0" applyFill="1" applyBorder="1" applyAlignment="1">
      <alignment horizontal="center" vertical="center"/>
    </xf>
    <xf numFmtId="0" fontId="46" fillId="19" borderId="75" xfId="0" applyFont="1" applyFill="1" applyBorder="1" applyAlignment="1">
      <alignment vertical="center"/>
    </xf>
    <xf numFmtId="0" fontId="0" fillId="19" borderId="76" xfId="0" applyFill="1" applyBorder="1" applyAlignment="1">
      <alignment vertical="center"/>
    </xf>
    <xf numFmtId="0" fontId="0" fillId="19" borderId="160" xfId="0" applyFill="1" applyBorder="1" applyAlignment="1">
      <alignment vertical="center"/>
    </xf>
    <xf numFmtId="3" fontId="57" fillId="19" borderId="90" xfId="0" applyNumberFormat="1" applyFont="1" applyFill="1" applyBorder="1" applyAlignment="1">
      <alignment vertical="center"/>
    </xf>
    <xf numFmtId="0" fontId="46" fillId="19" borderId="93" xfId="0" applyFont="1" applyFill="1" applyBorder="1" applyAlignment="1">
      <alignment vertical="center"/>
    </xf>
    <xf numFmtId="0" fontId="46" fillId="19" borderId="161" xfId="0" applyFont="1" applyFill="1" applyBorder="1" applyAlignment="1">
      <alignment vertical="center"/>
    </xf>
    <xf numFmtId="0" fontId="57" fillId="18" borderId="74" xfId="0" applyFont="1" applyFill="1" applyBorder="1" applyAlignment="1">
      <alignment horizontal="center" vertical="center"/>
    </xf>
    <xf numFmtId="0" fontId="0" fillId="18" borderId="64" xfId="0" applyFill="1" applyBorder="1" applyAlignment="1">
      <alignment horizontal="center" vertical="center"/>
    </xf>
    <xf numFmtId="0" fontId="57" fillId="29" borderId="64" xfId="0" applyFont="1" applyFill="1" applyBorder="1" applyAlignment="1">
      <alignment horizontal="center" vertical="center"/>
    </xf>
    <xf numFmtId="0" fontId="0" fillId="29" borderId="65" xfId="0" applyFill="1" applyBorder="1" applyAlignment="1">
      <alignment horizontal="left" vertical="center"/>
    </xf>
    <xf numFmtId="3" fontId="57" fillId="29" borderId="90" xfId="0" applyNumberFormat="1" applyFont="1" applyFill="1" applyBorder="1" applyAlignment="1">
      <alignment vertical="center"/>
    </xf>
    <xf numFmtId="0" fontId="0" fillId="29" borderId="71" xfId="0" applyFill="1" applyBorder="1" applyAlignment="1">
      <alignment vertical="center"/>
    </xf>
    <xf numFmtId="3" fontId="57" fillId="30" borderId="90" xfId="0" applyNumberFormat="1" applyFont="1" applyFill="1" applyBorder="1" applyAlignment="1">
      <alignment vertical="center"/>
    </xf>
    <xf numFmtId="3" fontId="57" fillId="30" borderId="93" xfId="0" applyNumberFormat="1" applyFont="1" applyFill="1" applyBorder="1"/>
    <xf numFmtId="3" fontId="57" fillId="30" borderId="71" xfId="0" applyNumberFormat="1" applyFont="1" applyFill="1" applyBorder="1"/>
    <xf numFmtId="0" fontId="0" fillId="30" borderId="75" xfId="0" applyFill="1" applyBorder="1" applyAlignment="1">
      <alignment horizontal="left" vertical="center"/>
    </xf>
    <xf numFmtId="0" fontId="0" fillId="30" borderId="76" xfId="0" applyFill="1" applyBorder="1" applyAlignment="1">
      <alignment horizontal="left" vertical="center"/>
    </xf>
    <xf numFmtId="0" fontId="0" fillId="30" borderId="65" xfId="0" applyFill="1" applyBorder="1" applyAlignment="1">
      <alignment horizontal="left" vertical="center"/>
    </xf>
    <xf numFmtId="0" fontId="0" fillId="30" borderId="73" xfId="0" applyFill="1" applyBorder="1" applyAlignment="1">
      <alignment horizontal="center" vertical="center"/>
    </xf>
    <xf numFmtId="0" fontId="0" fillId="30" borderId="74" xfId="0" applyFill="1" applyBorder="1" applyAlignment="1">
      <alignment horizontal="center" vertical="center"/>
    </xf>
    <xf numFmtId="0" fontId="0" fillId="30" borderId="64" xfId="0" applyFill="1" applyBorder="1" applyAlignment="1">
      <alignment horizontal="center" vertical="center"/>
    </xf>
    <xf numFmtId="3" fontId="110" fillId="29" borderId="90" xfId="0" applyNumberFormat="1" applyFont="1" applyFill="1" applyBorder="1" applyAlignment="1">
      <alignment vertical="center"/>
    </xf>
    <xf numFmtId="3" fontId="110" fillId="29" borderId="93" xfId="0" applyNumberFormat="1" applyFont="1" applyFill="1" applyBorder="1" applyAlignment="1">
      <alignment vertical="center"/>
    </xf>
    <xf numFmtId="0" fontId="109" fillId="0" borderId="71" xfId="0" applyFont="1" applyBorder="1" applyAlignment="1">
      <alignment vertical="center"/>
    </xf>
    <xf numFmtId="3" fontId="57" fillId="19" borderId="90" xfId="0" applyNumberFormat="1" applyFont="1" applyFill="1" applyBorder="1" applyAlignment="1">
      <alignment horizontal="right" vertical="center"/>
    </xf>
    <xf numFmtId="3" fontId="57" fillId="19" borderId="93" xfId="0" applyNumberFormat="1" applyFont="1" applyFill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0" fillId="30" borderId="71" xfId="0" applyFill="1" applyBorder="1" applyAlignment="1">
      <alignment vertical="center"/>
    </xf>
    <xf numFmtId="3" fontId="57" fillId="29" borderId="93" xfId="0" applyNumberFormat="1" applyFont="1" applyFill="1" applyBorder="1" applyAlignment="1">
      <alignment vertical="center"/>
    </xf>
    <xf numFmtId="0" fontId="57" fillId="30" borderId="73" xfId="0" applyFont="1" applyFill="1" applyBorder="1" applyAlignment="1">
      <alignment horizontal="center" vertical="center"/>
    </xf>
    <xf numFmtId="0" fontId="46" fillId="30" borderId="75" xfId="0" applyFont="1" applyFill="1" applyBorder="1" applyAlignment="1">
      <alignment horizontal="left" vertical="center"/>
    </xf>
    <xf numFmtId="3" fontId="57" fillId="30" borderId="90" xfId="0" applyNumberFormat="1" applyFont="1" applyFill="1" applyBorder="1" applyAlignment="1">
      <alignment horizontal="right" vertical="center"/>
    </xf>
    <xf numFmtId="0" fontId="57" fillId="0" borderId="93" xfId="0" applyFont="1" applyBorder="1"/>
    <xf numFmtId="0" fontId="57" fillId="0" borderId="71" xfId="0" applyFont="1" applyBorder="1"/>
    <xf numFmtId="0" fontId="0" fillId="30" borderId="75" xfId="0" applyFill="1" applyBorder="1" applyAlignment="1">
      <alignment vertical="center"/>
    </xf>
    <xf numFmtId="0" fontId="0" fillId="0" borderId="76" xfId="0" applyBorder="1"/>
    <xf numFmtId="0" fontId="0" fillId="0" borderId="65" xfId="0" applyBorder="1"/>
    <xf numFmtId="0" fontId="57" fillId="0" borderId="74" xfId="0" applyFont="1" applyBorder="1" applyAlignment="1">
      <alignment horizontal="center" vertical="center"/>
    </xf>
    <xf numFmtId="0" fontId="57" fillId="0" borderId="64" xfId="0" applyFont="1" applyBorder="1" applyAlignment="1">
      <alignment horizontal="center" vertical="center"/>
    </xf>
    <xf numFmtId="0" fontId="0" fillId="30" borderId="93" xfId="0" applyFill="1" applyBorder="1" applyAlignment="1">
      <alignment vertical="center"/>
    </xf>
    <xf numFmtId="0" fontId="0" fillId="30" borderId="76" xfId="0" applyFill="1" applyBorder="1" applyAlignment="1">
      <alignment vertical="center"/>
    </xf>
    <xf numFmtId="0" fontId="0" fillId="29" borderId="75" xfId="0" applyFill="1" applyBorder="1" applyAlignment="1">
      <alignment horizontal="left" vertical="center"/>
    </xf>
    <xf numFmtId="0" fontId="0" fillId="29" borderId="76" xfId="0" applyFill="1" applyBorder="1" applyAlignment="1">
      <alignment horizontal="left" vertical="center"/>
    </xf>
    <xf numFmtId="0" fontId="0" fillId="29" borderId="74" xfId="0" applyFill="1" applyBorder="1" applyAlignment="1">
      <alignment horizontal="center" vertical="center"/>
    </xf>
    <xf numFmtId="0" fontId="0" fillId="29" borderId="64" xfId="0" applyFill="1" applyBorder="1" applyAlignment="1">
      <alignment horizontal="center" vertical="center"/>
    </xf>
    <xf numFmtId="3" fontId="57" fillId="29" borderId="90" xfId="0" applyNumberFormat="1" applyFont="1" applyFill="1" applyBorder="1" applyAlignment="1">
      <alignment horizontal="right" vertical="center"/>
    </xf>
    <xf numFmtId="0" fontId="0" fillId="29" borderId="93" xfId="0" applyFill="1" applyBorder="1" applyAlignment="1">
      <alignment horizontal="right" vertical="center"/>
    </xf>
    <xf numFmtId="0" fontId="0" fillId="29" borderId="71" xfId="0" applyFill="1" applyBorder="1" applyAlignment="1">
      <alignment horizontal="right" vertical="center"/>
    </xf>
    <xf numFmtId="0" fontId="57" fillId="30" borderId="55" xfId="0" applyFont="1" applyFill="1" applyBorder="1" applyAlignment="1">
      <alignment horizontal="center"/>
    </xf>
    <xf numFmtId="0" fontId="57" fillId="30" borderId="67" xfId="0" applyFont="1" applyFill="1" applyBorder="1" applyAlignment="1">
      <alignment horizontal="center"/>
    </xf>
    <xf numFmtId="0" fontId="46" fillId="29" borderId="75" xfId="0" applyFont="1" applyFill="1" applyBorder="1" applyAlignment="1">
      <alignment vertical="center"/>
    </xf>
    <xf numFmtId="0" fontId="0" fillId="29" borderId="65" xfId="0" applyFill="1" applyBorder="1" applyAlignment="1">
      <alignment vertical="center"/>
    </xf>
    <xf numFmtId="3" fontId="110" fillId="30" borderId="72" xfId="0" applyNumberFormat="1" applyFont="1" applyFill="1" applyBorder="1" applyAlignment="1">
      <alignment vertical="center"/>
    </xf>
    <xf numFmtId="0" fontId="0" fillId="29" borderId="76" xfId="0" applyFill="1" applyBorder="1" applyAlignment="1">
      <alignment vertical="center" wrapText="1"/>
    </xf>
    <xf numFmtId="0" fontId="0" fillId="29" borderId="65" xfId="0" applyFill="1" applyBorder="1" applyAlignment="1">
      <alignment vertical="center" wrapText="1"/>
    </xf>
    <xf numFmtId="0" fontId="110" fillId="30" borderId="73" xfId="0" applyFont="1" applyFill="1" applyBorder="1" applyAlignment="1">
      <alignment horizontal="center" vertical="center"/>
    </xf>
    <xf numFmtId="0" fontId="110" fillId="30" borderId="74" xfId="0" applyFont="1" applyFill="1" applyBorder="1" applyAlignment="1">
      <alignment horizontal="center" vertical="center"/>
    </xf>
    <xf numFmtId="0" fontId="110" fillId="30" borderId="64" xfId="0" applyFont="1" applyFill="1" applyBorder="1" applyAlignment="1">
      <alignment horizontal="center" vertical="center"/>
    </xf>
    <xf numFmtId="0" fontId="46" fillId="30" borderId="75" xfId="0" applyFont="1" applyFill="1" applyBorder="1" applyAlignment="1">
      <alignment vertical="center"/>
    </xf>
    <xf numFmtId="0" fontId="0" fillId="30" borderId="65" xfId="0" applyFill="1" applyBorder="1" applyAlignment="1">
      <alignment vertical="center"/>
    </xf>
    <xf numFmtId="0" fontId="110" fillId="29" borderId="73" xfId="0" applyFont="1" applyFill="1" applyBorder="1" applyAlignment="1">
      <alignment horizontal="center" vertical="center"/>
    </xf>
    <xf numFmtId="0" fontId="110" fillId="29" borderId="74" xfId="0" applyFont="1" applyFill="1" applyBorder="1" applyAlignment="1">
      <alignment horizontal="center" vertical="center"/>
    </xf>
    <xf numFmtId="0" fontId="109" fillId="0" borderId="64" xfId="0" applyFont="1" applyBorder="1" applyAlignment="1">
      <alignment horizontal="center" vertical="center"/>
    </xf>
    <xf numFmtId="0" fontId="57" fillId="18" borderId="55" xfId="0" applyFont="1" applyFill="1" applyBorder="1" applyAlignment="1">
      <alignment horizontal="center"/>
    </xf>
    <xf numFmtId="0" fontId="57" fillId="18" borderId="67" xfId="0" applyFont="1" applyFill="1" applyBorder="1" applyAlignment="1">
      <alignment horizontal="center"/>
    </xf>
    <xf numFmtId="0" fontId="57" fillId="18" borderId="64" xfId="0" applyFont="1" applyFill="1" applyBorder="1" applyAlignment="1">
      <alignment horizontal="center" vertical="center"/>
    </xf>
    <xf numFmtId="0" fontId="46" fillId="18" borderId="75" xfId="0" applyFont="1" applyFill="1" applyBorder="1" applyAlignment="1">
      <alignment vertical="center"/>
    </xf>
    <xf numFmtId="0" fontId="0" fillId="18" borderId="76" xfId="0" applyFill="1" applyBorder="1" applyAlignment="1">
      <alignment vertical="center"/>
    </xf>
    <xf numFmtId="0" fontId="0" fillId="18" borderId="65" xfId="0" applyFill="1" applyBorder="1" applyAlignment="1">
      <alignment vertical="center"/>
    </xf>
    <xf numFmtId="3" fontId="57" fillId="19" borderId="72" xfId="0" applyNumberFormat="1" applyFont="1" applyFill="1" applyBorder="1" applyAlignment="1">
      <alignment vertical="center"/>
    </xf>
    <xf numFmtId="3" fontId="57" fillId="18" borderId="72" xfId="0" applyNumberFormat="1" applyFont="1" applyFill="1" applyBorder="1" applyAlignment="1">
      <alignment horizontal="right" vertical="center"/>
    </xf>
    <xf numFmtId="3" fontId="57" fillId="19" borderId="72" xfId="0" applyNumberFormat="1" applyFont="1" applyFill="1" applyBorder="1" applyAlignment="1">
      <alignment horizontal="right" vertical="center"/>
    </xf>
    <xf numFmtId="0" fontId="66" fillId="19" borderId="73" xfId="0" applyFont="1" applyFill="1" applyBorder="1" applyAlignment="1">
      <alignment horizontal="center" vertical="center"/>
    </xf>
    <xf numFmtId="0" fontId="66" fillId="19" borderId="74" xfId="0" applyFont="1" applyFill="1" applyBorder="1" applyAlignment="1">
      <alignment horizontal="center" vertical="center"/>
    </xf>
    <xf numFmtId="0" fontId="57" fillId="19" borderId="74" xfId="0" applyFont="1" applyFill="1" applyBorder="1" applyAlignment="1">
      <alignment horizontal="center" vertical="center"/>
    </xf>
    <xf numFmtId="0" fontId="46" fillId="19" borderId="76" xfId="0" applyFont="1" applyFill="1" applyBorder="1" applyAlignment="1">
      <alignment vertical="center"/>
    </xf>
    <xf numFmtId="0" fontId="46" fillId="18" borderId="76" xfId="0" applyFont="1" applyFill="1" applyBorder="1" applyAlignment="1">
      <alignment vertical="center"/>
    </xf>
    <xf numFmtId="0" fontId="72" fillId="0" borderId="0" xfId="3" applyFont="1" applyAlignment="1">
      <alignment horizontal="right"/>
    </xf>
    <xf numFmtId="0" fontId="0" fillId="0" borderId="0" xfId="0" applyAlignment="1">
      <alignment horizontal="right"/>
    </xf>
    <xf numFmtId="0" fontId="45" fillId="29" borderId="104" xfId="3" applyFont="1" applyFill="1" applyBorder="1" applyAlignment="1">
      <alignment horizontal="center" vertical="center"/>
    </xf>
    <xf numFmtId="0" fontId="67" fillId="29" borderId="107" xfId="3" applyFill="1" applyBorder="1" applyAlignment="1">
      <alignment vertical="center"/>
    </xf>
    <xf numFmtId="0" fontId="45" fillId="29" borderId="101" xfId="3" applyFont="1" applyFill="1" applyBorder="1" applyAlignment="1">
      <alignment horizontal="center" vertical="center"/>
    </xf>
    <xf numFmtId="0" fontId="67" fillId="29" borderId="108" xfId="3" applyFill="1" applyBorder="1" applyAlignment="1">
      <alignment vertical="center"/>
    </xf>
    <xf numFmtId="0" fontId="45" fillId="19" borderId="104" xfId="3" applyFont="1" applyFill="1" applyBorder="1" applyAlignment="1">
      <alignment horizontal="center" vertical="center"/>
    </xf>
    <xf numFmtId="0" fontId="67" fillId="19" borderId="107" xfId="3" applyFill="1" applyBorder="1" applyAlignment="1">
      <alignment horizontal="center" vertical="center"/>
    </xf>
    <xf numFmtId="0" fontId="45" fillId="19" borderId="75" xfId="3" applyFont="1" applyFill="1" applyBorder="1" applyAlignment="1">
      <alignment horizontal="center" vertical="center"/>
    </xf>
    <xf numFmtId="0" fontId="67" fillId="19" borderId="109" xfId="3" applyFill="1" applyBorder="1" applyAlignment="1">
      <alignment horizontal="center" vertical="center"/>
    </xf>
    <xf numFmtId="3" fontId="62" fillId="43" borderId="26" xfId="6" applyNumberFormat="1" applyFont="1" applyFill="1" applyBorder="1" applyAlignment="1">
      <alignment horizontal="left" vertical="center"/>
    </xf>
    <xf numFmtId="0" fontId="69" fillId="13" borderId="0" xfId="14" applyFont="1" applyFill="1" applyAlignment="1">
      <alignment horizontal="center" vertical="center"/>
    </xf>
    <xf numFmtId="0" fontId="5" fillId="0" borderId="0" xfId="14"/>
    <xf numFmtId="1" fontId="83" fillId="13" borderId="0" xfId="14" applyNumberFormat="1" applyFont="1" applyFill="1" applyAlignment="1">
      <alignment horizontal="center" vertical="center"/>
    </xf>
    <xf numFmtId="0" fontId="55" fillId="13" borderId="172" xfId="6" applyFont="1" applyFill="1" applyBorder="1" applyAlignment="1">
      <alignment horizontal="center" vertical="center"/>
    </xf>
    <xf numFmtId="3" fontId="62" fillId="16" borderId="142" xfId="6" applyNumberFormat="1" applyFont="1" applyFill="1" applyBorder="1" applyAlignment="1">
      <alignment horizontal="left" vertical="center"/>
    </xf>
    <xf numFmtId="3" fontId="62" fillId="16" borderId="166" xfId="6" applyNumberFormat="1" applyFont="1" applyFill="1" applyBorder="1" applyAlignment="1">
      <alignment horizontal="left" vertical="center"/>
    </xf>
    <xf numFmtId="3" fontId="62" fillId="16" borderId="143" xfId="6" applyNumberFormat="1" applyFont="1" applyFill="1" applyBorder="1" applyAlignment="1">
      <alignment horizontal="left" vertical="center"/>
    </xf>
    <xf numFmtId="3" fontId="62" fillId="43" borderId="142" xfId="6" applyNumberFormat="1" applyFont="1" applyFill="1" applyBorder="1" applyAlignment="1">
      <alignment horizontal="left" vertical="center"/>
    </xf>
    <xf numFmtId="3" fontId="62" fillId="43" borderId="143" xfId="6" applyNumberFormat="1" applyFont="1" applyFill="1" applyBorder="1" applyAlignment="1">
      <alignment horizontal="left" vertical="center"/>
    </xf>
    <xf numFmtId="3" fontId="62" fillId="26" borderId="142" xfId="6" applyNumberFormat="1" applyFont="1" applyFill="1" applyBorder="1" applyAlignment="1">
      <alignment horizontal="left" vertical="center"/>
    </xf>
    <xf numFmtId="3" fontId="62" fillId="26" borderId="166" xfId="6" applyNumberFormat="1" applyFont="1" applyFill="1" applyBorder="1" applyAlignment="1">
      <alignment horizontal="left" vertical="center"/>
    </xf>
    <xf numFmtId="0" fontId="83" fillId="0" borderId="166" xfId="14" applyFont="1" applyBorder="1" applyAlignment="1">
      <alignment horizontal="left" vertical="center"/>
    </xf>
    <xf numFmtId="0" fontId="83" fillId="0" borderId="164" xfId="14" applyFont="1" applyBorder="1" applyAlignment="1">
      <alignment horizontal="left" vertical="center"/>
    </xf>
    <xf numFmtId="3" fontId="62" fillId="20" borderId="142" xfId="6" applyNumberFormat="1" applyFont="1" applyFill="1" applyBorder="1" applyAlignment="1">
      <alignment horizontal="left" vertical="center"/>
    </xf>
    <xf numFmtId="3" fontId="62" fillId="20" borderId="166" xfId="6" applyNumberFormat="1" applyFont="1" applyFill="1" applyBorder="1" applyAlignment="1">
      <alignment horizontal="left" vertical="center"/>
    </xf>
    <xf numFmtId="3" fontId="62" fillId="20" borderId="143" xfId="6" applyNumberFormat="1" applyFont="1" applyFill="1" applyBorder="1" applyAlignment="1">
      <alignment horizontal="left" vertical="center"/>
    </xf>
    <xf numFmtId="3" fontId="62" fillId="21" borderId="26" xfId="6" applyNumberFormat="1" applyFont="1" applyFill="1" applyBorder="1" applyAlignment="1">
      <alignment horizontal="left" vertical="center"/>
    </xf>
    <xf numFmtId="1" fontId="62" fillId="13" borderId="0" xfId="14" applyNumberFormat="1" applyFont="1" applyFill="1" applyAlignment="1" applyProtection="1">
      <alignment horizontal="center" vertical="center"/>
      <protection locked="0"/>
    </xf>
    <xf numFmtId="0" fontId="55" fillId="13" borderId="131" xfId="6" applyFont="1" applyFill="1" applyBorder="1" applyAlignment="1">
      <alignment horizontal="center" vertical="center"/>
    </xf>
    <xf numFmtId="0" fontId="55" fillId="13" borderId="136" xfId="6" applyFont="1" applyFill="1" applyBorder="1" applyAlignment="1">
      <alignment horizontal="center" vertical="center"/>
    </xf>
    <xf numFmtId="0" fontId="62" fillId="13" borderId="132" xfId="6" applyFont="1" applyFill="1" applyBorder="1" applyAlignment="1">
      <alignment horizontal="center" vertical="center"/>
    </xf>
    <xf numFmtId="0" fontId="62" fillId="13" borderId="137" xfId="6" applyFont="1" applyFill="1" applyBorder="1" applyAlignment="1">
      <alignment horizontal="center" vertical="center"/>
    </xf>
    <xf numFmtId="0" fontId="62" fillId="13" borderId="133" xfId="6" applyFont="1" applyFill="1" applyBorder="1" applyAlignment="1">
      <alignment horizontal="center" vertical="center"/>
    </xf>
    <xf numFmtId="0" fontId="62" fillId="13" borderId="138" xfId="6" applyFont="1" applyFill="1" applyBorder="1" applyAlignment="1">
      <alignment horizontal="center" vertical="center"/>
    </xf>
    <xf numFmtId="0" fontId="62" fillId="13" borderId="18" xfId="6" applyFont="1" applyFill="1" applyBorder="1" applyAlignment="1">
      <alignment horizontal="center" vertical="center" wrapText="1"/>
    </xf>
    <xf numFmtId="0" fontId="62" fillId="13" borderId="139" xfId="6" applyFont="1" applyFill="1" applyBorder="1" applyAlignment="1">
      <alignment horizontal="center" vertical="center" wrapText="1"/>
    </xf>
    <xf numFmtId="0" fontId="62" fillId="13" borderId="134" xfId="6" applyFont="1" applyFill="1" applyBorder="1" applyAlignment="1">
      <alignment horizontal="center" vertical="center" wrapText="1"/>
    </xf>
    <xf numFmtId="0" fontId="62" fillId="13" borderId="140" xfId="6" applyFont="1" applyFill="1" applyBorder="1" applyAlignment="1">
      <alignment horizontal="center" vertical="center" wrapText="1"/>
    </xf>
    <xf numFmtId="0" fontId="62" fillId="13" borderId="135" xfId="6" applyFont="1" applyFill="1" applyBorder="1" applyAlignment="1">
      <alignment horizontal="center" vertical="center"/>
    </xf>
    <xf numFmtId="0" fontId="62" fillId="24" borderId="26" xfId="6" applyFont="1" applyFill="1" applyBorder="1" applyAlignment="1">
      <alignment horizontal="left" vertical="center"/>
    </xf>
    <xf numFmtId="0" fontId="62" fillId="24" borderId="142" xfId="6" applyFont="1" applyFill="1" applyBorder="1" applyAlignment="1">
      <alignment horizontal="left" vertical="center"/>
    </xf>
    <xf numFmtId="0" fontId="84" fillId="16" borderId="25" xfId="6" applyFont="1" applyFill="1" applyBorder="1" applyAlignment="1">
      <alignment horizontal="left" vertical="center"/>
    </xf>
    <xf numFmtId="0" fontId="84" fillId="16" borderId="26" xfId="6" applyFont="1" applyFill="1" applyBorder="1" applyAlignment="1">
      <alignment horizontal="left" vertical="center"/>
    </xf>
    <xf numFmtId="0" fontId="84" fillId="16" borderId="142" xfId="6" applyFont="1" applyFill="1" applyBorder="1" applyAlignment="1">
      <alignment horizontal="left" vertical="center"/>
    </xf>
    <xf numFmtId="0" fontId="84" fillId="17" borderId="26" xfId="6" applyFont="1" applyFill="1" applyBorder="1" applyAlignment="1">
      <alignment horizontal="left" vertical="center"/>
    </xf>
    <xf numFmtId="0" fontId="84" fillId="17" borderId="142" xfId="6" applyFont="1" applyFill="1" applyBorder="1" applyAlignment="1">
      <alignment horizontal="left" vertical="center"/>
    </xf>
    <xf numFmtId="0" fontId="62" fillId="18" borderId="26" xfId="6" applyFont="1" applyFill="1" applyBorder="1" applyAlignment="1">
      <alignment horizontal="left" vertical="center"/>
    </xf>
    <xf numFmtId="0" fontId="62" fillId="18" borderId="142" xfId="6" applyFont="1" applyFill="1" applyBorder="1" applyAlignment="1">
      <alignment horizontal="left" vertical="center"/>
    </xf>
    <xf numFmtId="0" fontId="84" fillId="20" borderId="26" xfId="6" applyFont="1" applyFill="1" applyBorder="1" applyAlignment="1">
      <alignment horizontal="left" vertical="center"/>
    </xf>
    <xf numFmtId="0" fontId="84" fillId="20" borderId="142" xfId="6" applyFont="1" applyFill="1" applyBorder="1" applyAlignment="1">
      <alignment horizontal="left" vertical="center"/>
    </xf>
    <xf numFmtId="0" fontId="62" fillId="21" borderId="26" xfId="6" applyFont="1" applyFill="1" applyBorder="1" applyAlignment="1">
      <alignment horizontal="left" vertical="center"/>
    </xf>
    <xf numFmtId="0" fontId="62" fillId="21" borderId="142" xfId="6" applyFont="1" applyFill="1" applyBorder="1" applyAlignment="1">
      <alignment horizontal="left" vertical="center"/>
    </xf>
    <xf numFmtId="0" fontId="84" fillId="23" borderId="26" xfId="6" applyFont="1" applyFill="1" applyBorder="1" applyAlignment="1">
      <alignment horizontal="left" vertical="center"/>
    </xf>
    <xf numFmtId="0" fontId="84" fillId="23" borderId="142" xfId="6" applyFont="1" applyFill="1" applyBorder="1" applyAlignment="1">
      <alignment horizontal="left" vertical="center"/>
    </xf>
    <xf numFmtId="0" fontId="62" fillId="24" borderId="58" xfId="6" applyFont="1" applyFill="1" applyBorder="1" applyAlignment="1">
      <alignment horizontal="left" vertical="center"/>
    </xf>
    <xf numFmtId="0" fontId="62" fillId="24" borderId="53" xfId="6" applyFont="1" applyFill="1" applyBorder="1" applyAlignment="1">
      <alignment horizontal="left" vertical="center"/>
    </xf>
    <xf numFmtId="0" fontId="62" fillId="21" borderId="58" xfId="6" applyFont="1" applyFill="1" applyBorder="1" applyAlignment="1">
      <alignment horizontal="left" vertical="center"/>
    </xf>
    <xf numFmtId="0" fontId="62" fillId="21" borderId="53" xfId="6" applyFont="1" applyFill="1" applyBorder="1" applyAlignment="1">
      <alignment horizontal="left" vertical="center"/>
    </xf>
    <xf numFmtId="0" fontId="69" fillId="13" borderId="0" xfId="16" applyFont="1" applyFill="1" applyAlignment="1">
      <alignment horizontal="center" vertical="center"/>
    </xf>
    <xf numFmtId="0" fontId="3" fillId="0" borderId="0" xfId="16"/>
    <xf numFmtId="1" fontId="83" fillId="13" borderId="0" xfId="16" applyNumberFormat="1" applyFont="1" applyFill="1" applyAlignment="1">
      <alignment horizontal="center" vertical="center"/>
    </xf>
    <xf numFmtId="0" fontId="83" fillId="0" borderId="166" xfId="16" applyFont="1" applyBorder="1" applyAlignment="1">
      <alignment horizontal="left" vertical="center"/>
    </xf>
    <xf numFmtId="0" fontId="83" fillId="0" borderId="164" xfId="16" applyFont="1" applyBorder="1" applyAlignment="1">
      <alignment horizontal="left" vertical="center"/>
    </xf>
    <xf numFmtId="1" fontId="62" fillId="13" borderId="0" xfId="16" applyNumberFormat="1" applyFont="1" applyFill="1" applyAlignment="1" applyProtection="1">
      <alignment horizontal="center" vertical="center"/>
      <protection locked="0"/>
    </xf>
    <xf numFmtId="0" fontId="83" fillId="0" borderId="166" xfId="15" applyFont="1" applyBorder="1" applyAlignment="1">
      <alignment horizontal="left" vertical="center"/>
    </xf>
    <xf numFmtId="0" fontId="83" fillId="0" borderId="164" xfId="15" applyFont="1" applyBorder="1" applyAlignment="1">
      <alignment horizontal="left" vertical="center"/>
    </xf>
    <xf numFmtId="0" fontId="69" fillId="13" borderId="0" xfId="15" applyFont="1" applyFill="1" applyAlignment="1">
      <alignment horizontal="center" vertical="center"/>
    </xf>
    <xf numFmtId="0" fontId="4" fillId="0" borderId="0" xfId="15"/>
    <xf numFmtId="1" fontId="83" fillId="13" borderId="0" xfId="15" applyNumberFormat="1" applyFont="1" applyFill="1" applyAlignment="1">
      <alignment horizontal="center" vertical="center"/>
    </xf>
    <xf numFmtId="1" fontId="62" fillId="13" borderId="0" xfId="15" applyNumberFormat="1" applyFont="1" applyFill="1" applyAlignment="1" applyProtection="1">
      <alignment horizontal="center" vertical="center"/>
      <protection locked="0"/>
    </xf>
    <xf numFmtId="0" fontId="44" fillId="29" borderId="104" xfId="3" applyFont="1" applyFill="1" applyBorder="1" applyAlignment="1">
      <alignment horizontal="center" vertical="center"/>
    </xf>
    <xf numFmtId="0" fontId="44" fillId="29" borderId="101" xfId="3" applyFont="1" applyFill="1" applyBorder="1" applyAlignment="1">
      <alignment horizontal="center" vertical="center"/>
    </xf>
    <xf numFmtId="0" fontId="44" fillId="19" borderId="104" xfId="3" applyFont="1" applyFill="1" applyBorder="1" applyAlignment="1">
      <alignment horizontal="center" vertical="center"/>
    </xf>
    <xf numFmtId="0" fontId="44" fillId="19" borderId="75" xfId="3" applyFont="1" applyFill="1" applyBorder="1" applyAlignment="1">
      <alignment horizontal="center" vertical="center"/>
    </xf>
    <xf numFmtId="0" fontId="71" fillId="29" borderId="104" xfId="3" applyFont="1" applyFill="1" applyBorder="1" applyAlignment="1">
      <alignment horizontal="center" vertical="center"/>
    </xf>
    <xf numFmtId="0" fontId="63" fillId="29" borderId="107" xfId="3" applyFont="1" applyFill="1" applyBorder="1" applyAlignment="1">
      <alignment vertical="center"/>
    </xf>
    <xf numFmtId="0" fontId="89" fillId="0" borderId="0" xfId="3" applyFont="1" applyAlignment="1">
      <alignment horizontal="right"/>
    </xf>
    <xf numFmtId="0" fontId="90" fillId="0" borderId="0" xfId="0" applyFont="1" applyAlignment="1">
      <alignment horizontal="right"/>
    </xf>
    <xf numFmtId="0" fontId="73" fillId="0" borderId="162" xfId="3" applyFont="1" applyBorder="1" applyAlignment="1">
      <alignment horizontal="center"/>
    </xf>
    <xf numFmtId="0" fontId="0" fillId="0" borderId="162" xfId="0" applyBorder="1"/>
    <xf numFmtId="0" fontId="73" fillId="19" borderId="162" xfId="3" applyFont="1" applyFill="1" applyBorder="1" applyAlignment="1">
      <alignment horizontal="center"/>
    </xf>
    <xf numFmtId="0" fontId="0" fillId="19" borderId="162" xfId="0" applyFill="1" applyBorder="1"/>
    <xf numFmtId="0" fontId="44" fillId="0" borderId="104" xfId="3" applyFont="1" applyBorder="1" applyAlignment="1">
      <alignment horizontal="center" vertical="center"/>
    </xf>
    <xf numFmtId="0" fontId="67" fillId="0" borderId="107" xfId="3" applyBorder="1" applyAlignment="1">
      <alignment horizontal="center" vertical="center"/>
    </xf>
    <xf numFmtId="0" fontId="44" fillId="0" borderId="75" xfId="3" applyFont="1" applyBorder="1" applyAlignment="1">
      <alignment horizontal="center" vertical="center"/>
    </xf>
    <xf numFmtId="0" fontId="67" fillId="0" borderId="109" xfId="3" applyBorder="1" applyAlignment="1">
      <alignment horizontal="center" vertical="center"/>
    </xf>
    <xf numFmtId="0" fontId="96" fillId="12" borderId="15" xfId="0" applyFont="1" applyFill="1" applyBorder="1" applyAlignment="1">
      <alignment horizontal="right" indent="3"/>
    </xf>
  </cellXfs>
  <cellStyles count="17">
    <cellStyle name="čárky 2" xfId="1" xr:uid="{00000000-0005-0000-0000-000000000000}"/>
    <cellStyle name="Hypertextový odkaz 2" xfId="9" xr:uid="{00000000-0005-0000-0000-000001000000}"/>
    <cellStyle name="Měna" xfId="13" builtinId="4"/>
    <cellStyle name="Normální" xfId="0" builtinId="0"/>
    <cellStyle name="Normální 10" xfId="16" xr:uid="{00000000-0005-0000-0000-000004000000}"/>
    <cellStyle name="normální 2" xfId="2" xr:uid="{00000000-0005-0000-0000-000005000000}"/>
    <cellStyle name="normální 2 2" xfId="6" xr:uid="{00000000-0005-0000-0000-000006000000}"/>
    <cellStyle name="Normální 3" xfId="3" xr:uid="{00000000-0005-0000-0000-000007000000}"/>
    <cellStyle name="Normální 3 2" xfId="10" xr:uid="{00000000-0005-0000-0000-000008000000}"/>
    <cellStyle name="Normální 4" xfId="5" xr:uid="{00000000-0005-0000-0000-000009000000}"/>
    <cellStyle name="Normální 4 2" xfId="11" xr:uid="{00000000-0005-0000-0000-00000A000000}"/>
    <cellStyle name="Normální 5" xfId="7" xr:uid="{00000000-0005-0000-0000-00000B000000}"/>
    <cellStyle name="Normální 6" xfId="8" xr:uid="{00000000-0005-0000-0000-00000C000000}"/>
    <cellStyle name="Normální 7" xfId="12" xr:uid="{00000000-0005-0000-0000-00000D000000}"/>
    <cellStyle name="Normální 8" xfId="14" xr:uid="{00000000-0005-0000-0000-00000E000000}"/>
    <cellStyle name="Normální 9" xfId="15" xr:uid="{00000000-0005-0000-0000-00000F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M&#352;-rozpo&#269;et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&#352;-rozpo&#269;et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U&#352;-rozpo&#269;et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RORO&#352;-rozpo&#269;et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SRC-rozpo&#269;et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1885000</v>
          </cell>
        </row>
        <row r="17">
          <cell r="D17">
            <v>900000</v>
          </cell>
        </row>
        <row r="23">
          <cell r="D23">
            <v>480000</v>
          </cell>
        </row>
        <row r="26">
          <cell r="D26">
            <v>0</v>
          </cell>
        </row>
        <row r="28">
          <cell r="D28">
            <v>5000</v>
          </cell>
        </row>
        <row r="30">
          <cell r="D30">
            <v>287000</v>
          </cell>
        </row>
        <row r="45">
          <cell r="D45">
            <v>9010000</v>
          </cell>
        </row>
        <row r="47">
          <cell r="D47">
            <v>3045000</v>
          </cell>
        </row>
        <row r="49">
          <cell r="D49">
            <v>30000</v>
          </cell>
        </row>
        <row r="51">
          <cell r="D51">
            <v>130000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100000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Gabriela Ouhrabková</v>
          </cell>
        </row>
        <row r="91">
          <cell r="C91" t="str">
            <v>Mgr. Gabriela Ouhrabková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škola Nové Město pod Smrkem, příspěvková organizace</v>
          </cell>
        </row>
        <row r="8">
          <cell r="D8">
            <v>889447</v>
          </cell>
        </row>
        <row r="17">
          <cell r="D17">
            <v>1647000</v>
          </cell>
        </row>
        <row r="23">
          <cell r="D23">
            <v>940000</v>
          </cell>
        </row>
        <row r="26">
          <cell r="D26">
            <v>40000</v>
          </cell>
        </row>
        <row r="28">
          <cell r="D28">
            <v>4000</v>
          </cell>
        </row>
        <row r="30">
          <cell r="D30">
            <v>1652000</v>
          </cell>
        </row>
        <row r="45">
          <cell r="D45">
            <v>23667233</v>
          </cell>
        </row>
        <row r="47">
          <cell r="D47">
            <v>7961525</v>
          </cell>
        </row>
        <row r="49">
          <cell r="D49">
            <v>100000</v>
          </cell>
        </row>
        <row r="51">
          <cell r="D51">
            <v>327373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300000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Radoslava Žáková</v>
          </cell>
        </row>
        <row r="91">
          <cell r="C91" t="str">
            <v>Mgr. Radoslava Žáková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298000</v>
          </cell>
        </row>
        <row r="23">
          <cell r="D23">
            <v>66000</v>
          </cell>
        </row>
        <row r="26">
          <cell r="D26">
            <v>3000</v>
          </cell>
        </row>
        <row r="28">
          <cell r="D28">
            <v>3000</v>
          </cell>
        </row>
        <row r="30">
          <cell r="D30">
            <v>120000</v>
          </cell>
        </row>
        <row r="45">
          <cell r="D45">
            <v>3832522</v>
          </cell>
        </row>
        <row r="47">
          <cell r="D47">
            <v>1295392</v>
          </cell>
        </row>
        <row r="49">
          <cell r="D49">
            <v>32353</v>
          </cell>
        </row>
        <row r="51">
          <cell r="D51">
            <v>55325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17000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Martina Funtánová</v>
          </cell>
        </row>
        <row r="91">
          <cell r="C91" t="str">
            <v>Mgr. Martina Funtánová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233862</v>
          </cell>
        </row>
        <row r="17">
          <cell r="D17">
            <v>141000</v>
          </cell>
        </row>
        <row r="23">
          <cell r="D23">
            <v>178000</v>
          </cell>
        </row>
        <row r="26">
          <cell r="D26">
            <v>2000</v>
          </cell>
        </row>
        <row r="28">
          <cell r="D28">
            <v>5000</v>
          </cell>
        </row>
        <row r="30">
          <cell r="D30">
            <v>351000</v>
          </cell>
        </row>
        <row r="45">
          <cell r="D45">
            <v>1905130</v>
          </cell>
        </row>
        <row r="47">
          <cell r="D47">
            <v>512475</v>
          </cell>
        </row>
        <row r="49">
          <cell r="D49">
            <v>9000</v>
          </cell>
        </row>
        <row r="51">
          <cell r="D51">
            <v>43807</v>
          </cell>
        </row>
        <row r="56">
          <cell r="D56">
            <v>66000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Ing. Miroslav Tesař</v>
          </cell>
        </row>
        <row r="91">
          <cell r="C91" t="str">
            <v>Ing. Miroslav Tesař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Sportovní a relaxační centrum, příspěvková organizace</v>
          </cell>
        </row>
        <row r="8">
          <cell r="D8">
            <v>287000</v>
          </cell>
        </row>
        <row r="17">
          <cell r="D17">
            <v>4136000</v>
          </cell>
        </row>
        <row r="22">
          <cell r="D22">
            <v>100000</v>
          </cell>
        </row>
        <row r="25">
          <cell r="D25">
            <v>510000</v>
          </cell>
        </row>
        <row r="28">
          <cell r="D28">
            <v>0</v>
          </cell>
        </row>
        <row r="30">
          <cell r="D30">
            <v>3000</v>
          </cell>
        </row>
        <row r="32">
          <cell r="D32">
            <v>425000</v>
          </cell>
        </row>
        <row r="47">
          <cell r="D47">
            <v>4550000</v>
          </cell>
        </row>
        <row r="49">
          <cell r="D49">
            <v>1210000</v>
          </cell>
        </row>
        <row r="51">
          <cell r="D51">
            <v>30000</v>
          </cell>
        </row>
        <row r="53">
          <cell r="D53">
            <v>148000</v>
          </cell>
        </row>
        <row r="58">
          <cell r="D58">
            <v>0</v>
          </cell>
        </row>
        <row r="61">
          <cell r="D61">
            <v>2000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12000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100000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Ing. Pavel Jakoubek</v>
          </cell>
        </row>
        <row r="93">
          <cell r="C93" t="str">
            <v>Ing. Pavel Jakoubek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G26"/>
  <sheetViews>
    <sheetView tabSelected="1" zoomScale="90" zoomScaleNormal="90" workbookViewId="0">
      <selection activeCell="C26" sqref="C26"/>
    </sheetView>
  </sheetViews>
  <sheetFormatPr defaultRowHeight="13.2" x14ac:dyDescent="0.25"/>
  <cols>
    <col min="1" max="1" width="7.109375" customWidth="1"/>
    <col min="2" max="2" width="51.33203125" customWidth="1"/>
    <col min="3" max="3" width="29.88671875" customWidth="1"/>
    <col min="4" max="4" width="7.109375" customWidth="1"/>
    <col min="5" max="5" width="14.109375" customWidth="1"/>
    <col min="6" max="6" width="13.88671875" customWidth="1"/>
    <col min="7" max="7" width="16.5546875" customWidth="1"/>
  </cols>
  <sheetData>
    <row r="1" spans="2:7" ht="21.6" thickBot="1" x14ac:dyDescent="0.45">
      <c r="B1" s="1359" t="str">
        <f>IF('příjmy-paragraf'!A1=0," ",'příjmy-paragraf'!A1)</f>
        <v>Rozpočet města Nové Město pod Smrkem na rok 2025</v>
      </c>
      <c r="C1" s="1360"/>
    </row>
    <row r="2" spans="2:7" ht="18.600000000000001" thickBot="1" x14ac:dyDescent="0.4">
      <c r="B2" s="1305" t="s">
        <v>691</v>
      </c>
      <c r="C2" s="557"/>
    </row>
    <row r="3" spans="2:7" ht="18" x14ac:dyDescent="0.35">
      <c r="B3" s="558" t="s">
        <v>451</v>
      </c>
      <c r="C3" s="559" t="s">
        <v>46</v>
      </c>
      <c r="E3" t="s">
        <v>671</v>
      </c>
      <c r="F3" t="s">
        <v>672</v>
      </c>
    </row>
    <row r="4" spans="2:7" ht="18" x14ac:dyDescent="0.35">
      <c r="B4" s="560" t="s">
        <v>438</v>
      </c>
      <c r="C4" s="561">
        <f>IF('příjmy-paragraf'!F74=0," ",'příjmy-paragraf'!F74)</f>
        <v>90165594</v>
      </c>
      <c r="E4" s="73">
        <v>90165594</v>
      </c>
      <c r="F4" s="1357">
        <f>C4-E4</f>
        <v>0</v>
      </c>
    </row>
    <row r="5" spans="2:7" ht="18" x14ac:dyDescent="0.35">
      <c r="B5" s="560" t="s">
        <v>439</v>
      </c>
      <c r="C5" s="561">
        <f>IF('příjmy-paragraf'!F75=0," ",'příjmy-paragraf'!F75)</f>
        <v>39242700</v>
      </c>
      <c r="E5" s="73">
        <v>38769700</v>
      </c>
      <c r="F5" s="1357">
        <f>C5-E5</f>
        <v>473000</v>
      </c>
    </row>
    <row r="6" spans="2:7" ht="18" x14ac:dyDescent="0.35">
      <c r="B6" s="560" t="s">
        <v>440</v>
      </c>
      <c r="C6" s="561">
        <f>IF('příjmy-paragraf'!F76=0," ",'příjmy-paragraf'!F76)</f>
        <v>3400000</v>
      </c>
      <c r="E6" s="73">
        <v>3000000</v>
      </c>
      <c r="F6" s="1357">
        <f>C6-E6</f>
        <v>400000</v>
      </c>
    </row>
    <row r="7" spans="2:7" ht="18" x14ac:dyDescent="0.35">
      <c r="B7" s="560" t="s">
        <v>447</v>
      </c>
      <c r="C7" s="561">
        <f>IF('příjmy-paragraf'!F77=0," ",'příjmy-paragraf'!F77)</f>
        <v>17819416</v>
      </c>
      <c r="E7" s="73">
        <v>19831813</v>
      </c>
      <c r="F7" s="1357">
        <f>C7-E7</f>
        <v>-2012397</v>
      </c>
    </row>
    <row r="8" spans="2:7" ht="18" x14ac:dyDescent="0.35">
      <c r="B8" s="560" t="s">
        <v>437</v>
      </c>
      <c r="C8" s="561">
        <v>0</v>
      </c>
      <c r="E8" s="73">
        <v>0</v>
      </c>
      <c r="F8" s="481">
        <v>0</v>
      </c>
    </row>
    <row r="9" spans="2:7" ht="18.600000000000001" thickBot="1" x14ac:dyDescent="0.4">
      <c r="B9" s="562" t="s">
        <v>444</v>
      </c>
      <c r="C9" s="569">
        <f>SUM(C4:C8)</f>
        <v>150627710</v>
      </c>
      <c r="E9" s="73">
        <f>SUM(E4:E8)</f>
        <v>151767107</v>
      </c>
      <c r="F9" s="1357">
        <f>SUM(F4:F8)</f>
        <v>-1139397</v>
      </c>
      <c r="G9" s="85"/>
    </row>
    <row r="10" spans="2:7" ht="18.600000000000001" thickBot="1" x14ac:dyDescent="0.4">
      <c r="B10" s="557"/>
      <c r="C10" s="557"/>
      <c r="F10" s="481"/>
    </row>
    <row r="11" spans="2:7" ht="18" x14ac:dyDescent="0.35">
      <c r="B11" s="563" t="s">
        <v>450</v>
      </c>
      <c r="C11" s="564" t="s">
        <v>46</v>
      </c>
      <c r="F11" s="481"/>
    </row>
    <row r="12" spans="2:7" ht="18" x14ac:dyDescent="0.35">
      <c r="B12" s="565" t="s">
        <v>441</v>
      </c>
      <c r="C12" s="566">
        <f>IF('výdaje-paragraf'!F65=0," ",'výdaje-paragraf'!F65)</f>
        <v>131768411</v>
      </c>
      <c r="E12" s="73">
        <v>133585417</v>
      </c>
      <c r="F12" s="1357">
        <f>C12-E12</f>
        <v>-1817006</v>
      </c>
    </row>
    <row r="13" spans="2:7" ht="18" x14ac:dyDescent="0.35">
      <c r="B13" s="565" t="s">
        <v>442</v>
      </c>
      <c r="C13" s="566">
        <f>IF('výdaje-paragraf'!F61=0," ",'výdaje-paragraf'!F61)</f>
        <v>32821000</v>
      </c>
      <c r="E13" s="73">
        <v>30618000</v>
      </c>
      <c r="F13" s="1357">
        <f>C13-E13</f>
        <v>2203000</v>
      </c>
    </row>
    <row r="14" spans="2:7" ht="18.600000000000001" thickBot="1" x14ac:dyDescent="0.4">
      <c r="B14" s="567" t="s">
        <v>445</v>
      </c>
      <c r="C14" s="643">
        <f>SUM(C10:C13)</f>
        <v>164589411</v>
      </c>
      <c r="E14" s="73">
        <f>SUM(E12:E13)</f>
        <v>164203417</v>
      </c>
      <c r="F14" s="1357">
        <f>SUM(F12:F13)</f>
        <v>385994</v>
      </c>
      <c r="G14" s="85"/>
    </row>
    <row r="15" spans="2:7" ht="18" x14ac:dyDescent="0.35">
      <c r="B15" s="565" t="s">
        <v>443</v>
      </c>
      <c r="C15" s="566">
        <f>IF('příjmy a výdaje'!D77=0," ",'příjmy a výdaje'!D77)</f>
        <v>1500000</v>
      </c>
      <c r="E15" s="73">
        <v>1500000</v>
      </c>
      <c r="F15" s="481">
        <v>0</v>
      </c>
    </row>
    <row r="16" spans="2:7" ht="18.600000000000001" thickBot="1" x14ac:dyDescent="0.4">
      <c r="B16" s="567" t="s">
        <v>564</v>
      </c>
      <c r="C16" s="643">
        <f>SUM(C14:C15)</f>
        <v>166089411</v>
      </c>
      <c r="E16" s="73">
        <v>165703417</v>
      </c>
      <c r="F16" s="1358">
        <f>SUM(C16-E16)</f>
        <v>385994</v>
      </c>
    </row>
    <row r="17" spans="2:6" ht="18.600000000000001" thickBot="1" x14ac:dyDescent="0.4">
      <c r="B17" s="557"/>
      <c r="C17" s="557"/>
      <c r="F17" s="481"/>
    </row>
    <row r="18" spans="2:6" ht="18.600000000000001" thickBot="1" x14ac:dyDescent="0.4">
      <c r="B18" s="568" t="s">
        <v>446</v>
      </c>
      <c r="C18" s="644">
        <f>IF('příjmy a výdaje'!D79=0," ",'příjmy a výdaje'!D79)</f>
        <v>15461701</v>
      </c>
      <c r="E18" s="73">
        <v>13936310</v>
      </c>
      <c r="F18" s="1357">
        <f>E18-C18</f>
        <v>-1525391</v>
      </c>
    </row>
    <row r="20" spans="2:6" ht="14.4" thickBot="1" x14ac:dyDescent="0.35">
      <c r="B20" s="576"/>
    </row>
    <row r="21" spans="2:6" ht="13.8" x14ac:dyDescent="0.3">
      <c r="B21" s="572" t="s">
        <v>692</v>
      </c>
      <c r="C21" s="573"/>
    </row>
    <row r="22" spans="2:6" ht="13.8" x14ac:dyDescent="0.3">
      <c r="B22" s="587" t="s">
        <v>657</v>
      </c>
      <c r="C22" s="588">
        <f>IF('příjmy-paragraf'!F71=0," ",'příjmy-paragraf'!F71)</f>
        <v>150627710</v>
      </c>
    </row>
    <row r="23" spans="2:6" ht="13.8" x14ac:dyDescent="0.3">
      <c r="B23" s="1570" t="s">
        <v>371</v>
      </c>
      <c r="C23" s="579">
        <f>IF('výdaje-paragraf'!F47=0," ",'výdaje-paragraf'!F47)</f>
        <v>164589411</v>
      </c>
    </row>
    <row r="24" spans="2:6" ht="13.8" x14ac:dyDescent="0.3">
      <c r="B24" s="574" t="s">
        <v>459</v>
      </c>
      <c r="C24" s="579">
        <v>1500000</v>
      </c>
    </row>
    <row r="25" spans="2:6" ht="13.8" x14ac:dyDescent="0.3">
      <c r="B25" s="580" t="s">
        <v>372</v>
      </c>
      <c r="C25" s="581"/>
    </row>
    <row r="26" spans="2:6" ht="14.4" thickBot="1" x14ac:dyDescent="0.35">
      <c r="B26" s="575" t="s">
        <v>602</v>
      </c>
      <c r="C26" s="642">
        <f>C23+C24-C22</f>
        <v>15461701</v>
      </c>
      <c r="F26" s="1304"/>
    </row>
  </sheetData>
  <mergeCells count="1">
    <mergeCell ref="B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Normal="100" workbookViewId="0">
      <selection activeCell="C24" sqref="C2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3" t="s">
        <v>404</v>
      </c>
      <c r="C1" s="1484"/>
      <c r="D1" s="1484"/>
      <c r="E1" s="148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377</v>
      </c>
      <c r="B3" s="710" t="s">
        <v>154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/>
      <c r="B7" s="725"/>
      <c r="C7" s="774"/>
      <c r="D7" s="774"/>
      <c r="E7" s="774"/>
      <c r="F7" s="774"/>
      <c r="G7" s="775"/>
    </row>
    <row r="8" spans="1:7" ht="20.100000000000001" customHeight="1" x14ac:dyDescent="0.3">
      <c r="A8" s="728"/>
      <c r="B8" s="729"/>
      <c r="C8" s="776"/>
      <c r="D8" s="776"/>
      <c r="E8" s="776"/>
      <c r="F8" s="776"/>
      <c r="G8" s="777"/>
    </row>
    <row r="9" spans="1:7" ht="20.100000000000001" customHeight="1" thickBot="1" x14ac:dyDescent="0.35">
      <c r="A9" s="732"/>
      <c r="B9" s="733"/>
      <c r="C9" s="778"/>
      <c r="D9" s="778"/>
      <c r="E9" s="778"/>
      <c r="F9" s="778"/>
      <c r="G9" s="779"/>
    </row>
    <row r="10" spans="1:7" ht="20.100000000000001" customHeight="1" thickBot="1" x14ac:dyDescent="0.35">
      <c r="A10" s="880"/>
      <c r="B10" s="881" t="s">
        <v>57</v>
      </c>
      <c r="C10" s="882">
        <f>SUM(C7:C9)</f>
        <v>0</v>
      </c>
      <c r="D10" s="882">
        <f>SUM(D7:D9)</f>
        <v>0</v>
      </c>
      <c r="E10" s="882">
        <f>SUM(E7:E9)</f>
        <v>0</v>
      </c>
      <c r="F10" s="882">
        <f>SUM(F7:F9)</f>
        <v>0</v>
      </c>
      <c r="G10" s="883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377</v>
      </c>
      <c r="B13" s="740" t="s">
        <v>154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89" t="s">
        <v>138</v>
      </c>
      <c r="B15" s="1491" t="s">
        <v>139</v>
      </c>
      <c r="C15" s="750" t="s">
        <v>140</v>
      </c>
      <c r="D15" s="750" t="s">
        <v>109</v>
      </c>
      <c r="E15" s="750" t="s">
        <v>141</v>
      </c>
      <c r="F15" s="751" t="s">
        <v>110</v>
      </c>
      <c r="G15" s="752" t="s">
        <v>142</v>
      </c>
    </row>
    <row r="16" spans="1:7" ht="15" thickBot="1" x14ac:dyDescent="0.35">
      <c r="A16" s="1490"/>
      <c r="B16" s="1492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7" ht="20.100000000000001" customHeight="1" x14ac:dyDescent="0.3">
      <c r="A17" s="756">
        <v>5137</v>
      </c>
      <c r="B17" s="771" t="s">
        <v>19</v>
      </c>
      <c r="C17" s="758">
        <v>0</v>
      </c>
      <c r="D17" s="759">
        <v>0</v>
      </c>
      <c r="E17" s="758">
        <v>0</v>
      </c>
      <c r="F17" s="760">
        <v>0</v>
      </c>
      <c r="G17" s="761">
        <v>0</v>
      </c>
    </row>
    <row r="18" spans="1:7" ht="20.100000000000001" customHeight="1" x14ac:dyDescent="0.3">
      <c r="A18" s="780">
        <v>5139</v>
      </c>
      <c r="B18" s="781" t="s">
        <v>393</v>
      </c>
      <c r="C18" s="782">
        <v>110000</v>
      </c>
      <c r="D18" s="782">
        <v>72371</v>
      </c>
      <c r="E18" s="782">
        <v>110000</v>
      </c>
      <c r="F18" s="783">
        <v>110000</v>
      </c>
      <c r="G18" s="784">
        <v>110000</v>
      </c>
    </row>
    <row r="19" spans="1:7" ht="20.100000000000001" customHeight="1" x14ac:dyDescent="0.3">
      <c r="A19" s="780">
        <v>5169</v>
      </c>
      <c r="B19" s="785" t="s">
        <v>144</v>
      </c>
      <c r="C19" s="782">
        <v>590000</v>
      </c>
      <c r="D19" s="782">
        <v>236394</v>
      </c>
      <c r="E19" s="782">
        <v>300000</v>
      </c>
      <c r="F19" s="783">
        <v>600000</v>
      </c>
      <c r="G19" s="784">
        <v>600000</v>
      </c>
    </row>
    <row r="20" spans="1:7" ht="20.100000000000001" customHeight="1" thickBot="1" x14ac:dyDescent="0.35">
      <c r="A20" s="762">
        <v>5171</v>
      </c>
      <c r="B20" s="772" t="s">
        <v>152</v>
      </c>
      <c r="C20" s="764">
        <v>0</v>
      </c>
      <c r="D20" s="764">
        <v>173051</v>
      </c>
      <c r="E20" s="764">
        <v>200000</v>
      </c>
      <c r="F20" s="765">
        <v>0</v>
      </c>
      <c r="G20" s="766">
        <v>0</v>
      </c>
    </row>
    <row r="21" spans="1:7" ht="20.100000000000001" customHeight="1" thickBot="1" x14ac:dyDescent="0.35">
      <c r="A21" s="898"/>
      <c r="B21" s="885" t="s">
        <v>57</v>
      </c>
      <c r="C21" s="896">
        <f>SUM(C17:C20)</f>
        <v>700000</v>
      </c>
      <c r="D21" s="896">
        <f>SUM(D17:D20)</f>
        <v>481816</v>
      </c>
      <c r="E21" s="896">
        <f>SUM(E17:E20)</f>
        <v>610000</v>
      </c>
      <c r="F21" s="886">
        <f>SUM(F17:F20)</f>
        <v>710000</v>
      </c>
      <c r="G21" s="901">
        <f>SUM(G17:G20)</f>
        <v>710000</v>
      </c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1"/>
      <c r="C23" s="114"/>
      <c r="D23" s="114"/>
      <c r="E23" s="114"/>
      <c r="F23" s="114"/>
      <c r="G23" s="111"/>
    </row>
    <row r="24" spans="1:7" ht="14.4" x14ac:dyDescent="0.3">
      <c r="A24" s="111"/>
      <c r="B24" s="115" t="s">
        <v>146</v>
      </c>
      <c r="C24" s="983">
        <v>45595</v>
      </c>
      <c r="E24" s="115" t="s">
        <v>147</v>
      </c>
      <c r="F24" s="111" t="s">
        <v>153</v>
      </c>
      <c r="G24" s="111"/>
    </row>
    <row r="25" spans="1:7" ht="14.4" x14ac:dyDescent="0.3">
      <c r="A25" s="111"/>
      <c r="B25" s="111"/>
      <c r="C25" s="111"/>
      <c r="D25" s="111"/>
      <c r="E25" s="111"/>
      <c r="F25" s="111"/>
      <c r="G2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8"/>
  <sheetViews>
    <sheetView showGridLines="0" zoomScale="120" zoomScaleNormal="120" zoomScalePageLayoutView="120" workbookViewId="0">
      <selection activeCell="I1" sqref="I1"/>
    </sheetView>
  </sheetViews>
  <sheetFormatPr defaultColWidth="9.109375" defaultRowHeight="14.4" x14ac:dyDescent="0.3"/>
  <cols>
    <col min="1" max="1" width="4.44140625" style="1062" customWidth="1"/>
    <col min="2" max="2" width="5" style="1062" customWidth="1"/>
    <col min="3" max="3" width="32.5546875" style="1062" customWidth="1"/>
    <col min="4" max="8" width="8.33203125" style="1062" customWidth="1"/>
    <col min="9" max="9" width="9.88671875" style="1062" customWidth="1"/>
    <col min="10" max="16384" width="9.109375" style="1062"/>
  </cols>
  <sheetData>
    <row r="1" spans="1:9" x14ac:dyDescent="0.3">
      <c r="A1" s="1061"/>
      <c r="B1" s="1061"/>
      <c r="C1" s="1494" t="s">
        <v>637</v>
      </c>
      <c r="D1" s="1495"/>
      <c r="E1" s="1495"/>
      <c r="F1" s="1063" t="s">
        <v>254</v>
      </c>
      <c r="G1" s="1064">
        <f>[1]P8!F1</f>
        <v>2025</v>
      </c>
      <c r="H1" s="1061"/>
      <c r="I1" s="908" t="s">
        <v>510</v>
      </c>
    </row>
    <row r="2" spans="1:9" s="1066" customFormat="1" ht="12" customHeight="1" x14ac:dyDescent="0.3">
      <c r="A2" s="1065"/>
      <c r="B2" s="1496" t="str">
        <f>[1]P8!B2</f>
        <v>Mateřská škola, Nové Město pod Smrkem, okres Liberec, příspěvková organizace</v>
      </c>
      <c r="C2" s="1495"/>
      <c r="D2" s="1495"/>
      <c r="E2" s="1495"/>
      <c r="F2" s="1495"/>
      <c r="G2" s="1495"/>
      <c r="H2" s="1065"/>
      <c r="I2" s="1065"/>
    </row>
    <row r="3" spans="1:9" s="1066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09"/>
      <c r="I3" s="124" t="s">
        <v>511</v>
      </c>
    </row>
    <row r="4" spans="1:9" s="1066" customFormat="1" ht="12" customHeight="1" thickBot="1" x14ac:dyDescent="0.25">
      <c r="A4" s="910"/>
      <c r="B4" s="911" t="s">
        <v>259</v>
      </c>
      <c r="C4" s="911" t="s">
        <v>260</v>
      </c>
      <c r="D4" s="912">
        <f>[1]P8!F1-1</f>
        <v>2024</v>
      </c>
      <c r="E4" s="911" t="s">
        <v>110</v>
      </c>
      <c r="F4" s="1067" t="s">
        <v>512</v>
      </c>
      <c r="G4" s="1067" t="s">
        <v>513</v>
      </c>
      <c r="H4" s="1067" t="s">
        <v>514</v>
      </c>
      <c r="I4" s="1068" t="s">
        <v>515</v>
      </c>
    </row>
    <row r="5" spans="1:9" s="1066" customFormat="1" ht="12" customHeight="1" thickBot="1" x14ac:dyDescent="0.25">
      <c r="A5" s="1498" t="s">
        <v>516</v>
      </c>
      <c r="B5" s="1499"/>
      <c r="C5" s="1500"/>
      <c r="D5" s="913">
        <f>D6+D9+D14+D20+D22+D27+D31+D33</f>
        <v>15410328</v>
      </c>
      <c r="E5" s="913">
        <f>E6+E9+E14+E20+E22+E27+E31+E33</f>
        <v>15878000</v>
      </c>
      <c r="F5" s="913">
        <f>F6+F9+F14+F20+F22+F27+F31+F33</f>
        <v>0</v>
      </c>
      <c r="G5" s="913">
        <f>G6+G9+G14+G20+G22+G27+G31+G33</f>
        <v>0</v>
      </c>
      <c r="H5" s="913">
        <f>H6+H9+H14+H20+H22+H27+H31+H33</f>
        <v>0</v>
      </c>
      <c r="I5" s="1069">
        <f t="shared" ref="I5:I37" si="0">SUM(E5:H5)</f>
        <v>15878000</v>
      </c>
    </row>
    <row r="6" spans="1:9" s="1066" customFormat="1" ht="12" customHeight="1" thickBot="1" x14ac:dyDescent="0.25">
      <c r="A6" s="914">
        <v>50</v>
      </c>
      <c r="B6" s="1501" t="s">
        <v>517</v>
      </c>
      <c r="C6" s="1502"/>
      <c r="D6" s="915">
        <f t="shared" ref="D6:H6" si="1">SUM(D7:D8)</f>
        <v>2731370</v>
      </c>
      <c r="E6" s="915">
        <f t="shared" si="1"/>
        <v>2785000</v>
      </c>
      <c r="F6" s="915">
        <f t="shared" si="1"/>
        <v>0</v>
      </c>
      <c r="G6" s="915">
        <f t="shared" si="1"/>
        <v>0</v>
      </c>
      <c r="H6" s="915">
        <f t="shared" si="1"/>
        <v>0</v>
      </c>
      <c r="I6" s="1070">
        <f t="shared" si="0"/>
        <v>2785000</v>
      </c>
    </row>
    <row r="7" spans="1:9" s="1066" customFormat="1" ht="12" customHeight="1" x14ac:dyDescent="0.2">
      <c r="A7" s="916"/>
      <c r="B7" s="916">
        <v>501</v>
      </c>
      <c r="C7" s="917" t="s">
        <v>518</v>
      </c>
      <c r="D7" s="918">
        <v>1911370</v>
      </c>
      <c r="E7" s="919">
        <f>[1]P8!D8</f>
        <v>1885000</v>
      </c>
      <c r="F7" s="1071"/>
      <c r="G7" s="1071"/>
      <c r="H7" s="1071"/>
      <c r="I7" s="1072">
        <f t="shared" si="0"/>
        <v>1885000</v>
      </c>
    </row>
    <row r="8" spans="1:9" s="1066" customFormat="1" ht="12" customHeight="1" thickBot="1" x14ac:dyDescent="0.25">
      <c r="A8" s="920"/>
      <c r="B8" s="920">
        <v>502</v>
      </c>
      <c r="C8" s="921" t="s">
        <v>519</v>
      </c>
      <c r="D8" s="922">
        <v>820000</v>
      </c>
      <c r="E8" s="923">
        <f>[1]P8!D17</f>
        <v>900000</v>
      </c>
      <c r="F8" s="1073"/>
      <c r="G8" s="1073"/>
      <c r="H8" s="1073"/>
      <c r="I8" s="1074">
        <f t="shared" si="0"/>
        <v>900000</v>
      </c>
    </row>
    <row r="9" spans="1:9" s="1066" customFormat="1" ht="12" customHeight="1" thickBot="1" x14ac:dyDescent="0.25">
      <c r="A9" s="914">
        <v>51</v>
      </c>
      <c r="B9" s="1493" t="s">
        <v>520</v>
      </c>
      <c r="C9" s="1493"/>
      <c r="D9" s="915">
        <f t="shared" ref="D9:H9" si="2">SUM(D10:D13)</f>
        <v>342000</v>
      </c>
      <c r="E9" s="915">
        <f t="shared" si="2"/>
        <v>772000</v>
      </c>
      <c r="F9" s="915">
        <f t="shared" si="2"/>
        <v>0</v>
      </c>
      <c r="G9" s="915">
        <f t="shared" si="2"/>
        <v>0</v>
      </c>
      <c r="H9" s="915">
        <f t="shared" si="2"/>
        <v>0</v>
      </c>
      <c r="I9" s="1070">
        <f t="shared" si="0"/>
        <v>772000</v>
      </c>
    </row>
    <row r="10" spans="1:9" s="1066" customFormat="1" ht="12" customHeight="1" x14ac:dyDescent="0.2">
      <c r="A10" s="916"/>
      <c r="B10" s="916">
        <v>511</v>
      </c>
      <c r="C10" s="924" t="s">
        <v>284</v>
      </c>
      <c r="D10" s="918">
        <v>150000</v>
      </c>
      <c r="E10" s="919">
        <f>[1]P8!D23</f>
        <v>480000</v>
      </c>
      <c r="F10" s="918"/>
      <c r="G10" s="918"/>
      <c r="H10" s="918"/>
      <c r="I10" s="1072">
        <f t="shared" si="0"/>
        <v>480000</v>
      </c>
    </row>
    <row r="11" spans="1:9" s="1066" customFormat="1" ht="12" customHeight="1" x14ac:dyDescent="0.2">
      <c r="A11" s="920"/>
      <c r="B11" s="920">
        <v>512</v>
      </c>
      <c r="C11" s="921" t="s">
        <v>287</v>
      </c>
      <c r="D11" s="922"/>
      <c r="E11" s="923">
        <f>[1]P8!D26</f>
        <v>0</v>
      </c>
      <c r="F11" s="922"/>
      <c r="G11" s="922"/>
      <c r="H11" s="922"/>
      <c r="I11" s="1074">
        <f t="shared" si="0"/>
        <v>0</v>
      </c>
    </row>
    <row r="12" spans="1:9" s="1066" customFormat="1" ht="12" customHeight="1" x14ac:dyDescent="0.2">
      <c r="A12" s="925"/>
      <c r="B12" s="920">
        <v>513</v>
      </c>
      <c r="C12" s="921" t="s">
        <v>289</v>
      </c>
      <c r="D12" s="1073">
        <v>5000</v>
      </c>
      <c r="E12" s="923">
        <f>[1]P8!D28</f>
        <v>5000</v>
      </c>
      <c r="F12" s="1073"/>
      <c r="G12" s="1073"/>
      <c r="H12" s="1073"/>
      <c r="I12" s="1074">
        <f t="shared" si="0"/>
        <v>5000</v>
      </c>
    </row>
    <row r="13" spans="1:9" s="1066" customFormat="1" ht="12" customHeight="1" thickBot="1" x14ac:dyDescent="0.25">
      <c r="A13" s="926"/>
      <c r="B13" s="927">
        <v>518</v>
      </c>
      <c r="C13" s="928" t="s">
        <v>521</v>
      </c>
      <c r="D13" s="918">
        <v>187000</v>
      </c>
      <c r="E13" s="929">
        <f>[1]P8!D30</f>
        <v>287000</v>
      </c>
      <c r="F13" s="918"/>
      <c r="G13" s="918"/>
      <c r="H13" s="918"/>
      <c r="I13" s="1075">
        <f t="shared" si="0"/>
        <v>287000</v>
      </c>
    </row>
    <row r="14" spans="1:9" s="1066" customFormat="1" ht="12" customHeight="1" thickBot="1" x14ac:dyDescent="0.25">
      <c r="A14" s="914">
        <v>52</v>
      </c>
      <c r="B14" s="1493" t="s">
        <v>522</v>
      </c>
      <c r="C14" s="1493"/>
      <c r="D14" s="915">
        <f t="shared" ref="D14:H14" si="3">SUM(D15:D19)</f>
        <v>12210958</v>
      </c>
      <c r="E14" s="915">
        <f t="shared" si="3"/>
        <v>12215000</v>
      </c>
      <c r="F14" s="915">
        <f t="shared" si="3"/>
        <v>0</v>
      </c>
      <c r="G14" s="915">
        <f t="shared" si="3"/>
        <v>0</v>
      </c>
      <c r="H14" s="915">
        <f t="shared" si="3"/>
        <v>0</v>
      </c>
      <c r="I14" s="1070">
        <f t="shared" si="0"/>
        <v>12215000</v>
      </c>
    </row>
    <row r="15" spans="1:9" s="1066" customFormat="1" ht="12" customHeight="1" x14ac:dyDescent="0.2">
      <c r="A15" s="916"/>
      <c r="B15" s="916">
        <v>521</v>
      </c>
      <c r="C15" s="924" t="s">
        <v>306</v>
      </c>
      <c r="D15" s="1073">
        <v>9007418</v>
      </c>
      <c r="E15" s="919">
        <f>[1]P8!D45</f>
        <v>9010000</v>
      </c>
      <c r="F15" s="1073"/>
      <c r="G15" s="1073"/>
      <c r="H15" s="1073"/>
      <c r="I15" s="1072">
        <f t="shared" si="0"/>
        <v>9010000</v>
      </c>
    </row>
    <row r="16" spans="1:9" s="1066" customFormat="1" ht="12" customHeight="1" x14ac:dyDescent="0.2">
      <c r="A16" s="920"/>
      <c r="B16" s="920">
        <v>524</v>
      </c>
      <c r="C16" s="921" t="s">
        <v>523</v>
      </c>
      <c r="D16" s="1073">
        <v>3044507</v>
      </c>
      <c r="E16" s="919">
        <f>[1]P8!D47</f>
        <v>3045000</v>
      </c>
      <c r="F16" s="1073"/>
      <c r="G16" s="1073"/>
      <c r="H16" s="1073"/>
      <c r="I16" s="1074">
        <f t="shared" si="0"/>
        <v>3045000</v>
      </c>
    </row>
    <row r="17" spans="1:9" s="1066" customFormat="1" ht="12" customHeight="1" x14ac:dyDescent="0.2">
      <c r="A17" s="925"/>
      <c r="B17" s="920">
        <v>525</v>
      </c>
      <c r="C17" s="921" t="s">
        <v>524</v>
      </c>
      <c r="D17" s="1073">
        <v>30000</v>
      </c>
      <c r="E17" s="919">
        <f>[1]P8!D49</f>
        <v>30000</v>
      </c>
      <c r="F17" s="1073"/>
      <c r="G17" s="1073"/>
      <c r="H17" s="1073"/>
      <c r="I17" s="1074">
        <f t="shared" si="0"/>
        <v>30000</v>
      </c>
    </row>
    <row r="18" spans="1:9" s="1066" customFormat="1" ht="12" customHeight="1" x14ac:dyDescent="0.2">
      <c r="A18" s="925"/>
      <c r="B18" s="920">
        <v>527</v>
      </c>
      <c r="C18" s="921" t="s">
        <v>309</v>
      </c>
      <c r="D18" s="1073">
        <v>129033</v>
      </c>
      <c r="E18" s="919">
        <f>[1]P8!D51</f>
        <v>130000</v>
      </c>
      <c r="F18" s="1073"/>
      <c r="G18" s="1073"/>
      <c r="H18" s="1073"/>
      <c r="I18" s="1074">
        <f t="shared" si="0"/>
        <v>130000</v>
      </c>
    </row>
    <row r="19" spans="1:9" s="1066" customFormat="1" ht="12" customHeight="1" thickBot="1" x14ac:dyDescent="0.25">
      <c r="A19" s="926"/>
      <c r="B19" s="927">
        <v>528</v>
      </c>
      <c r="C19" s="928" t="s">
        <v>525</v>
      </c>
      <c r="D19" s="1073"/>
      <c r="E19" s="919">
        <f>[1]P8!D56</f>
        <v>0</v>
      </c>
      <c r="F19" s="1073"/>
      <c r="G19" s="1073"/>
      <c r="H19" s="1073"/>
      <c r="I19" s="1075">
        <f t="shared" si="0"/>
        <v>0</v>
      </c>
    </row>
    <row r="20" spans="1:9" s="1066" customFormat="1" ht="12" customHeight="1" thickBot="1" x14ac:dyDescent="0.25">
      <c r="A20" s="914">
        <v>53</v>
      </c>
      <c r="B20" s="1493" t="s">
        <v>526</v>
      </c>
      <c r="C20" s="1493"/>
      <c r="D20" s="915">
        <f t="shared" ref="D20:H20" si="4">D21</f>
        <v>0</v>
      </c>
      <c r="E20" s="915">
        <f t="shared" si="4"/>
        <v>0</v>
      </c>
      <c r="F20" s="915">
        <f t="shared" si="4"/>
        <v>0</v>
      </c>
      <c r="G20" s="915">
        <f t="shared" si="4"/>
        <v>0</v>
      </c>
      <c r="H20" s="915">
        <f t="shared" si="4"/>
        <v>0</v>
      </c>
      <c r="I20" s="1070">
        <f t="shared" si="0"/>
        <v>0</v>
      </c>
    </row>
    <row r="21" spans="1:9" s="1066" customFormat="1" ht="12" customHeight="1" thickBot="1" x14ac:dyDescent="0.25">
      <c r="A21" s="930"/>
      <c r="B21" s="930">
        <v>538</v>
      </c>
      <c r="C21" s="931" t="s">
        <v>316</v>
      </c>
      <c r="D21" s="1073"/>
      <c r="E21" s="932">
        <f>[1]P8!D59</f>
        <v>0</v>
      </c>
      <c r="F21" s="1073"/>
      <c r="G21" s="1073"/>
      <c r="H21" s="1073"/>
      <c r="I21" s="1076">
        <f t="shared" si="0"/>
        <v>0</v>
      </c>
    </row>
    <row r="22" spans="1:9" s="1066" customFormat="1" ht="12" customHeight="1" thickBot="1" x14ac:dyDescent="0.25">
      <c r="A22" s="914">
        <v>54</v>
      </c>
      <c r="B22" s="1493" t="s">
        <v>527</v>
      </c>
      <c r="C22" s="1493"/>
      <c r="D22" s="915">
        <f t="shared" ref="D22:H22" si="5">SUM(D23:D26)</f>
        <v>6000</v>
      </c>
      <c r="E22" s="915">
        <f t="shared" si="5"/>
        <v>6000</v>
      </c>
      <c r="F22" s="915">
        <f t="shared" si="5"/>
        <v>0</v>
      </c>
      <c r="G22" s="915">
        <f t="shared" si="5"/>
        <v>0</v>
      </c>
      <c r="H22" s="915">
        <f t="shared" si="5"/>
        <v>0</v>
      </c>
      <c r="I22" s="1070">
        <f t="shared" si="0"/>
        <v>6000</v>
      </c>
    </row>
    <row r="23" spans="1:9" s="1066" customFormat="1" ht="12" customHeight="1" x14ac:dyDescent="0.2">
      <c r="A23" s="924"/>
      <c r="B23" s="916">
        <v>541</v>
      </c>
      <c r="C23" s="924" t="s">
        <v>318</v>
      </c>
      <c r="D23" s="1073"/>
      <c r="E23" s="919">
        <f>[1]P8!D62</f>
        <v>0</v>
      </c>
      <c r="F23" s="1073"/>
      <c r="G23" s="1073"/>
      <c r="H23" s="1073"/>
      <c r="I23" s="1072">
        <f t="shared" si="0"/>
        <v>0</v>
      </c>
    </row>
    <row r="24" spans="1:9" s="1066" customFormat="1" ht="12" customHeight="1" x14ac:dyDescent="0.2">
      <c r="A24" s="921"/>
      <c r="B24" s="920">
        <v>542</v>
      </c>
      <c r="C24" s="921" t="s">
        <v>528</v>
      </c>
      <c r="D24" s="1073"/>
      <c r="E24" s="919">
        <f>[1]P8!D64</f>
        <v>0</v>
      </c>
      <c r="F24" s="1073"/>
      <c r="G24" s="1073"/>
      <c r="H24" s="1073"/>
      <c r="I24" s="1074">
        <f t="shared" si="0"/>
        <v>0</v>
      </c>
    </row>
    <row r="25" spans="1:9" s="1066" customFormat="1" ht="12" customHeight="1" x14ac:dyDescent="0.2">
      <c r="A25" s="933"/>
      <c r="B25" s="920">
        <v>547</v>
      </c>
      <c r="C25" s="921" t="s">
        <v>320</v>
      </c>
      <c r="D25" s="1073"/>
      <c r="E25" s="919">
        <f>[1]P8!D66</f>
        <v>0</v>
      </c>
      <c r="F25" s="1073"/>
      <c r="G25" s="1073"/>
      <c r="H25" s="1073"/>
      <c r="I25" s="1074">
        <f t="shared" si="0"/>
        <v>0</v>
      </c>
    </row>
    <row r="26" spans="1:9" s="1066" customFormat="1" ht="12" customHeight="1" thickBot="1" x14ac:dyDescent="0.25">
      <c r="A26" s="928"/>
      <c r="B26" s="927">
        <v>549</v>
      </c>
      <c r="C26" s="928" t="s">
        <v>321</v>
      </c>
      <c r="D26" s="1073">
        <v>6000</v>
      </c>
      <c r="E26" s="919">
        <f>[1]P8!D68</f>
        <v>6000</v>
      </c>
      <c r="F26" s="1073"/>
      <c r="G26" s="1073"/>
      <c r="H26" s="1073"/>
      <c r="I26" s="1075">
        <f t="shared" si="0"/>
        <v>6000</v>
      </c>
    </row>
    <row r="27" spans="1:9" s="1066" customFormat="1" ht="12" customHeight="1" thickBot="1" x14ac:dyDescent="0.25">
      <c r="A27" s="914">
        <v>55</v>
      </c>
      <c r="B27" s="1493" t="s">
        <v>529</v>
      </c>
      <c r="C27" s="1493"/>
      <c r="D27" s="915">
        <f>SUM(D28:D30)</f>
        <v>120000</v>
      </c>
      <c r="E27" s="915">
        <f>SUM(E28:E30)</f>
        <v>100000</v>
      </c>
      <c r="F27" s="915">
        <f>SUM(F28:F30)</f>
        <v>0</v>
      </c>
      <c r="G27" s="915">
        <f>SUM(G28:G30)</f>
        <v>0</v>
      </c>
      <c r="H27" s="915">
        <f>SUM(H28:H30)</f>
        <v>0</v>
      </c>
      <c r="I27" s="1070">
        <f t="shared" si="0"/>
        <v>100000</v>
      </c>
    </row>
    <row r="28" spans="1:9" s="1066" customFormat="1" ht="12" customHeight="1" x14ac:dyDescent="0.2">
      <c r="A28" s="934"/>
      <c r="B28" s="935">
        <v>551</v>
      </c>
      <c r="C28" s="936" t="s">
        <v>324</v>
      </c>
      <c r="D28" s="1077"/>
      <c r="E28" s="937">
        <f>[1]P8!D71</f>
        <v>0</v>
      </c>
      <c r="F28" s="1077"/>
      <c r="G28" s="1077"/>
      <c r="H28" s="1077"/>
      <c r="I28" s="1078">
        <f t="shared" si="0"/>
        <v>0</v>
      </c>
    </row>
    <row r="29" spans="1:9" s="1066" customFormat="1" ht="12" customHeight="1" x14ac:dyDescent="0.2">
      <c r="A29" s="933"/>
      <c r="B29" s="920">
        <v>556</v>
      </c>
      <c r="C29" s="921" t="s">
        <v>325</v>
      </c>
      <c r="D29" s="1073"/>
      <c r="E29" s="919">
        <f>[1]P8!D73</f>
        <v>0</v>
      </c>
      <c r="F29" s="1073"/>
      <c r="G29" s="1073"/>
      <c r="H29" s="1073"/>
      <c r="I29" s="1074">
        <f t="shared" ref="I29" si="6">SUM(E29:H29)</f>
        <v>0</v>
      </c>
    </row>
    <row r="30" spans="1:9" s="1066" customFormat="1" ht="12" customHeight="1" thickBot="1" x14ac:dyDescent="0.25">
      <c r="A30" s="938"/>
      <c r="B30" s="939">
        <v>558</v>
      </c>
      <c r="C30" s="940" t="s">
        <v>326</v>
      </c>
      <c r="D30" s="1073">
        <v>120000</v>
      </c>
      <c r="E30" s="929">
        <f>[1]P8!D75</f>
        <v>100000</v>
      </c>
      <c r="F30" s="1071"/>
      <c r="G30" s="1071"/>
      <c r="H30" s="1071"/>
      <c r="I30" s="1075">
        <f t="shared" si="0"/>
        <v>100000</v>
      </c>
    </row>
    <row r="31" spans="1:9" s="1066" customFormat="1" ht="12" customHeight="1" thickBot="1" x14ac:dyDescent="0.25">
      <c r="A31" s="914">
        <v>56</v>
      </c>
      <c r="B31" s="1501" t="s">
        <v>530</v>
      </c>
      <c r="C31" s="1502"/>
      <c r="D31" s="915">
        <f>D32</f>
        <v>0</v>
      </c>
      <c r="E31" s="915">
        <f t="shared" ref="E31:H31" si="7">E32</f>
        <v>0</v>
      </c>
      <c r="F31" s="915">
        <f t="shared" si="7"/>
        <v>0</v>
      </c>
      <c r="G31" s="915">
        <f t="shared" si="7"/>
        <v>0</v>
      </c>
      <c r="H31" s="915">
        <f t="shared" si="7"/>
        <v>0</v>
      </c>
      <c r="I31" s="1070">
        <f t="shared" si="0"/>
        <v>0</v>
      </c>
    </row>
    <row r="32" spans="1:9" s="1066" customFormat="1" ht="12" customHeight="1" thickBot="1" x14ac:dyDescent="0.25">
      <c r="A32" s="941"/>
      <c r="B32" s="930">
        <v>569</v>
      </c>
      <c r="C32" s="931" t="s">
        <v>330</v>
      </c>
      <c r="D32" s="1073"/>
      <c r="E32" s="932">
        <f>[1]P8!D79</f>
        <v>0</v>
      </c>
      <c r="F32" s="1073"/>
      <c r="G32" s="1073"/>
      <c r="H32" s="1073"/>
      <c r="I32" s="1076">
        <f t="shared" si="0"/>
        <v>0</v>
      </c>
    </row>
    <row r="33" spans="1:9" s="1066" customFormat="1" ht="12" customHeight="1" thickBot="1" x14ac:dyDescent="0.25">
      <c r="A33" s="914">
        <v>59</v>
      </c>
      <c r="B33" s="1493" t="s">
        <v>332</v>
      </c>
      <c r="C33" s="1493"/>
      <c r="D33" s="915">
        <f t="shared" ref="D33:H33" si="8">SUM(D34:D35)</f>
        <v>0</v>
      </c>
      <c r="E33" s="915">
        <f t="shared" si="8"/>
        <v>0</v>
      </c>
      <c r="F33" s="915">
        <f t="shared" si="8"/>
        <v>0</v>
      </c>
      <c r="G33" s="915">
        <f t="shared" si="8"/>
        <v>0</v>
      </c>
      <c r="H33" s="915">
        <f t="shared" si="8"/>
        <v>0</v>
      </c>
      <c r="I33" s="1070">
        <f t="shared" si="0"/>
        <v>0</v>
      </c>
    </row>
    <row r="34" spans="1:9" s="1066" customFormat="1" ht="12" customHeight="1" x14ac:dyDescent="0.2">
      <c r="A34" s="924"/>
      <c r="B34" s="916">
        <v>591</v>
      </c>
      <c r="C34" s="924" t="s">
        <v>332</v>
      </c>
      <c r="D34" s="1073"/>
      <c r="E34" s="919">
        <f>[1]P8!D82</f>
        <v>0</v>
      </c>
      <c r="F34" s="1073"/>
      <c r="G34" s="1073"/>
      <c r="H34" s="1073"/>
      <c r="I34" s="1072">
        <f t="shared" si="0"/>
        <v>0</v>
      </c>
    </row>
    <row r="35" spans="1:9" s="1066" customFormat="1" ht="12" customHeight="1" thickBot="1" x14ac:dyDescent="0.25">
      <c r="A35" s="942"/>
      <c r="B35" s="943">
        <v>595</v>
      </c>
      <c r="C35" s="942" t="s">
        <v>333</v>
      </c>
      <c r="D35" s="1073"/>
      <c r="E35" s="919">
        <f>[1]P8!D84</f>
        <v>0</v>
      </c>
      <c r="F35" s="1073"/>
      <c r="G35" s="1073"/>
      <c r="H35" s="1073"/>
      <c r="I35" s="1079">
        <f t="shared" si="0"/>
        <v>0</v>
      </c>
    </row>
    <row r="36" spans="1:9" s="1066" customFormat="1" ht="12" customHeight="1" thickBot="1" x14ac:dyDescent="0.25">
      <c r="A36" s="1507" t="s">
        <v>531</v>
      </c>
      <c r="B36" s="1508"/>
      <c r="C36" s="1509"/>
      <c r="D36" s="944">
        <f t="shared" ref="D36:H36" si="9">D37+D41+D46+D48</f>
        <v>15410328</v>
      </c>
      <c r="E36" s="944">
        <f t="shared" si="9"/>
        <v>15878000</v>
      </c>
      <c r="F36" s="944">
        <f t="shared" si="9"/>
        <v>0</v>
      </c>
      <c r="G36" s="944">
        <f t="shared" si="9"/>
        <v>0</v>
      </c>
      <c r="H36" s="944">
        <f t="shared" si="9"/>
        <v>0</v>
      </c>
      <c r="I36" s="1080">
        <f t="shared" si="0"/>
        <v>15878000</v>
      </c>
    </row>
    <row r="37" spans="1:9" s="1066" customFormat="1" ht="12" customHeight="1" thickBot="1" x14ac:dyDescent="0.25">
      <c r="A37" s="945">
        <v>60</v>
      </c>
      <c r="B37" s="1510" t="s">
        <v>532</v>
      </c>
      <c r="C37" s="1510"/>
      <c r="D37" s="946">
        <f t="shared" ref="D37:H37" si="10">SUM(D38:D40)</f>
        <v>1690000</v>
      </c>
      <c r="E37" s="946">
        <f t="shared" si="10"/>
        <v>1845000</v>
      </c>
      <c r="F37" s="946">
        <f t="shared" si="10"/>
        <v>0</v>
      </c>
      <c r="G37" s="946">
        <f t="shared" si="10"/>
        <v>0</v>
      </c>
      <c r="H37" s="946">
        <f t="shared" si="10"/>
        <v>0</v>
      </c>
      <c r="I37" s="1081">
        <f t="shared" si="0"/>
        <v>1845000</v>
      </c>
    </row>
    <row r="38" spans="1:9" s="1066" customFormat="1" ht="12" customHeight="1" x14ac:dyDescent="0.2">
      <c r="A38" s="947"/>
      <c r="B38" s="948">
        <v>602</v>
      </c>
      <c r="C38" s="947" t="s">
        <v>533</v>
      </c>
      <c r="D38" s="1073">
        <v>1690000</v>
      </c>
      <c r="E38" s="1073">
        <v>1845000</v>
      </c>
      <c r="F38" s="1073"/>
      <c r="G38" s="1073"/>
      <c r="H38" s="1073"/>
      <c r="I38" s="1082">
        <f>SUM(E38:H38)</f>
        <v>1845000</v>
      </c>
    </row>
    <row r="39" spans="1:9" s="1066" customFormat="1" ht="12" customHeight="1" x14ac:dyDescent="0.2">
      <c r="A39" s="949"/>
      <c r="B39" s="950">
        <v>603</v>
      </c>
      <c r="C39" s="949" t="s">
        <v>534</v>
      </c>
      <c r="D39" s="1073"/>
      <c r="E39" s="1073"/>
      <c r="F39" s="1073"/>
      <c r="G39" s="1073"/>
      <c r="H39" s="1073"/>
      <c r="I39" s="1083">
        <f>SUM(E39:H39)</f>
        <v>0</v>
      </c>
    </row>
    <row r="40" spans="1:9" s="1066" customFormat="1" ht="12" customHeight="1" thickBot="1" x14ac:dyDescent="0.25">
      <c r="A40" s="951"/>
      <c r="B40" s="952">
        <v>604</v>
      </c>
      <c r="C40" s="951" t="s">
        <v>535</v>
      </c>
      <c r="D40" s="1073"/>
      <c r="E40" s="1073"/>
      <c r="F40" s="1073"/>
      <c r="G40" s="1073"/>
      <c r="H40" s="1073"/>
      <c r="I40" s="1084">
        <f t="shared" ref="I40:I54" si="11">SUM(E40:H40)</f>
        <v>0</v>
      </c>
    </row>
    <row r="41" spans="1:9" s="1066" customFormat="1" ht="12" customHeight="1" thickBot="1" x14ac:dyDescent="0.25">
      <c r="A41" s="945">
        <v>64</v>
      </c>
      <c r="B41" s="1510" t="s">
        <v>536</v>
      </c>
      <c r="C41" s="1510"/>
      <c r="D41" s="946">
        <f>SUM(D42:D45)</f>
        <v>150000</v>
      </c>
      <c r="E41" s="946">
        <f t="shared" ref="E41:H41" si="12">SUM(E42:E45)</f>
        <v>515000</v>
      </c>
      <c r="F41" s="946">
        <f t="shared" si="12"/>
        <v>0</v>
      </c>
      <c r="G41" s="946">
        <f t="shared" si="12"/>
        <v>0</v>
      </c>
      <c r="H41" s="946">
        <f t="shared" si="12"/>
        <v>0</v>
      </c>
      <c r="I41" s="1081">
        <f t="shared" si="11"/>
        <v>515000</v>
      </c>
    </row>
    <row r="42" spans="1:9" s="1066" customFormat="1" ht="12" customHeight="1" x14ac:dyDescent="0.2">
      <c r="A42" s="947"/>
      <c r="B42" s="948">
        <v>641</v>
      </c>
      <c r="C42" s="947" t="s">
        <v>318</v>
      </c>
      <c r="D42" s="1073"/>
      <c r="E42" s="1073"/>
      <c r="F42" s="1073"/>
      <c r="G42" s="1073"/>
      <c r="H42" s="1073"/>
      <c r="I42" s="1082">
        <f t="shared" si="11"/>
        <v>0</v>
      </c>
    </row>
    <row r="43" spans="1:9" s="1066" customFormat="1" ht="12" customHeight="1" x14ac:dyDescent="0.2">
      <c r="A43" s="949"/>
      <c r="B43" s="950">
        <v>643</v>
      </c>
      <c r="C43" s="949" t="s">
        <v>537</v>
      </c>
      <c r="D43" s="1073"/>
      <c r="E43" s="1073"/>
      <c r="F43" s="1073"/>
      <c r="G43" s="1073"/>
      <c r="H43" s="1073"/>
      <c r="I43" s="1083">
        <f t="shared" si="11"/>
        <v>0</v>
      </c>
    </row>
    <row r="44" spans="1:9" s="1066" customFormat="1" ht="12" customHeight="1" x14ac:dyDescent="0.2">
      <c r="A44" s="949"/>
      <c r="B44" s="950">
        <v>648</v>
      </c>
      <c r="C44" s="949" t="s">
        <v>538</v>
      </c>
      <c r="D44" s="1073">
        <v>150000</v>
      </c>
      <c r="E44" s="1073">
        <v>515000</v>
      </c>
      <c r="F44" s="1073"/>
      <c r="G44" s="1073"/>
      <c r="H44" s="1073"/>
      <c r="I44" s="1083">
        <f t="shared" si="11"/>
        <v>515000</v>
      </c>
    </row>
    <row r="45" spans="1:9" s="1066" customFormat="1" ht="12" customHeight="1" thickBot="1" x14ac:dyDescent="0.25">
      <c r="A45" s="951"/>
      <c r="B45" s="952">
        <v>649</v>
      </c>
      <c r="C45" s="951" t="s">
        <v>539</v>
      </c>
      <c r="D45" s="1073"/>
      <c r="E45" s="1073"/>
      <c r="F45" s="1073"/>
      <c r="G45" s="1073"/>
      <c r="H45" s="1073"/>
      <c r="I45" s="1084">
        <f t="shared" si="11"/>
        <v>0</v>
      </c>
    </row>
    <row r="46" spans="1:9" s="1066" customFormat="1" ht="12" customHeight="1" thickBot="1" x14ac:dyDescent="0.25">
      <c r="A46" s="945">
        <v>66</v>
      </c>
      <c r="B46" s="1510" t="s">
        <v>540</v>
      </c>
      <c r="C46" s="1510"/>
      <c r="D46" s="946">
        <f>D47</f>
        <v>0</v>
      </c>
      <c r="E46" s="946">
        <f t="shared" ref="E46:H46" si="13">E47</f>
        <v>0</v>
      </c>
      <c r="F46" s="946">
        <f t="shared" si="13"/>
        <v>0</v>
      </c>
      <c r="G46" s="946">
        <f t="shared" si="13"/>
        <v>0</v>
      </c>
      <c r="H46" s="946">
        <f t="shared" si="13"/>
        <v>0</v>
      </c>
      <c r="I46" s="1081">
        <f t="shared" si="11"/>
        <v>0</v>
      </c>
    </row>
    <row r="47" spans="1:9" s="1066" customFormat="1" ht="12" customHeight="1" thickBot="1" x14ac:dyDescent="0.25">
      <c r="A47" s="953"/>
      <c r="B47" s="954">
        <v>662</v>
      </c>
      <c r="C47" s="953" t="s">
        <v>541</v>
      </c>
      <c r="D47" s="1085"/>
      <c r="E47" s="1085"/>
      <c r="F47" s="1085"/>
      <c r="G47" s="1085"/>
      <c r="H47" s="1085"/>
      <c r="I47" s="1082">
        <f t="shared" si="11"/>
        <v>0</v>
      </c>
    </row>
    <row r="48" spans="1:9" s="1066" customFormat="1" ht="12" customHeight="1" thickBot="1" x14ac:dyDescent="0.25">
      <c r="A48" s="945">
        <v>67</v>
      </c>
      <c r="B48" s="1510" t="s">
        <v>542</v>
      </c>
      <c r="C48" s="1510"/>
      <c r="D48" s="946">
        <f t="shared" ref="D48:H48" si="14">SUM(D49:D53)</f>
        <v>13570328</v>
      </c>
      <c r="E48" s="946">
        <f t="shared" si="14"/>
        <v>13518000</v>
      </c>
      <c r="F48" s="946">
        <f t="shared" si="14"/>
        <v>0</v>
      </c>
      <c r="G48" s="946">
        <f t="shared" si="14"/>
        <v>0</v>
      </c>
      <c r="H48" s="946">
        <f t="shared" si="14"/>
        <v>0</v>
      </c>
      <c r="I48" s="1081">
        <f t="shared" si="11"/>
        <v>13518000</v>
      </c>
    </row>
    <row r="49" spans="1:9" s="1066" customFormat="1" ht="12" customHeight="1" x14ac:dyDescent="0.2">
      <c r="A49" s="948" t="s">
        <v>543</v>
      </c>
      <c r="B49" s="948">
        <v>500</v>
      </c>
      <c r="C49" s="947" t="s">
        <v>544</v>
      </c>
      <c r="D49" s="1073">
        <v>1373000</v>
      </c>
      <c r="E49" s="1071">
        <v>1373000</v>
      </c>
      <c r="F49" s="1071"/>
      <c r="G49" s="1071"/>
      <c r="H49" s="1071"/>
      <c r="I49" s="1086">
        <f t="shared" si="11"/>
        <v>1373000</v>
      </c>
    </row>
    <row r="50" spans="1:9" s="1066" customFormat="1" ht="12" customHeight="1" x14ac:dyDescent="0.2">
      <c r="A50" s="948" t="s">
        <v>543</v>
      </c>
      <c r="B50" s="948">
        <v>510</v>
      </c>
      <c r="C50" s="947" t="s">
        <v>545</v>
      </c>
      <c r="D50" s="1073"/>
      <c r="E50" s="1071"/>
      <c r="F50" s="1071"/>
      <c r="G50" s="1071"/>
      <c r="H50" s="1071"/>
      <c r="I50" s="1086">
        <f t="shared" si="11"/>
        <v>0</v>
      </c>
    </row>
    <row r="51" spans="1:9" s="1066" customFormat="1" ht="12" customHeight="1" x14ac:dyDescent="0.2">
      <c r="A51" s="948" t="s">
        <v>543</v>
      </c>
      <c r="B51" s="948">
        <v>600</v>
      </c>
      <c r="C51" s="947" t="s">
        <v>546</v>
      </c>
      <c r="D51" s="1073">
        <v>12197328</v>
      </c>
      <c r="E51" s="1071">
        <v>12145000</v>
      </c>
      <c r="F51" s="1071"/>
      <c r="G51" s="1071"/>
      <c r="H51" s="1071"/>
      <c r="I51" s="1086">
        <f t="shared" si="11"/>
        <v>12145000</v>
      </c>
    </row>
    <row r="52" spans="1:9" s="1066" customFormat="1" ht="12" customHeight="1" x14ac:dyDescent="0.2">
      <c r="A52" s="948" t="s">
        <v>543</v>
      </c>
      <c r="B52" s="948"/>
      <c r="C52" s="947" t="s">
        <v>547</v>
      </c>
      <c r="D52" s="1073"/>
      <c r="E52" s="1071"/>
      <c r="F52" s="1071"/>
      <c r="G52" s="1071"/>
      <c r="H52" s="1071"/>
      <c r="I52" s="1086">
        <f t="shared" si="11"/>
        <v>0</v>
      </c>
    </row>
    <row r="53" spans="1:9" s="1066" customFormat="1" ht="12" customHeight="1" thickBot="1" x14ac:dyDescent="0.25">
      <c r="A53" s="955" t="s">
        <v>543</v>
      </c>
      <c r="B53" s="1087"/>
      <c r="C53" s="956" t="s">
        <v>548</v>
      </c>
      <c r="D53" s="1073"/>
      <c r="E53" s="1073"/>
      <c r="F53" s="1073"/>
      <c r="G53" s="1073"/>
      <c r="H53" s="1073"/>
      <c r="I53" s="1088">
        <f t="shared" si="11"/>
        <v>0</v>
      </c>
    </row>
    <row r="54" spans="1:9" s="1066" customFormat="1" ht="12" customHeight="1" thickBot="1" x14ac:dyDescent="0.25">
      <c r="A54" s="957" t="s">
        <v>549</v>
      </c>
      <c r="B54" s="957"/>
      <c r="C54" s="958"/>
      <c r="D54" s="959">
        <f>D36-D5</f>
        <v>0</v>
      </c>
      <c r="E54" s="959">
        <f>E36-E5</f>
        <v>0</v>
      </c>
      <c r="F54" s="959">
        <f>F36-F5</f>
        <v>0</v>
      </c>
      <c r="G54" s="959">
        <f>G36-G5</f>
        <v>0</v>
      </c>
      <c r="H54" s="959">
        <f>H36-H5</f>
        <v>0</v>
      </c>
      <c r="I54" s="1089">
        <f t="shared" si="11"/>
        <v>0</v>
      </c>
    </row>
    <row r="55" spans="1:9" s="1066" customFormat="1" ht="12" customHeight="1" thickBot="1" x14ac:dyDescent="0.25">
      <c r="A55" s="1503" t="s">
        <v>550</v>
      </c>
      <c r="B55" s="1504"/>
      <c r="C55" s="1504"/>
      <c r="D55" s="1505"/>
      <c r="E55" s="1505"/>
      <c r="F55" s="1505"/>
      <c r="G55" s="1505"/>
      <c r="H55" s="1505"/>
      <c r="I55" s="1506"/>
    </row>
    <row r="56" spans="1:9" s="1066" customFormat="1" ht="12" customHeight="1" thickBot="1" x14ac:dyDescent="0.25">
      <c r="A56" s="957" t="s">
        <v>551</v>
      </c>
      <c r="B56" s="957"/>
      <c r="C56" s="958"/>
      <c r="D56" s="960">
        <f t="shared" ref="D56:H56" si="15">SUM(D57:D58)</f>
        <v>0</v>
      </c>
      <c r="E56" s="960">
        <f t="shared" si="15"/>
        <v>0</v>
      </c>
      <c r="F56" s="960">
        <f t="shared" si="15"/>
        <v>0</v>
      </c>
      <c r="G56" s="960">
        <f t="shared" si="15"/>
        <v>0</v>
      </c>
      <c r="H56" s="960">
        <f t="shared" si="15"/>
        <v>0</v>
      </c>
      <c r="I56" s="1089">
        <f t="shared" ref="I56:I62" si="16">SUM(E56:H56)</f>
        <v>0</v>
      </c>
    </row>
    <row r="57" spans="1:9" s="1066" customFormat="1" ht="12" customHeight="1" x14ac:dyDescent="0.2">
      <c r="A57" s="961" t="s">
        <v>552</v>
      </c>
      <c r="B57" s="962" t="s">
        <v>553</v>
      </c>
      <c r="C57" s="962"/>
      <c r="D57" s="1073"/>
      <c r="E57" s="1073"/>
      <c r="F57" s="1073"/>
      <c r="G57" s="1073"/>
      <c r="H57" s="1073"/>
      <c r="I57" s="1090">
        <f t="shared" si="16"/>
        <v>0</v>
      </c>
    </row>
    <row r="58" spans="1:9" s="1066" customFormat="1" ht="12" customHeight="1" thickBot="1" x14ac:dyDescent="0.25">
      <c r="A58" s="963"/>
      <c r="B58" s="964" t="s">
        <v>554</v>
      </c>
      <c r="C58" s="964"/>
      <c r="D58" s="1073"/>
      <c r="E58" s="1073"/>
      <c r="F58" s="1073"/>
      <c r="G58" s="1073"/>
      <c r="H58" s="1073"/>
      <c r="I58" s="1091">
        <f t="shared" si="16"/>
        <v>0</v>
      </c>
    </row>
    <row r="59" spans="1:9" s="1066" customFormat="1" ht="12" customHeight="1" thickBot="1" x14ac:dyDescent="0.25">
      <c r="A59" s="957" t="s">
        <v>555</v>
      </c>
      <c r="B59" s="957"/>
      <c r="C59" s="957"/>
      <c r="D59" s="959">
        <f t="shared" ref="D59:H59" si="17">SUM(D60:D62)</f>
        <v>0</v>
      </c>
      <c r="E59" s="959">
        <f t="shared" si="17"/>
        <v>0</v>
      </c>
      <c r="F59" s="959">
        <f t="shared" si="17"/>
        <v>0</v>
      </c>
      <c r="G59" s="959">
        <f t="shared" si="17"/>
        <v>0</v>
      </c>
      <c r="H59" s="959">
        <f t="shared" si="17"/>
        <v>0</v>
      </c>
      <c r="I59" s="1089">
        <f t="shared" si="16"/>
        <v>0</v>
      </c>
    </row>
    <row r="60" spans="1:9" s="1066" customFormat="1" ht="12" customHeight="1" x14ac:dyDescent="0.2">
      <c r="A60" s="965" t="s">
        <v>556</v>
      </c>
      <c r="B60" s="966" t="s">
        <v>557</v>
      </c>
      <c r="C60" s="966"/>
      <c r="D60" s="1077"/>
      <c r="E60" s="1077"/>
      <c r="F60" s="1077"/>
      <c r="G60" s="1077"/>
      <c r="H60" s="1077"/>
      <c r="I60" s="1090">
        <f t="shared" si="16"/>
        <v>0</v>
      </c>
    </row>
    <row r="61" spans="1:9" s="1066" customFormat="1" ht="12" customHeight="1" x14ac:dyDescent="0.2">
      <c r="A61" s="967"/>
      <c r="B61" s="968" t="s">
        <v>558</v>
      </c>
      <c r="C61" s="968"/>
      <c r="D61" s="1073"/>
      <c r="E61" s="1073"/>
      <c r="F61" s="1073"/>
      <c r="G61" s="1073"/>
      <c r="H61" s="1073"/>
      <c r="I61" s="1092">
        <f t="shared" si="16"/>
        <v>0</v>
      </c>
    </row>
    <row r="62" spans="1:9" s="1066" customFormat="1" ht="12" customHeight="1" thickBot="1" x14ac:dyDescent="0.25">
      <c r="A62" s="969"/>
      <c r="B62" s="970" t="s">
        <v>559</v>
      </c>
      <c r="C62" s="970"/>
      <c r="D62" s="1093"/>
      <c r="E62" s="1093"/>
      <c r="F62" s="1093"/>
      <c r="G62" s="1093"/>
      <c r="H62" s="1093"/>
      <c r="I62" s="1094">
        <f t="shared" si="16"/>
        <v>0</v>
      </c>
    </row>
    <row r="63" spans="1:9" s="1066" customFormat="1" ht="12" customHeight="1" x14ac:dyDescent="0.2">
      <c r="A63" s="971"/>
      <c r="B63" s="207"/>
      <c r="C63" s="207"/>
      <c r="D63" s="972"/>
      <c r="E63" s="973"/>
    </row>
    <row r="64" spans="1:9" s="1066" customFormat="1" ht="12" customHeight="1" x14ac:dyDescent="0.2">
      <c r="A64" s="974" t="s">
        <v>334</v>
      </c>
      <c r="B64" s="207"/>
      <c r="C64" s="1095" t="str">
        <f>[1]P8!C89</f>
        <v>Mgr. Gabriela Ouhrabková</v>
      </c>
      <c r="D64" s="208" t="s">
        <v>335</v>
      </c>
      <c r="E64" s="973"/>
      <c r="F64" s="1096"/>
      <c r="G64" s="975" t="s">
        <v>336</v>
      </c>
      <c r="H64" s="1097" t="s">
        <v>638</v>
      </c>
    </row>
    <row r="65" spans="1:9" s="1066" customFormat="1" ht="7.5" customHeight="1" x14ac:dyDescent="0.2">
      <c r="D65" s="208"/>
      <c r="E65" s="207"/>
      <c r="F65" s="1096"/>
      <c r="G65" s="1096"/>
      <c r="H65" s="1096"/>
      <c r="I65" s="1096"/>
    </row>
    <row r="66" spans="1:9" s="1066" customFormat="1" ht="12" customHeight="1" x14ac:dyDescent="0.2">
      <c r="A66" s="974" t="s">
        <v>337</v>
      </c>
      <c r="B66" s="207"/>
      <c r="C66" s="1095" t="str">
        <f>[1]P8!C91</f>
        <v>Mgr. Gabriela Ouhrabková</v>
      </c>
      <c r="D66" s="208" t="s">
        <v>335</v>
      </c>
      <c r="E66" s="976"/>
      <c r="F66" s="1096"/>
      <c r="G66" s="1096"/>
      <c r="H66" s="1096"/>
      <c r="I66" s="1096"/>
    </row>
    <row r="67" spans="1:9" s="1066" customFormat="1" ht="7.5" customHeight="1" x14ac:dyDescent="0.2">
      <c r="A67" s="1096"/>
      <c r="B67" s="1096"/>
      <c r="C67" s="1096"/>
      <c r="D67" s="1096"/>
      <c r="E67" s="1096"/>
      <c r="F67" s="1096"/>
      <c r="G67" s="1096"/>
      <c r="H67" s="1096"/>
      <c r="I67" s="1096"/>
    </row>
    <row r="68" spans="1:9" x14ac:dyDescent="0.3">
      <c r="A68" s="209" t="s">
        <v>560</v>
      </c>
      <c r="B68" s="1098"/>
      <c r="C68" s="1098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062" customWidth="1"/>
    <col min="2" max="2" width="5" style="1062" customWidth="1"/>
    <col min="3" max="3" width="32.6640625" style="1062" customWidth="1"/>
    <col min="4" max="5" width="10" style="1062" customWidth="1"/>
    <col min="6" max="7" width="8.33203125" style="1062" customWidth="1"/>
    <col min="8" max="8" width="10" style="1062" customWidth="1"/>
    <col min="9" max="16384" width="9.109375" style="1062"/>
  </cols>
  <sheetData>
    <row r="1" spans="1:11" x14ac:dyDescent="0.3">
      <c r="A1" s="1099"/>
      <c r="B1" s="1099"/>
      <c r="C1" s="1100" t="s">
        <v>253</v>
      </c>
      <c r="D1" s="1099"/>
      <c r="E1" s="1101" t="s">
        <v>254</v>
      </c>
      <c r="F1" s="1102">
        <v>2025</v>
      </c>
      <c r="G1" s="1099"/>
      <c r="H1" s="120" t="s">
        <v>255</v>
      </c>
    </row>
    <row r="2" spans="1:11" s="1066" customFormat="1" ht="11.4" customHeight="1" x14ac:dyDescent="0.2">
      <c r="A2" s="121"/>
      <c r="B2" s="1511" t="s">
        <v>256</v>
      </c>
      <c r="C2" s="1511"/>
      <c r="D2" s="1511"/>
      <c r="E2" s="1511"/>
      <c r="F2" s="1511"/>
      <c r="G2" s="1511"/>
      <c r="H2" s="122"/>
      <c r="I2" s="123"/>
      <c r="J2" s="1096"/>
      <c r="K2" s="1096"/>
    </row>
    <row r="3" spans="1:11" s="1066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096"/>
      <c r="K3" s="1096"/>
    </row>
    <row r="4" spans="1:11" s="1066" customFormat="1" ht="11.4" customHeight="1" x14ac:dyDescent="0.2">
      <c r="A4" s="1512"/>
      <c r="B4" s="1514" t="s">
        <v>259</v>
      </c>
      <c r="C4" s="1516" t="s">
        <v>260</v>
      </c>
      <c r="D4" s="1518" t="s">
        <v>261</v>
      </c>
      <c r="E4" s="1520" t="s">
        <v>262</v>
      </c>
      <c r="F4" s="1514" t="s">
        <v>263</v>
      </c>
      <c r="G4" s="1514"/>
      <c r="H4" s="1522"/>
      <c r="I4" s="123"/>
      <c r="J4" s="1096"/>
      <c r="K4" s="1096"/>
    </row>
    <row r="5" spans="1:11" s="1066" customFormat="1" ht="11.4" customHeight="1" thickBot="1" x14ac:dyDescent="0.25">
      <c r="A5" s="1513"/>
      <c r="B5" s="1515"/>
      <c r="C5" s="1517"/>
      <c r="D5" s="1519"/>
      <c r="E5" s="1521"/>
      <c r="F5" s="506" t="s">
        <v>264</v>
      </c>
      <c r="G5" s="506" t="s">
        <v>265</v>
      </c>
      <c r="H5" s="125" t="s">
        <v>266</v>
      </c>
      <c r="I5" s="123"/>
      <c r="J5" s="1096"/>
      <c r="K5" s="1096"/>
    </row>
    <row r="6" spans="1:11" s="1066" customFormat="1" ht="11.4" customHeight="1" thickBot="1" x14ac:dyDescent="0.25">
      <c r="A6" s="1525" t="s">
        <v>267</v>
      </c>
      <c r="B6" s="1526"/>
      <c r="C6" s="1527"/>
      <c r="D6" s="126">
        <f>D7+D22+D44+D58+D61+D70+D78+D81</f>
        <v>15878000</v>
      </c>
      <c r="E6" s="127">
        <f>E7+E22+E44+E58+E61+E70+E78+E81</f>
        <v>1373000</v>
      </c>
      <c r="F6" s="128">
        <f>F7+F22+F44+F58+F61+F70+F78+F81</f>
        <v>345000</v>
      </c>
      <c r="G6" s="128">
        <f>G7+G22+G44+G58+G61+G70+G78+G81</f>
        <v>515000</v>
      </c>
      <c r="H6" s="129">
        <f>H7+H22+H44+H58+H61+H70+H78+H81</f>
        <v>13645000</v>
      </c>
      <c r="I6" s="123"/>
      <c r="J6" s="1096"/>
      <c r="K6" s="1096"/>
    </row>
    <row r="7" spans="1:11" s="1066" customFormat="1" ht="11.4" customHeight="1" thickBot="1" x14ac:dyDescent="0.25">
      <c r="A7" s="130">
        <v>50</v>
      </c>
      <c r="B7" s="1528" t="s">
        <v>268</v>
      </c>
      <c r="C7" s="1529"/>
      <c r="D7" s="131">
        <f>SUM(E7:H7)</f>
        <v>2785000</v>
      </c>
      <c r="E7" s="132">
        <f>SUM(E8+E17)</f>
        <v>1050000</v>
      </c>
      <c r="F7" s="133">
        <f>SUM(F8+F17)</f>
        <v>200000</v>
      </c>
      <c r="G7" s="133">
        <f>SUM(G8+G17)</f>
        <v>35000</v>
      </c>
      <c r="H7" s="134">
        <f>SUM(H8+H17)</f>
        <v>1500000</v>
      </c>
      <c r="I7" s="123"/>
      <c r="J7" s="1096"/>
      <c r="K7" s="1096"/>
    </row>
    <row r="8" spans="1:11" s="1066" customFormat="1" ht="11.4" customHeight="1" thickBot="1" x14ac:dyDescent="0.25">
      <c r="A8" s="135">
        <v>501</v>
      </c>
      <c r="B8" s="1530" t="s">
        <v>269</v>
      </c>
      <c r="C8" s="1531"/>
      <c r="D8" s="136">
        <f>SUM(E8:H8)</f>
        <v>1885000</v>
      </c>
      <c r="E8" s="137">
        <f>SUM(E9:E16)</f>
        <v>150000</v>
      </c>
      <c r="F8" s="138">
        <f>SUM(F9:F16)</f>
        <v>200000</v>
      </c>
      <c r="G8" s="138">
        <f>SUM(G9:G16)</f>
        <v>35000</v>
      </c>
      <c r="H8" s="139">
        <f>SUM(H9:H16)</f>
        <v>1500000</v>
      </c>
      <c r="I8" s="123"/>
      <c r="J8" s="1096"/>
      <c r="K8" s="1096"/>
    </row>
    <row r="9" spans="1:11" s="1066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250000</v>
      </c>
      <c r="E9" s="1103">
        <v>65000</v>
      </c>
      <c r="F9" s="1104">
        <v>150000</v>
      </c>
      <c r="G9" s="1104">
        <v>35000</v>
      </c>
      <c r="H9" s="1105"/>
      <c r="I9" s="123"/>
      <c r="J9" s="1096"/>
      <c r="K9" s="1096"/>
    </row>
    <row r="10" spans="1:11" s="1066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30000</v>
      </c>
      <c r="E10" s="1106"/>
      <c r="F10" s="1107">
        <v>30000</v>
      </c>
      <c r="G10" s="1107"/>
      <c r="H10" s="1108"/>
      <c r="I10" s="123"/>
      <c r="J10" s="1096"/>
      <c r="K10" s="1096"/>
    </row>
    <row r="11" spans="1:11" s="1066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20000</v>
      </c>
      <c r="E11" s="1106">
        <v>20000</v>
      </c>
      <c r="F11" s="1107"/>
      <c r="G11" s="1107"/>
      <c r="H11" s="1108"/>
      <c r="I11" s="123"/>
      <c r="J11" s="1096"/>
      <c r="K11" s="1096"/>
    </row>
    <row r="12" spans="1:11" s="1066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10000</v>
      </c>
      <c r="E12" s="1106">
        <v>10000</v>
      </c>
      <c r="F12" s="1107"/>
      <c r="G12" s="1107"/>
      <c r="H12" s="1108"/>
      <c r="I12" s="123"/>
      <c r="J12" s="1096"/>
      <c r="K12" s="1096"/>
    </row>
    <row r="13" spans="1:11" s="1066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106"/>
      <c r="F13" s="1107"/>
      <c r="G13" s="1107"/>
      <c r="H13" s="1108"/>
      <c r="I13" s="123"/>
      <c r="J13" s="1096"/>
      <c r="K13" s="1096"/>
    </row>
    <row r="14" spans="1:11" s="1066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1500000</v>
      </c>
      <c r="E14" s="1106"/>
      <c r="F14" s="1107"/>
      <c r="G14" s="1107"/>
      <c r="H14" s="1108">
        <v>1500000</v>
      </c>
      <c r="I14" s="123"/>
      <c r="J14" s="1096"/>
      <c r="K14" s="1096"/>
    </row>
    <row r="15" spans="1:11" s="1066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75000</v>
      </c>
      <c r="E15" s="1106">
        <v>55000</v>
      </c>
      <c r="F15" s="1107">
        <v>20000</v>
      </c>
      <c r="G15" s="1107"/>
      <c r="H15" s="1108"/>
      <c r="I15" s="123"/>
      <c r="J15" s="1096"/>
      <c r="K15" s="1096"/>
    </row>
    <row r="16" spans="1:11" s="1066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09"/>
      <c r="F16" s="1110"/>
      <c r="G16" s="1110"/>
      <c r="H16" s="1111"/>
      <c r="I16" s="123"/>
      <c r="J16" s="1096"/>
      <c r="K16" s="1096"/>
    </row>
    <row r="17" spans="1:11" s="1066" customFormat="1" ht="11.4" customHeight="1" thickBot="1" x14ac:dyDescent="0.25">
      <c r="A17" s="135">
        <v>502</v>
      </c>
      <c r="B17" s="1530" t="s">
        <v>278</v>
      </c>
      <c r="C17" s="1531"/>
      <c r="D17" s="136">
        <f t="shared" si="0"/>
        <v>900000</v>
      </c>
      <c r="E17" s="152">
        <f>SUM(E18:E21)</f>
        <v>900000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096"/>
      <c r="K17" s="1096"/>
    </row>
    <row r="18" spans="1:11" s="1066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380000</v>
      </c>
      <c r="E18" s="1103">
        <v>380000</v>
      </c>
      <c r="F18" s="1104"/>
      <c r="G18" s="1104"/>
      <c r="H18" s="1105"/>
      <c r="I18" s="123"/>
      <c r="J18" s="1096"/>
      <c r="K18" s="1096"/>
    </row>
    <row r="19" spans="1:11" s="1066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400000</v>
      </c>
      <c r="E19" s="1106">
        <v>400000</v>
      </c>
      <c r="F19" s="1107"/>
      <c r="G19" s="1107"/>
      <c r="H19" s="1108"/>
      <c r="I19" s="123"/>
      <c r="J19" s="1096"/>
      <c r="K19" s="1096"/>
    </row>
    <row r="20" spans="1:11" s="1066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0</v>
      </c>
      <c r="E20" s="1106"/>
      <c r="F20" s="1107"/>
      <c r="G20" s="1107"/>
      <c r="H20" s="1108"/>
      <c r="I20" s="123"/>
      <c r="J20" s="1096"/>
      <c r="K20" s="1096"/>
    </row>
    <row r="21" spans="1:11" s="1066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120000</v>
      </c>
      <c r="E21" s="1106">
        <v>120000</v>
      </c>
      <c r="F21" s="1107"/>
      <c r="G21" s="1107"/>
      <c r="H21" s="1108"/>
      <c r="I21" s="123"/>
      <c r="J21" s="1096"/>
      <c r="K21" s="1096"/>
    </row>
    <row r="22" spans="1:11" s="1066" customFormat="1" ht="11.4" customHeight="1" thickBot="1" x14ac:dyDescent="0.25">
      <c r="A22" s="155">
        <v>51</v>
      </c>
      <c r="B22" s="1532" t="s">
        <v>283</v>
      </c>
      <c r="C22" s="1533"/>
      <c r="D22" s="156">
        <f t="shared" si="0"/>
        <v>772000</v>
      </c>
      <c r="E22" s="157">
        <f>SUM(E23+E26+E28+E30)</f>
        <v>192000</v>
      </c>
      <c r="F22" s="157">
        <f>SUM(F23+F26+F28+F30)</f>
        <v>100000</v>
      </c>
      <c r="G22" s="157">
        <f>SUM(G23+G26+G28+G30)</f>
        <v>480000</v>
      </c>
      <c r="H22" s="157">
        <f>SUM(H23+H26+H28+H30)</f>
        <v>0</v>
      </c>
      <c r="I22" s="123"/>
      <c r="J22" s="1096"/>
      <c r="K22" s="1096"/>
    </row>
    <row r="23" spans="1:11" s="1066" customFormat="1" ht="11.4" customHeight="1" thickBot="1" x14ac:dyDescent="0.25">
      <c r="A23" s="158">
        <v>511</v>
      </c>
      <c r="B23" s="1534" t="s">
        <v>284</v>
      </c>
      <c r="C23" s="1535"/>
      <c r="D23" s="159">
        <f t="shared" ref="D23" si="1">SUM(E23:H23)</f>
        <v>480000</v>
      </c>
      <c r="E23" s="160">
        <f>SUM(E24:E25)</f>
        <v>0</v>
      </c>
      <c r="F23" s="160">
        <f>SUM(F24:F25)</f>
        <v>0</v>
      </c>
      <c r="G23" s="160">
        <f>SUM(G24:G25)</f>
        <v>480000</v>
      </c>
      <c r="H23" s="160">
        <f>SUM(H24:H25)</f>
        <v>0</v>
      </c>
      <c r="I23" s="123"/>
      <c r="J23" s="1096"/>
      <c r="K23" s="1096"/>
    </row>
    <row r="24" spans="1:11" s="1066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480000</v>
      </c>
      <c r="E24" s="1106"/>
      <c r="F24" s="1107"/>
      <c r="G24" s="1107">
        <v>480000</v>
      </c>
      <c r="H24" s="1108"/>
      <c r="I24" s="123"/>
      <c r="J24" s="1096"/>
      <c r="K24" s="1096"/>
    </row>
    <row r="25" spans="1:11" s="1066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0</v>
      </c>
      <c r="E25" s="1106"/>
      <c r="F25" s="1107"/>
      <c r="G25" s="1107"/>
      <c r="H25" s="1108"/>
      <c r="I25" s="123"/>
      <c r="J25" s="1096"/>
      <c r="K25" s="1096"/>
    </row>
    <row r="26" spans="1:11" s="1066" customFormat="1" ht="11.4" customHeight="1" thickBot="1" x14ac:dyDescent="0.25">
      <c r="A26" s="158">
        <v>512</v>
      </c>
      <c r="B26" s="1534" t="s">
        <v>287</v>
      </c>
      <c r="C26" s="1535"/>
      <c r="D26" s="159">
        <f t="shared" si="0"/>
        <v>0</v>
      </c>
      <c r="E26" s="160">
        <f>SUM(E27:E27)</f>
        <v>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096"/>
      <c r="K26" s="1096"/>
    </row>
    <row r="27" spans="1:11" s="1066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0</v>
      </c>
      <c r="E27" s="1106"/>
      <c r="F27" s="1107"/>
      <c r="G27" s="1107"/>
      <c r="H27" s="1108"/>
      <c r="I27" s="123"/>
      <c r="J27" s="1096"/>
      <c r="K27" s="1096"/>
    </row>
    <row r="28" spans="1:11" s="1066" customFormat="1" ht="11.4" customHeight="1" thickBot="1" x14ac:dyDescent="0.25">
      <c r="A28" s="158">
        <v>513</v>
      </c>
      <c r="B28" s="1534" t="s">
        <v>289</v>
      </c>
      <c r="C28" s="1535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096"/>
      <c r="K28" s="1096"/>
    </row>
    <row r="29" spans="1:11" s="1066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5000</v>
      </c>
      <c r="E29" s="1106">
        <v>5000</v>
      </c>
      <c r="F29" s="1107"/>
      <c r="G29" s="1107"/>
      <c r="H29" s="1108"/>
      <c r="I29" s="123"/>
      <c r="J29" s="1096"/>
      <c r="K29" s="1096"/>
    </row>
    <row r="30" spans="1:11" s="1066" customFormat="1" ht="11.4" customHeight="1" thickBot="1" x14ac:dyDescent="0.25">
      <c r="A30" s="158">
        <v>518</v>
      </c>
      <c r="B30" s="1534" t="s">
        <v>291</v>
      </c>
      <c r="C30" s="1535"/>
      <c r="D30" s="159">
        <f t="shared" si="0"/>
        <v>287000</v>
      </c>
      <c r="E30" s="160">
        <f>SUM(E31:E43)</f>
        <v>187000</v>
      </c>
      <c r="F30" s="160">
        <f>SUM(F31:F43)</f>
        <v>100000</v>
      </c>
      <c r="G30" s="160">
        <f>SUM(G31:G43)</f>
        <v>0</v>
      </c>
      <c r="H30" s="160">
        <f>SUM(H31:H43)</f>
        <v>0</v>
      </c>
      <c r="I30" s="123"/>
      <c r="J30" s="1096"/>
      <c r="K30" s="1096"/>
    </row>
    <row r="31" spans="1:11" s="1066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25000</v>
      </c>
      <c r="E31" s="1106">
        <v>25000</v>
      </c>
      <c r="F31" s="1107"/>
      <c r="G31" s="1107"/>
      <c r="H31" s="1108"/>
      <c r="I31" s="123"/>
      <c r="J31" s="1096"/>
      <c r="K31" s="1096"/>
    </row>
    <row r="32" spans="1:11" s="1066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10000</v>
      </c>
      <c r="E32" s="1106">
        <v>10000</v>
      </c>
      <c r="F32" s="1107"/>
      <c r="G32" s="1107"/>
      <c r="H32" s="1108"/>
      <c r="I32" s="123"/>
      <c r="J32" s="1096"/>
      <c r="K32" s="1096"/>
    </row>
    <row r="33" spans="1:11" s="1066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1000</v>
      </c>
      <c r="E33" s="1106">
        <v>1000</v>
      </c>
      <c r="F33" s="1107"/>
      <c r="G33" s="1107"/>
      <c r="H33" s="1108"/>
      <c r="I33" s="123"/>
      <c r="J33" s="1112"/>
      <c r="K33" s="1096"/>
    </row>
    <row r="34" spans="1:11" s="1066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25000</v>
      </c>
      <c r="E34" s="1106">
        <v>25000</v>
      </c>
      <c r="F34" s="1107"/>
      <c r="G34" s="1107"/>
      <c r="H34" s="1108"/>
      <c r="I34" s="123"/>
      <c r="J34" s="1096"/>
      <c r="K34" s="1096"/>
    </row>
    <row r="35" spans="1:11" s="1066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200000</v>
      </c>
      <c r="E35" s="1106">
        <v>100000</v>
      </c>
      <c r="F35" s="1107">
        <v>100000</v>
      </c>
      <c r="G35" s="1107"/>
      <c r="H35" s="1108"/>
      <c r="I35" s="123"/>
      <c r="J35" s="1096"/>
      <c r="K35" s="1096"/>
    </row>
    <row r="36" spans="1:11" s="1066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106"/>
      <c r="F36" s="1107"/>
      <c r="G36" s="1107"/>
      <c r="H36" s="1108"/>
      <c r="I36" s="123"/>
      <c r="J36" s="1096"/>
      <c r="K36" s="1096"/>
    </row>
    <row r="37" spans="1:11" s="1066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20000</v>
      </c>
      <c r="E37" s="1106">
        <v>20000</v>
      </c>
      <c r="F37" s="1107"/>
      <c r="G37" s="1107"/>
      <c r="H37" s="1108"/>
      <c r="I37" s="123"/>
      <c r="J37" s="1096"/>
      <c r="K37" s="1096"/>
    </row>
    <row r="38" spans="1:11" s="1066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6000</v>
      </c>
      <c r="E38" s="1106">
        <v>6000</v>
      </c>
      <c r="F38" s="1107"/>
      <c r="G38" s="1107"/>
      <c r="H38" s="1108"/>
      <c r="I38" s="123"/>
      <c r="J38" s="1096"/>
      <c r="K38" s="1096"/>
    </row>
    <row r="39" spans="1:11" s="1066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06"/>
      <c r="F39" s="1107"/>
      <c r="G39" s="1107"/>
      <c r="H39" s="1108"/>
      <c r="I39" s="123"/>
      <c r="J39" s="1096"/>
      <c r="K39" s="1096"/>
    </row>
    <row r="40" spans="1:11" s="1066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06"/>
      <c r="F40" s="1107"/>
      <c r="G40" s="1107"/>
      <c r="H40" s="1108"/>
      <c r="I40" s="123"/>
      <c r="J40" s="1096"/>
      <c r="K40" s="1096"/>
    </row>
    <row r="41" spans="1:11" s="1066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06"/>
      <c r="F41" s="1107"/>
      <c r="G41" s="1107"/>
      <c r="H41" s="1108"/>
      <c r="I41" s="123"/>
      <c r="J41" s="1096"/>
      <c r="K41" s="1096"/>
    </row>
    <row r="42" spans="1:11" s="1066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106"/>
      <c r="F42" s="1107"/>
      <c r="G42" s="1107"/>
      <c r="H42" s="1108"/>
      <c r="I42" s="123"/>
      <c r="J42" s="1096"/>
      <c r="K42" s="1096"/>
    </row>
    <row r="43" spans="1:11" s="1066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06"/>
      <c r="F43" s="1107"/>
      <c r="G43" s="1107"/>
      <c r="H43" s="1108"/>
      <c r="I43" s="123"/>
      <c r="J43" s="1096"/>
      <c r="K43" s="1096"/>
    </row>
    <row r="44" spans="1:11" s="1066" customFormat="1" ht="11.4" customHeight="1" thickBot="1" x14ac:dyDescent="0.25">
      <c r="A44" s="173">
        <v>52</v>
      </c>
      <c r="B44" s="1536" t="s">
        <v>305</v>
      </c>
      <c r="C44" s="1537"/>
      <c r="D44" s="174">
        <f t="shared" si="0"/>
        <v>12215000</v>
      </c>
      <c r="E44" s="175">
        <f>SUM(E45+E47+E49+E51+E56)</f>
        <v>70000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12145000</v>
      </c>
      <c r="I44" s="123"/>
      <c r="J44" s="1096"/>
      <c r="K44" s="1096"/>
    </row>
    <row r="45" spans="1:11" s="1066" customFormat="1" ht="11.4" customHeight="1" thickBot="1" x14ac:dyDescent="0.25">
      <c r="A45" s="176">
        <v>521</v>
      </c>
      <c r="B45" s="1523" t="s">
        <v>306</v>
      </c>
      <c r="C45" s="1524"/>
      <c r="D45" s="177">
        <f t="shared" si="0"/>
        <v>9010000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9010000</v>
      </c>
      <c r="I45" s="123"/>
      <c r="J45" s="1096"/>
      <c r="K45" s="1096"/>
    </row>
    <row r="46" spans="1:11" s="1066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9010000</v>
      </c>
      <c r="E46" s="1106"/>
      <c r="F46" s="1107"/>
      <c r="G46" s="1107"/>
      <c r="H46" s="1108">
        <v>9010000</v>
      </c>
      <c r="I46" s="123"/>
      <c r="J46" s="1096"/>
      <c r="K46" s="1096"/>
    </row>
    <row r="47" spans="1:11" s="1066" customFormat="1" ht="11.4" customHeight="1" thickBot="1" x14ac:dyDescent="0.25">
      <c r="A47" s="176">
        <v>524</v>
      </c>
      <c r="B47" s="1523" t="s">
        <v>307</v>
      </c>
      <c r="C47" s="1524"/>
      <c r="D47" s="177">
        <f t="shared" si="0"/>
        <v>3045000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3045000</v>
      </c>
      <c r="I47" s="123"/>
      <c r="J47" s="1096"/>
      <c r="K47" s="1096"/>
    </row>
    <row r="48" spans="1:11" s="1066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3045000</v>
      </c>
      <c r="E48" s="1106"/>
      <c r="F48" s="1107"/>
      <c r="G48" s="1107"/>
      <c r="H48" s="1108">
        <v>3045000</v>
      </c>
      <c r="I48" s="123"/>
      <c r="J48" s="1096"/>
      <c r="K48" s="1096"/>
    </row>
    <row r="49" spans="1:11" s="1066" customFormat="1" ht="11.4" customHeight="1" thickBot="1" x14ac:dyDescent="0.25">
      <c r="A49" s="176">
        <v>525</v>
      </c>
      <c r="B49" s="1523" t="s">
        <v>308</v>
      </c>
      <c r="C49" s="1524"/>
      <c r="D49" s="177">
        <f t="shared" si="0"/>
        <v>30000</v>
      </c>
      <c r="E49" s="178">
        <f>SUM(E50:E50)</f>
        <v>30000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096"/>
      <c r="K49" s="1096"/>
    </row>
    <row r="50" spans="1:11" s="1066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30000</v>
      </c>
      <c r="E50" s="1106">
        <v>30000</v>
      </c>
      <c r="F50" s="1107"/>
      <c r="G50" s="1107"/>
      <c r="H50" s="1108"/>
      <c r="I50" s="123"/>
      <c r="J50" s="1096"/>
      <c r="K50" s="1096"/>
    </row>
    <row r="51" spans="1:11" s="1066" customFormat="1" ht="11.4" customHeight="1" x14ac:dyDescent="0.2">
      <c r="A51" s="183">
        <v>527</v>
      </c>
      <c r="B51" s="1538" t="s">
        <v>309</v>
      </c>
      <c r="C51" s="1539"/>
      <c r="D51" s="184">
        <f t="shared" si="0"/>
        <v>130000</v>
      </c>
      <c r="E51" s="185">
        <f>SUM(E52:E55)</f>
        <v>40000</v>
      </c>
      <c r="F51" s="185">
        <f>SUM(F52:F55)</f>
        <v>0</v>
      </c>
      <c r="G51" s="185">
        <f>SUM(G52:G55)</f>
        <v>0</v>
      </c>
      <c r="H51" s="185">
        <f>SUM(H52:H55)</f>
        <v>90000</v>
      </c>
      <c r="I51" s="123"/>
      <c r="J51" s="1096"/>
      <c r="K51" s="1096"/>
    </row>
    <row r="52" spans="1:11" s="1066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90000</v>
      </c>
      <c r="E52" s="1106"/>
      <c r="F52" s="1107"/>
      <c r="G52" s="1107"/>
      <c r="H52" s="1108">
        <v>90000</v>
      </c>
      <c r="I52" s="123"/>
      <c r="J52" s="1096"/>
      <c r="K52" s="1096"/>
    </row>
    <row r="53" spans="1:11" s="1066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10000</v>
      </c>
      <c r="E53" s="1106">
        <v>10000</v>
      </c>
      <c r="F53" s="1107"/>
      <c r="G53" s="1107"/>
      <c r="H53" s="1108"/>
      <c r="I53" s="123"/>
      <c r="J53" s="1096"/>
      <c r="K53" s="1096"/>
    </row>
    <row r="54" spans="1:11" s="1066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0</v>
      </c>
      <c r="E54" s="1106"/>
      <c r="F54" s="1107"/>
      <c r="G54" s="1107"/>
      <c r="H54" s="1108"/>
      <c r="I54" s="123"/>
      <c r="J54" s="1096"/>
      <c r="K54" s="1096"/>
    </row>
    <row r="55" spans="1:11" s="1066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30000</v>
      </c>
      <c r="E55" s="1106">
        <v>30000</v>
      </c>
      <c r="F55" s="1107"/>
      <c r="G55" s="1107"/>
      <c r="H55" s="1108"/>
      <c r="I55" s="123"/>
      <c r="J55" s="1096"/>
      <c r="K55" s="1096"/>
    </row>
    <row r="56" spans="1:11" s="1066" customFormat="1" ht="11.4" customHeight="1" thickBot="1" x14ac:dyDescent="0.25">
      <c r="A56" s="176">
        <v>528</v>
      </c>
      <c r="B56" s="1523" t="s">
        <v>314</v>
      </c>
      <c r="C56" s="1524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096"/>
      <c r="K56" s="1096"/>
    </row>
    <row r="57" spans="1:11" s="1066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106"/>
      <c r="F57" s="1107"/>
      <c r="G57" s="1107"/>
      <c r="H57" s="1108"/>
      <c r="I57" s="123"/>
      <c r="J57" s="1096"/>
      <c r="K57" s="1096"/>
    </row>
    <row r="58" spans="1:11" s="1066" customFormat="1" ht="11.4" customHeight="1" thickBot="1" x14ac:dyDescent="0.25">
      <c r="A58" s="130">
        <v>53</v>
      </c>
      <c r="B58" s="1528" t="s">
        <v>315</v>
      </c>
      <c r="C58" s="1529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096"/>
      <c r="K58" s="1096"/>
    </row>
    <row r="59" spans="1:11" s="1066" customFormat="1" ht="11.4" customHeight="1" thickBot="1" x14ac:dyDescent="0.25">
      <c r="A59" s="135">
        <v>538</v>
      </c>
      <c r="B59" s="1530" t="s">
        <v>316</v>
      </c>
      <c r="C59" s="1531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096"/>
      <c r="K59" s="1096"/>
    </row>
    <row r="60" spans="1:11" s="1066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106"/>
      <c r="F60" s="1107"/>
      <c r="G60" s="1107"/>
      <c r="H60" s="1108"/>
      <c r="I60" s="123"/>
      <c r="J60" s="1096"/>
      <c r="K60" s="1096"/>
    </row>
    <row r="61" spans="1:11" s="1066" customFormat="1" ht="11.4" customHeight="1" thickBot="1" x14ac:dyDescent="0.25">
      <c r="A61" s="155">
        <v>54</v>
      </c>
      <c r="B61" s="1532" t="s">
        <v>317</v>
      </c>
      <c r="C61" s="1533"/>
      <c r="D61" s="156">
        <f t="shared" si="0"/>
        <v>6000</v>
      </c>
      <c r="E61" s="157">
        <f>SUM(E62+E64+E66+E68)</f>
        <v>6000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096"/>
      <c r="K61" s="1096"/>
    </row>
    <row r="62" spans="1:11" s="1066" customFormat="1" ht="11.4" customHeight="1" thickBot="1" x14ac:dyDescent="0.25">
      <c r="A62" s="158">
        <v>541</v>
      </c>
      <c r="B62" s="1534" t="s">
        <v>318</v>
      </c>
      <c r="C62" s="1535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096"/>
      <c r="K62" s="1096"/>
    </row>
    <row r="63" spans="1:11" s="1066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13"/>
      <c r="F63" s="1114"/>
      <c r="G63" s="1114"/>
      <c r="H63" s="1115"/>
      <c r="I63" s="123"/>
      <c r="J63" s="1096"/>
      <c r="K63" s="1096"/>
    </row>
    <row r="64" spans="1:11" s="1066" customFormat="1" ht="11.4" customHeight="1" thickBot="1" x14ac:dyDescent="0.25">
      <c r="A64" s="158">
        <v>542</v>
      </c>
      <c r="B64" s="1534" t="s">
        <v>319</v>
      </c>
      <c r="C64" s="1535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096"/>
      <c r="K64" s="1096"/>
    </row>
    <row r="65" spans="1:11" s="1066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06"/>
      <c r="F65" s="1107"/>
      <c r="G65" s="1107"/>
      <c r="H65" s="1108"/>
      <c r="I65" s="123"/>
      <c r="J65" s="1096"/>
      <c r="K65" s="1096"/>
    </row>
    <row r="66" spans="1:11" s="1066" customFormat="1" ht="11.4" customHeight="1" thickBot="1" x14ac:dyDescent="0.25">
      <c r="A66" s="158">
        <v>547</v>
      </c>
      <c r="B66" s="1534" t="s">
        <v>320</v>
      </c>
      <c r="C66" s="1535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096"/>
      <c r="K66" s="1096"/>
    </row>
    <row r="67" spans="1:11" s="1066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06"/>
      <c r="F67" s="1107"/>
      <c r="G67" s="1107"/>
      <c r="H67" s="1108"/>
      <c r="I67" s="123"/>
      <c r="J67" s="1096"/>
      <c r="K67" s="1096"/>
    </row>
    <row r="68" spans="1:11" s="1066" customFormat="1" ht="11.4" customHeight="1" x14ac:dyDescent="0.2">
      <c r="A68" s="190">
        <v>549</v>
      </c>
      <c r="B68" s="1540" t="s">
        <v>321</v>
      </c>
      <c r="C68" s="1541"/>
      <c r="D68" s="191">
        <f t="shared" si="0"/>
        <v>6000</v>
      </c>
      <c r="E68" s="192">
        <f>SUM(E69:E69)</f>
        <v>6000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096"/>
      <c r="K68" s="1096"/>
    </row>
    <row r="69" spans="1:11" s="1066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6000</v>
      </c>
      <c r="E69" s="1106">
        <v>6000</v>
      </c>
      <c r="F69" s="1107"/>
      <c r="G69" s="1107"/>
      <c r="H69" s="1108"/>
      <c r="I69" s="123"/>
      <c r="J69" s="1096"/>
      <c r="K69" s="1096"/>
    </row>
    <row r="70" spans="1:11" s="1066" customFormat="1" ht="11.4" customHeight="1" thickBot="1" x14ac:dyDescent="0.25">
      <c r="A70" s="173">
        <v>55</v>
      </c>
      <c r="B70" s="1536" t="s">
        <v>323</v>
      </c>
      <c r="C70" s="1537"/>
      <c r="D70" s="174">
        <f t="shared" si="0"/>
        <v>100000</v>
      </c>
      <c r="E70" s="175">
        <f>SUM(E71+E73+E75)</f>
        <v>55000</v>
      </c>
      <c r="F70" s="175">
        <f>SUM(F71+F73+F75)</f>
        <v>45000</v>
      </c>
      <c r="G70" s="175">
        <f>SUM(G71+G73+G75)</f>
        <v>0</v>
      </c>
      <c r="H70" s="175">
        <f>SUM(H71+H73+H75)</f>
        <v>0</v>
      </c>
      <c r="I70" s="123"/>
      <c r="J70" s="1096"/>
      <c r="K70" s="1096"/>
    </row>
    <row r="71" spans="1:11" s="1066" customFormat="1" ht="11.4" customHeight="1" thickBot="1" x14ac:dyDescent="0.25">
      <c r="A71" s="176">
        <v>551</v>
      </c>
      <c r="B71" s="1523" t="s">
        <v>324</v>
      </c>
      <c r="C71" s="152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096"/>
      <c r="K71" s="1096"/>
    </row>
    <row r="72" spans="1:11" s="1066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13"/>
      <c r="F72" s="1114"/>
      <c r="G72" s="1114"/>
      <c r="H72" s="1115"/>
      <c r="I72" s="123"/>
      <c r="J72" s="1096"/>
      <c r="K72" s="1096"/>
    </row>
    <row r="73" spans="1:11" s="1066" customFormat="1" ht="11.4" customHeight="1" thickBot="1" x14ac:dyDescent="0.25">
      <c r="A73" s="176">
        <v>556</v>
      </c>
      <c r="B73" s="1523" t="s">
        <v>325</v>
      </c>
      <c r="C73" s="152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096"/>
      <c r="K73" s="1096"/>
    </row>
    <row r="74" spans="1:11" s="1066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13"/>
      <c r="F74" s="1114"/>
      <c r="G74" s="1114"/>
      <c r="H74" s="1115"/>
      <c r="I74" s="123"/>
      <c r="J74" s="1096"/>
      <c r="K74" s="1096"/>
    </row>
    <row r="75" spans="1:11" s="1066" customFormat="1" ht="11.4" customHeight="1" x14ac:dyDescent="0.2">
      <c r="A75" s="183">
        <v>558</v>
      </c>
      <c r="B75" s="1538" t="s">
        <v>326</v>
      </c>
      <c r="C75" s="1539"/>
      <c r="D75" s="184">
        <f t="shared" si="0"/>
        <v>100000</v>
      </c>
      <c r="E75" s="185">
        <f>SUM(E76:E77)</f>
        <v>55000</v>
      </c>
      <c r="F75" s="185">
        <f>SUM(F76:F77)</f>
        <v>45000</v>
      </c>
      <c r="G75" s="185">
        <f>SUM(G76:G77)</f>
        <v>0</v>
      </c>
      <c r="H75" s="185">
        <f>SUM(H76:H77)</f>
        <v>0</v>
      </c>
      <c r="I75" s="123"/>
      <c r="J75" s="1096"/>
      <c r="K75" s="1096"/>
    </row>
    <row r="76" spans="1:11" s="1066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100000</v>
      </c>
      <c r="E76" s="1106">
        <v>55000</v>
      </c>
      <c r="F76" s="1107">
        <v>45000</v>
      </c>
      <c r="G76" s="1107"/>
      <c r="H76" s="1108"/>
      <c r="I76" s="123"/>
      <c r="J76" s="1096"/>
      <c r="K76" s="1096"/>
    </row>
    <row r="77" spans="1:11" s="1066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0</v>
      </c>
      <c r="E77" s="1106"/>
      <c r="F77" s="1107"/>
      <c r="G77" s="1107"/>
      <c r="H77" s="1108"/>
      <c r="I77" s="123"/>
      <c r="J77" s="1096"/>
      <c r="K77" s="1096"/>
    </row>
    <row r="78" spans="1:11" s="1066" customFormat="1" ht="11.4" customHeight="1" thickBot="1" x14ac:dyDescent="0.25">
      <c r="A78" s="130">
        <v>56</v>
      </c>
      <c r="B78" s="1528" t="s">
        <v>329</v>
      </c>
      <c r="C78" s="1529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096"/>
      <c r="K78" s="1096"/>
    </row>
    <row r="79" spans="1:11" s="1066" customFormat="1" ht="11.4" customHeight="1" thickBot="1" x14ac:dyDescent="0.25">
      <c r="A79" s="135">
        <v>569</v>
      </c>
      <c r="B79" s="1530" t="s">
        <v>330</v>
      </c>
      <c r="C79" s="1531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096"/>
      <c r="K79" s="1096"/>
    </row>
    <row r="80" spans="1:11" s="1066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06"/>
      <c r="F80" s="1107"/>
      <c r="G80" s="1107"/>
      <c r="H80" s="1108"/>
      <c r="I80" s="123"/>
      <c r="J80" s="1096"/>
      <c r="K80" s="1096"/>
    </row>
    <row r="81" spans="1:11" s="1066" customFormat="1" ht="11.4" customHeight="1" thickBot="1" x14ac:dyDescent="0.25">
      <c r="A81" s="155">
        <v>59</v>
      </c>
      <c r="B81" s="1532" t="s">
        <v>331</v>
      </c>
      <c r="C81" s="1533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096"/>
      <c r="K81" s="1096"/>
    </row>
    <row r="82" spans="1:11" s="1066" customFormat="1" ht="11.4" customHeight="1" thickBot="1" x14ac:dyDescent="0.25">
      <c r="A82" s="158">
        <v>591</v>
      </c>
      <c r="B82" s="1534" t="s">
        <v>332</v>
      </c>
      <c r="C82" s="1535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096"/>
      <c r="K82" s="1096"/>
    </row>
    <row r="83" spans="1:11" s="1066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16"/>
      <c r="F83" s="1117"/>
      <c r="G83" s="1117"/>
      <c r="H83" s="1118"/>
      <c r="I83" s="123"/>
      <c r="J83" s="1096"/>
      <c r="K83" s="1096"/>
    </row>
    <row r="84" spans="1:11" s="1066" customFormat="1" ht="11.4" customHeight="1" thickBot="1" x14ac:dyDescent="0.25">
      <c r="A84" s="158">
        <v>595</v>
      </c>
      <c r="B84" s="1534" t="s">
        <v>333</v>
      </c>
      <c r="C84" s="1535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096"/>
      <c r="K84" s="1096"/>
    </row>
    <row r="85" spans="1:11" s="1066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09"/>
      <c r="F85" s="1110"/>
      <c r="G85" s="1110"/>
      <c r="H85" s="1111"/>
      <c r="I85" s="123"/>
      <c r="J85" s="1096"/>
      <c r="K85" s="1096"/>
    </row>
    <row r="86" spans="1:11" s="1066" customFormat="1" ht="11.4" customHeight="1" x14ac:dyDescent="0.2">
      <c r="A86" s="205"/>
      <c r="B86" s="205"/>
      <c r="C86" s="123"/>
      <c r="D86" s="206"/>
      <c r="E86" s="1119"/>
      <c r="F86" s="1119"/>
      <c r="G86" s="1119"/>
      <c r="H86" s="1119"/>
      <c r="I86" s="123"/>
      <c r="J86" s="1096"/>
      <c r="K86" s="1096"/>
    </row>
    <row r="87" spans="1:11" s="1066" customFormat="1" ht="11.4" customHeight="1" x14ac:dyDescent="0.2">
      <c r="A87" s="205"/>
      <c r="B87" s="205"/>
      <c r="C87" s="123"/>
      <c r="D87" s="206"/>
      <c r="E87" s="1119"/>
      <c r="F87" s="1119"/>
      <c r="G87" s="1119"/>
      <c r="H87" s="1119"/>
      <c r="I87" s="123"/>
      <c r="J87" s="1096"/>
      <c r="K87" s="1096"/>
    </row>
    <row r="88" spans="1:11" s="1066" customFormat="1" ht="11.4" customHeight="1" x14ac:dyDescent="0.2">
      <c r="A88" s="205"/>
      <c r="B88" s="205"/>
      <c r="C88" s="123"/>
      <c r="D88" s="206"/>
      <c r="E88" s="1119"/>
      <c r="F88" s="1119"/>
      <c r="G88" s="1119"/>
      <c r="H88" s="1119"/>
      <c r="I88" s="123"/>
      <c r="J88" s="1096"/>
      <c r="K88" s="1096"/>
    </row>
    <row r="89" spans="1:11" s="1066" customFormat="1" ht="11.4" customHeight="1" x14ac:dyDescent="0.2">
      <c r="A89" s="207" t="s">
        <v>334</v>
      </c>
      <c r="B89" s="208"/>
      <c r="C89" s="1097" t="s">
        <v>508</v>
      </c>
      <c r="D89" s="208" t="s">
        <v>335</v>
      </c>
      <c r="E89" s="977"/>
      <c r="F89" s="975" t="s">
        <v>336</v>
      </c>
      <c r="G89" s="1120" t="s">
        <v>638</v>
      </c>
      <c r="J89" s="1096"/>
      <c r="K89" s="1096"/>
    </row>
    <row r="90" spans="1:11" ht="7.5" customHeight="1" x14ac:dyDescent="0.3"/>
    <row r="91" spans="1:11" s="1066" customFormat="1" ht="11.4" customHeight="1" x14ac:dyDescent="0.2">
      <c r="A91" s="207" t="s">
        <v>337</v>
      </c>
      <c r="B91" s="208"/>
      <c r="C91" s="1097" t="s">
        <v>508</v>
      </c>
      <c r="D91" s="208" t="s">
        <v>335</v>
      </c>
      <c r="E91" s="123"/>
      <c r="F91" s="123"/>
      <c r="G91" s="123"/>
      <c r="H91" s="123"/>
      <c r="I91" s="1096"/>
      <c r="J91" s="1096"/>
      <c r="K91" s="1096"/>
    </row>
    <row r="92" spans="1:11" s="1066" customFormat="1" ht="7.5" customHeight="1" x14ac:dyDescent="0.2">
      <c r="B92" s="1096"/>
      <c r="C92" s="1096"/>
      <c r="D92" s="1096"/>
      <c r="E92" s="1096"/>
      <c r="F92" s="1096"/>
      <c r="G92" s="1096"/>
      <c r="H92" s="1096"/>
      <c r="I92" s="1096"/>
      <c r="J92" s="1096"/>
      <c r="K92" s="1096"/>
    </row>
    <row r="93" spans="1:11" s="1066" customFormat="1" ht="10.199999999999999" x14ac:dyDescent="0.2">
      <c r="A93" s="209" t="s">
        <v>338</v>
      </c>
      <c r="B93" s="1096"/>
      <c r="C93" s="1121" t="s">
        <v>561</v>
      </c>
      <c r="D93" s="1096"/>
      <c r="E93" s="1096"/>
      <c r="F93" s="1096"/>
      <c r="G93" s="1096"/>
      <c r="H93" s="1096"/>
      <c r="I93" s="1096"/>
      <c r="J93" s="1096"/>
      <c r="K93" s="1096"/>
    </row>
    <row r="94" spans="1:11" x14ac:dyDescent="0.3">
      <c r="A94" s="1096"/>
      <c r="B94" s="1096"/>
      <c r="C94" s="1096"/>
      <c r="D94" s="1096"/>
      <c r="E94" s="1096"/>
      <c r="F94" s="1096"/>
      <c r="G94" s="1096"/>
      <c r="H94" s="1096"/>
    </row>
  </sheetData>
  <sheetProtection algorithmName="SHA-512" hashValue="NkqcKN9TCb4HqIZrFdnMlWYEemrBAclerZS4aWE3m4PvZStY7gNjD8BOXmTdQFPvFg91om79HRHCdui2kVpFdQ==" saltValue="4A0M8M9RpWvfoxZftBx1d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8"/>
  <sheetViews>
    <sheetView showGridLines="0" zoomScale="120" zoomScaleNormal="120" zoomScalePageLayoutView="120" workbookViewId="0">
      <selection activeCell="E6" sqref="E6"/>
    </sheetView>
  </sheetViews>
  <sheetFormatPr defaultColWidth="9.109375" defaultRowHeight="14.4" x14ac:dyDescent="0.3"/>
  <cols>
    <col min="1" max="1" width="4.44140625" style="1184" customWidth="1"/>
    <col min="2" max="2" width="5" style="1184" customWidth="1"/>
    <col min="3" max="3" width="32.5546875" style="1184" customWidth="1"/>
    <col min="4" max="8" width="8.33203125" style="1184" customWidth="1"/>
    <col min="9" max="9" width="9.88671875" style="1184" customWidth="1"/>
    <col min="10" max="16384" width="9.109375" style="1184"/>
  </cols>
  <sheetData>
    <row r="1" spans="1:9" x14ac:dyDescent="0.3">
      <c r="A1" s="1183"/>
      <c r="B1" s="1183"/>
      <c r="C1" s="1542" t="s">
        <v>637</v>
      </c>
      <c r="D1" s="1543"/>
      <c r="E1" s="1543"/>
      <c r="F1" s="1185" t="s">
        <v>254</v>
      </c>
      <c r="G1" s="1186">
        <f>[2]P8!F1</f>
        <v>2025</v>
      </c>
      <c r="H1" s="1183"/>
      <c r="I1" s="908" t="s">
        <v>510</v>
      </c>
    </row>
    <row r="2" spans="1:9" s="1188" customFormat="1" ht="12" customHeight="1" x14ac:dyDescent="0.3">
      <c r="A2" s="1187"/>
      <c r="B2" s="1544" t="str">
        <f>[2]P8!B2</f>
        <v>Základní škola Nové Město pod Smrkem, příspěvková organizace</v>
      </c>
      <c r="C2" s="1543"/>
      <c r="D2" s="1543"/>
      <c r="E2" s="1543"/>
      <c r="F2" s="1543"/>
      <c r="G2" s="1543"/>
      <c r="H2" s="1187"/>
      <c r="I2" s="1187"/>
    </row>
    <row r="3" spans="1:9" s="1188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09"/>
      <c r="I3" s="124" t="s">
        <v>511</v>
      </c>
    </row>
    <row r="4" spans="1:9" s="1188" customFormat="1" ht="12" customHeight="1" thickBot="1" x14ac:dyDescent="0.25">
      <c r="A4" s="910"/>
      <c r="B4" s="911" t="s">
        <v>259</v>
      </c>
      <c r="C4" s="911" t="s">
        <v>260</v>
      </c>
      <c r="D4" s="912">
        <f>[2]P8!F1-1</f>
        <v>2024</v>
      </c>
      <c r="E4" s="911" t="s">
        <v>110</v>
      </c>
      <c r="F4" s="1189" t="s">
        <v>512</v>
      </c>
      <c r="G4" s="1189" t="s">
        <v>513</v>
      </c>
      <c r="H4" s="1189" t="s">
        <v>514</v>
      </c>
      <c r="I4" s="1190" t="s">
        <v>515</v>
      </c>
    </row>
    <row r="5" spans="1:9" s="1188" customFormat="1" ht="12" customHeight="1" thickBot="1" x14ac:dyDescent="0.25">
      <c r="A5" s="1498" t="s">
        <v>516</v>
      </c>
      <c r="B5" s="1499"/>
      <c r="C5" s="1500"/>
      <c r="D5" s="913">
        <f>D6+D9+D14+D20+D22+D27+D31+D33</f>
        <v>38791155</v>
      </c>
      <c r="E5" s="913">
        <f>E6+E9+E14+E20+E22+E27+E31+E33</f>
        <v>37528578</v>
      </c>
      <c r="F5" s="913">
        <f>F6+F9+F14+F20+F22+F27+F31+F33</f>
        <v>0</v>
      </c>
      <c r="G5" s="913">
        <f>G6+G9+G14+G20+G22+G27+G31+G33</f>
        <v>0</v>
      </c>
      <c r="H5" s="913">
        <f>H6+H9+H14+H20+H22+H27+H31+H33</f>
        <v>0</v>
      </c>
      <c r="I5" s="1191">
        <f t="shared" ref="I5:I37" si="0">SUM(E5:H5)</f>
        <v>37528578</v>
      </c>
    </row>
    <row r="6" spans="1:9" s="1188" customFormat="1" ht="12" customHeight="1" thickBot="1" x14ac:dyDescent="0.25">
      <c r="A6" s="914">
        <v>50</v>
      </c>
      <c r="B6" s="1501" t="s">
        <v>517</v>
      </c>
      <c r="C6" s="1502"/>
      <c r="D6" s="915">
        <f t="shared" ref="D6:H6" si="1">SUM(D7:D8)</f>
        <v>2542702</v>
      </c>
      <c r="E6" s="915">
        <f t="shared" si="1"/>
        <v>2536447</v>
      </c>
      <c r="F6" s="915">
        <f t="shared" si="1"/>
        <v>0</v>
      </c>
      <c r="G6" s="915">
        <f t="shared" si="1"/>
        <v>0</v>
      </c>
      <c r="H6" s="915">
        <f t="shared" si="1"/>
        <v>0</v>
      </c>
      <c r="I6" s="1192">
        <f t="shared" si="0"/>
        <v>2536447</v>
      </c>
    </row>
    <row r="7" spans="1:9" s="1188" customFormat="1" ht="12" customHeight="1" x14ac:dyDescent="0.2">
      <c r="A7" s="916"/>
      <c r="B7" s="916">
        <v>501</v>
      </c>
      <c r="C7" s="917" t="s">
        <v>518</v>
      </c>
      <c r="D7" s="918">
        <v>885702</v>
      </c>
      <c r="E7" s="919">
        <f>[2]P8!D8</f>
        <v>889447</v>
      </c>
      <c r="F7" s="1193"/>
      <c r="G7" s="1193"/>
      <c r="H7" s="1193"/>
      <c r="I7" s="1194">
        <f t="shared" si="0"/>
        <v>889447</v>
      </c>
    </row>
    <row r="8" spans="1:9" s="1188" customFormat="1" ht="12" customHeight="1" thickBot="1" x14ac:dyDescent="0.25">
      <c r="A8" s="920"/>
      <c r="B8" s="920">
        <v>502</v>
      </c>
      <c r="C8" s="921" t="s">
        <v>519</v>
      </c>
      <c r="D8" s="922">
        <v>1657000</v>
      </c>
      <c r="E8" s="923">
        <f>[2]P8!D17</f>
        <v>1647000</v>
      </c>
      <c r="F8" s="1195"/>
      <c r="G8" s="1195"/>
      <c r="H8" s="1195"/>
      <c r="I8" s="1196">
        <f t="shared" si="0"/>
        <v>1647000</v>
      </c>
    </row>
    <row r="9" spans="1:9" s="1188" customFormat="1" ht="12" customHeight="1" thickBot="1" x14ac:dyDescent="0.25">
      <c r="A9" s="914">
        <v>51</v>
      </c>
      <c r="B9" s="1493" t="s">
        <v>520</v>
      </c>
      <c r="C9" s="1493"/>
      <c r="D9" s="915">
        <f t="shared" ref="D9:H9" si="2">SUM(D10:D13)</f>
        <v>2897687</v>
      </c>
      <c r="E9" s="915">
        <f t="shared" si="2"/>
        <v>2636000</v>
      </c>
      <c r="F9" s="915">
        <f t="shared" si="2"/>
        <v>0</v>
      </c>
      <c r="G9" s="915">
        <f t="shared" si="2"/>
        <v>0</v>
      </c>
      <c r="H9" s="915">
        <f t="shared" si="2"/>
        <v>0</v>
      </c>
      <c r="I9" s="1192">
        <f t="shared" si="0"/>
        <v>2636000</v>
      </c>
    </row>
    <row r="10" spans="1:9" s="1188" customFormat="1" ht="12" customHeight="1" x14ac:dyDescent="0.2">
      <c r="A10" s="916"/>
      <c r="B10" s="916">
        <v>511</v>
      </c>
      <c r="C10" s="924" t="s">
        <v>284</v>
      </c>
      <c r="D10" s="918">
        <v>998700</v>
      </c>
      <c r="E10" s="919">
        <f>[2]P8!D23</f>
        <v>940000</v>
      </c>
      <c r="F10" s="918"/>
      <c r="G10" s="918"/>
      <c r="H10" s="918"/>
      <c r="I10" s="1194">
        <f t="shared" si="0"/>
        <v>940000</v>
      </c>
    </row>
    <row r="11" spans="1:9" s="1188" customFormat="1" ht="12" customHeight="1" x14ac:dyDescent="0.2">
      <c r="A11" s="920"/>
      <c r="B11" s="920">
        <v>512</v>
      </c>
      <c r="C11" s="921" t="s">
        <v>287</v>
      </c>
      <c r="D11" s="922">
        <v>40000</v>
      </c>
      <c r="E11" s="923">
        <f>[2]P8!D26</f>
        <v>40000</v>
      </c>
      <c r="F11" s="922"/>
      <c r="G11" s="922"/>
      <c r="H11" s="922"/>
      <c r="I11" s="1196">
        <f t="shared" si="0"/>
        <v>40000</v>
      </c>
    </row>
    <row r="12" spans="1:9" s="1188" customFormat="1" ht="12" customHeight="1" x14ac:dyDescent="0.2">
      <c r="A12" s="925"/>
      <c r="B12" s="920">
        <v>513</v>
      </c>
      <c r="C12" s="921" t="s">
        <v>289</v>
      </c>
      <c r="D12" s="1195">
        <v>4000</v>
      </c>
      <c r="E12" s="923">
        <f>[2]P8!D28</f>
        <v>4000</v>
      </c>
      <c r="F12" s="1195"/>
      <c r="G12" s="1195"/>
      <c r="H12" s="1195"/>
      <c r="I12" s="1196">
        <f t="shared" si="0"/>
        <v>4000</v>
      </c>
    </row>
    <row r="13" spans="1:9" s="1188" customFormat="1" ht="12" customHeight="1" thickBot="1" x14ac:dyDescent="0.25">
      <c r="A13" s="926"/>
      <c r="B13" s="927">
        <v>518</v>
      </c>
      <c r="C13" s="928" t="s">
        <v>521</v>
      </c>
      <c r="D13" s="918">
        <v>1854987</v>
      </c>
      <c r="E13" s="929">
        <f>[2]P8!D30</f>
        <v>1652000</v>
      </c>
      <c r="F13" s="918"/>
      <c r="G13" s="918"/>
      <c r="H13" s="918"/>
      <c r="I13" s="1197">
        <f t="shared" si="0"/>
        <v>1652000</v>
      </c>
    </row>
    <row r="14" spans="1:9" s="1188" customFormat="1" ht="12" customHeight="1" thickBot="1" x14ac:dyDescent="0.25">
      <c r="A14" s="914">
        <v>52</v>
      </c>
      <c r="B14" s="1493" t="s">
        <v>522</v>
      </c>
      <c r="C14" s="1493"/>
      <c r="D14" s="915">
        <f t="shared" ref="D14:H14" si="3">SUM(D15:D19)</f>
        <v>32533131</v>
      </c>
      <c r="E14" s="915">
        <f t="shared" si="3"/>
        <v>32056131</v>
      </c>
      <c r="F14" s="915">
        <f t="shared" si="3"/>
        <v>0</v>
      </c>
      <c r="G14" s="915">
        <f t="shared" si="3"/>
        <v>0</v>
      </c>
      <c r="H14" s="915">
        <f t="shared" si="3"/>
        <v>0</v>
      </c>
      <c r="I14" s="1192">
        <f t="shared" si="0"/>
        <v>32056131</v>
      </c>
    </row>
    <row r="15" spans="1:9" s="1188" customFormat="1" ht="12" customHeight="1" x14ac:dyDescent="0.2">
      <c r="A15" s="916"/>
      <c r="B15" s="916">
        <v>521</v>
      </c>
      <c r="C15" s="924" t="s">
        <v>306</v>
      </c>
      <c r="D15" s="1195">
        <v>24167233</v>
      </c>
      <c r="E15" s="919">
        <f>[2]P8!D45</f>
        <v>23667233</v>
      </c>
      <c r="F15" s="1195"/>
      <c r="G15" s="1195"/>
      <c r="H15" s="1195"/>
      <c r="I15" s="1194">
        <f t="shared" si="0"/>
        <v>23667233</v>
      </c>
    </row>
    <row r="16" spans="1:9" s="1188" customFormat="1" ht="12" customHeight="1" x14ac:dyDescent="0.2">
      <c r="A16" s="920"/>
      <c r="B16" s="920">
        <v>524</v>
      </c>
      <c r="C16" s="921" t="s">
        <v>523</v>
      </c>
      <c r="D16" s="1195">
        <v>7961525</v>
      </c>
      <c r="E16" s="919">
        <f>[2]P8!D47</f>
        <v>7961525</v>
      </c>
      <c r="F16" s="1195"/>
      <c r="G16" s="1195"/>
      <c r="H16" s="1195"/>
      <c r="I16" s="1196">
        <f t="shared" si="0"/>
        <v>7961525</v>
      </c>
    </row>
    <row r="17" spans="1:9" s="1188" customFormat="1" ht="12" customHeight="1" x14ac:dyDescent="0.2">
      <c r="A17" s="925"/>
      <c r="B17" s="920">
        <v>525</v>
      </c>
      <c r="C17" s="921" t="s">
        <v>524</v>
      </c>
      <c r="D17" s="1195">
        <v>100000</v>
      </c>
      <c r="E17" s="919">
        <f>[2]P8!D49</f>
        <v>100000</v>
      </c>
      <c r="F17" s="1195"/>
      <c r="G17" s="1195"/>
      <c r="H17" s="1195"/>
      <c r="I17" s="1196">
        <f t="shared" si="0"/>
        <v>100000</v>
      </c>
    </row>
    <row r="18" spans="1:9" s="1188" customFormat="1" ht="12" customHeight="1" x14ac:dyDescent="0.2">
      <c r="A18" s="925"/>
      <c r="B18" s="920">
        <v>527</v>
      </c>
      <c r="C18" s="921" t="s">
        <v>309</v>
      </c>
      <c r="D18" s="1195">
        <v>304373</v>
      </c>
      <c r="E18" s="919">
        <f>[2]P8!D51</f>
        <v>327373</v>
      </c>
      <c r="F18" s="1195"/>
      <c r="G18" s="1195"/>
      <c r="H18" s="1195"/>
      <c r="I18" s="1196">
        <f t="shared" si="0"/>
        <v>327373</v>
      </c>
    </row>
    <row r="19" spans="1:9" s="1188" customFormat="1" ht="12" customHeight="1" thickBot="1" x14ac:dyDescent="0.25">
      <c r="A19" s="926"/>
      <c r="B19" s="927">
        <v>528</v>
      </c>
      <c r="C19" s="928" t="s">
        <v>525</v>
      </c>
      <c r="D19" s="1195"/>
      <c r="E19" s="919">
        <f>[2]P8!D56</f>
        <v>0</v>
      </c>
      <c r="F19" s="1195"/>
      <c r="G19" s="1195"/>
      <c r="H19" s="1195"/>
      <c r="I19" s="1197">
        <f t="shared" si="0"/>
        <v>0</v>
      </c>
    </row>
    <row r="20" spans="1:9" s="1188" customFormat="1" ht="12" customHeight="1" thickBot="1" x14ac:dyDescent="0.25">
      <c r="A20" s="914">
        <v>53</v>
      </c>
      <c r="B20" s="1493" t="s">
        <v>526</v>
      </c>
      <c r="C20" s="1493"/>
      <c r="D20" s="915">
        <f t="shared" ref="D20:H20" si="4">D21</f>
        <v>0</v>
      </c>
      <c r="E20" s="915">
        <f t="shared" si="4"/>
        <v>0</v>
      </c>
      <c r="F20" s="915">
        <f t="shared" si="4"/>
        <v>0</v>
      </c>
      <c r="G20" s="915">
        <f t="shared" si="4"/>
        <v>0</v>
      </c>
      <c r="H20" s="915">
        <f t="shared" si="4"/>
        <v>0</v>
      </c>
      <c r="I20" s="1192">
        <f t="shared" si="0"/>
        <v>0</v>
      </c>
    </row>
    <row r="21" spans="1:9" s="1188" customFormat="1" ht="12" customHeight="1" thickBot="1" x14ac:dyDescent="0.25">
      <c r="A21" s="930"/>
      <c r="B21" s="930">
        <v>538</v>
      </c>
      <c r="C21" s="931" t="s">
        <v>316</v>
      </c>
      <c r="D21" s="1195"/>
      <c r="E21" s="932">
        <f>[2]P8!D59</f>
        <v>0</v>
      </c>
      <c r="F21" s="1195"/>
      <c r="G21" s="1195"/>
      <c r="H21" s="1195"/>
      <c r="I21" s="1198">
        <f t="shared" si="0"/>
        <v>0</v>
      </c>
    </row>
    <row r="22" spans="1:9" s="1188" customFormat="1" ht="12" customHeight="1" thickBot="1" x14ac:dyDescent="0.25">
      <c r="A22" s="914">
        <v>54</v>
      </c>
      <c r="B22" s="1493" t="s">
        <v>527</v>
      </c>
      <c r="C22" s="1493"/>
      <c r="D22" s="915">
        <f t="shared" ref="D22:H22" si="5">SUM(D23:D26)</f>
        <v>26000</v>
      </c>
      <c r="E22" s="915">
        <f t="shared" si="5"/>
        <v>0</v>
      </c>
      <c r="F22" s="915">
        <f t="shared" si="5"/>
        <v>0</v>
      </c>
      <c r="G22" s="915">
        <f t="shared" si="5"/>
        <v>0</v>
      </c>
      <c r="H22" s="915">
        <f t="shared" si="5"/>
        <v>0</v>
      </c>
      <c r="I22" s="1192">
        <f t="shared" si="0"/>
        <v>0</v>
      </c>
    </row>
    <row r="23" spans="1:9" s="1188" customFormat="1" ht="12" customHeight="1" x14ac:dyDescent="0.2">
      <c r="A23" s="924"/>
      <c r="B23" s="916">
        <v>541</v>
      </c>
      <c r="C23" s="924" t="s">
        <v>318</v>
      </c>
      <c r="D23" s="1195"/>
      <c r="E23" s="919">
        <f>[2]P8!D62</f>
        <v>0</v>
      </c>
      <c r="F23" s="1195"/>
      <c r="G23" s="1195"/>
      <c r="H23" s="1195"/>
      <c r="I23" s="1194">
        <f t="shared" si="0"/>
        <v>0</v>
      </c>
    </row>
    <row r="24" spans="1:9" s="1188" customFormat="1" ht="12" customHeight="1" x14ac:dyDescent="0.2">
      <c r="A24" s="921"/>
      <c r="B24" s="920">
        <v>542</v>
      </c>
      <c r="C24" s="921" t="s">
        <v>528</v>
      </c>
      <c r="D24" s="1195"/>
      <c r="E24" s="919">
        <f>[2]P8!D64</f>
        <v>0</v>
      </c>
      <c r="F24" s="1195"/>
      <c r="G24" s="1195"/>
      <c r="H24" s="1195"/>
      <c r="I24" s="1196">
        <f t="shared" si="0"/>
        <v>0</v>
      </c>
    </row>
    <row r="25" spans="1:9" s="1188" customFormat="1" ht="12" customHeight="1" x14ac:dyDescent="0.2">
      <c r="A25" s="933"/>
      <c r="B25" s="920">
        <v>547</v>
      </c>
      <c r="C25" s="921" t="s">
        <v>320</v>
      </c>
      <c r="D25" s="1195"/>
      <c r="E25" s="919">
        <f>[2]P8!D66</f>
        <v>0</v>
      </c>
      <c r="F25" s="1195"/>
      <c r="G25" s="1195"/>
      <c r="H25" s="1195"/>
      <c r="I25" s="1196">
        <f t="shared" si="0"/>
        <v>0</v>
      </c>
    </row>
    <row r="26" spans="1:9" s="1188" customFormat="1" ht="12" customHeight="1" thickBot="1" x14ac:dyDescent="0.25">
      <c r="A26" s="928"/>
      <c r="B26" s="927">
        <v>549</v>
      </c>
      <c r="C26" s="928" t="s">
        <v>321</v>
      </c>
      <c r="D26" s="1195">
        <v>26000</v>
      </c>
      <c r="E26" s="919">
        <f>[2]P8!D68</f>
        <v>0</v>
      </c>
      <c r="F26" s="1195"/>
      <c r="G26" s="1195"/>
      <c r="H26" s="1195"/>
      <c r="I26" s="1197">
        <f t="shared" si="0"/>
        <v>0</v>
      </c>
    </row>
    <row r="27" spans="1:9" s="1188" customFormat="1" ht="12" customHeight="1" thickBot="1" x14ac:dyDescent="0.25">
      <c r="A27" s="914">
        <v>55</v>
      </c>
      <c r="B27" s="1493" t="s">
        <v>529</v>
      </c>
      <c r="C27" s="1493"/>
      <c r="D27" s="915">
        <f>SUM(D28:D30)</f>
        <v>784000</v>
      </c>
      <c r="E27" s="915">
        <f>SUM(E28:E30)</f>
        <v>300000</v>
      </c>
      <c r="F27" s="915">
        <f>SUM(F28:F30)</f>
        <v>0</v>
      </c>
      <c r="G27" s="915">
        <f>SUM(G28:G30)</f>
        <v>0</v>
      </c>
      <c r="H27" s="915">
        <f>SUM(H28:H30)</f>
        <v>0</v>
      </c>
      <c r="I27" s="1192">
        <f t="shared" si="0"/>
        <v>300000</v>
      </c>
    </row>
    <row r="28" spans="1:9" s="1188" customFormat="1" ht="12" customHeight="1" x14ac:dyDescent="0.2">
      <c r="A28" s="934"/>
      <c r="B28" s="935">
        <v>551</v>
      </c>
      <c r="C28" s="936" t="s">
        <v>324</v>
      </c>
      <c r="D28" s="1199"/>
      <c r="E28" s="937">
        <f>[2]P8!D71</f>
        <v>0</v>
      </c>
      <c r="F28" s="1199"/>
      <c r="G28" s="1199"/>
      <c r="H28" s="1199"/>
      <c r="I28" s="1200">
        <f t="shared" si="0"/>
        <v>0</v>
      </c>
    </row>
    <row r="29" spans="1:9" s="1188" customFormat="1" ht="12" customHeight="1" x14ac:dyDescent="0.2">
      <c r="A29" s="933"/>
      <c r="B29" s="920">
        <v>556</v>
      </c>
      <c r="C29" s="921" t="s">
        <v>325</v>
      </c>
      <c r="D29" s="1195"/>
      <c r="E29" s="919">
        <f>[2]P8!D73</f>
        <v>0</v>
      </c>
      <c r="F29" s="1195"/>
      <c r="G29" s="1195"/>
      <c r="H29" s="1195"/>
      <c r="I29" s="1196">
        <f t="shared" ref="I29" si="6">SUM(E29:H29)</f>
        <v>0</v>
      </c>
    </row>
    <row r="30" spans="1:9" s="1188" customFormat="1" ht="12" customHeight="1" thickBot="1" x14ac:dyDescent="0.25">
      <c r="A30" s="938"/>
      <c r="B30" s="939">
        <v>558</v>
      </c>
      <c r="C30" s="940" t="s">
        <v>326</v>
      </c>
      <c r="D30" s="1195">
        <v>784000</v>
      </c>
      <c r="E30" s="929">
        <f>[2]P8!D75</f>
        <v>300000</v>
      </c>
      <c r="F30" s="1193"/>
      <c r="G30" s="1193"/>
      <c r="H30" s="1193"/>
      <c r="I30" s="1197">
        <f t="shared" si="0"/>
        <v>300000</v>
      </c>
    </row>
    <row r="31" spans="1:9" s="1188" customFormat="1" ht="12" customHeight="1" thickBot="1" x14ac:dyDescent="0.25">
      <c r="A31" s="914">
        <v>56</v>
      </c>
      <c r="B31" s="1501" t="s">
        <v>530</v>
      </c>
      <c r="C31" s="1502"/>
      <c r="D31" s="915">
        <f>D32</f>
        <v>7635</v>
      </c>
      <c r="E31" s="915">
        <f t="shared" ref="E31:H31" si="7">E32</f>
        <v>0</v>
      </c>
      <c r="F31" s="915">
        <f t="shared" si="7"/>
        <v>0</v>
      </c>
      <c r="G31" s="915">
        <f t="shared" si="7"/>
        <v>0</v>
      </c>
      <c r="H31" s="915">
        <f t="shared" si="7"/>
        <v>0</v>
      </c>
      <c r="I31" s="1192">
        <f t="shared" si="0"/>
        <v>0</v>
      </c>
    </row>
    <row r="32" spans="1:9" s="1188" customFormat="1" ht="12" customHeight="1" thickBot="1" x14ac:dyDescent="0.25">
      <c r="A32" s="941"/>
      <c r="B32" s="930">
        <v>569</v>
      </c>
      <c r="C32" s="931" t="s">
        <v>330</v>
      </c>
      <c r="D32" s="1195">
        <v>7635</v>
      </c>
      <c r="E32" s="932">
        <f>[2]P8!D79</f>
        <v>0</v>
      </c>
      <c r="F32" s="1195"/>
      <c r="G32" s="1195"/>
      <c r="H32" s="1195"/>
      <c r="I32" s="1198">
        <f t="shared" si="0"/>
        <v>0</v>
      </c>
    </row>
    <row r="33" spans="1:9" s="1188" customFormat="1" ht="12" customHeight="1" thickBot="1" x14ac:dyDescent="0.25">
      <c r="A33" s="914">
        <v>59</v>
      </c>
      <c r="B33" s="1493" t="s">
        <v>332</v>
      </c>
      <c r="C33" s="1493"/>
      <c r="D33" s="915">
        <f t="shared" ref="D33:H33" si="8">SUM(D34:D35)</f>
        <v>0</v>
      </c>
      <c r="E33" s="915">
        <f t="shared" si="8"/>
        <v>0</v>
      </c>
      <c r="F33" s="915">
        <f t="shared" si="8"/>
        <v>0</v>
      </c>
      <c r="G33" s="915">
        <f t="shared" si="8"/>
        <v>0</v>
      </c>
      <c r="H33" s="915">
        <f t="shared" si="8"/>
        <v>0</v>
      </c>
      <c r="I33" s="1192">
        <f t="shared" si="0"/>
        <v>0</v>
      </c>
    </row>
    <row r="34" spans="1:9" s="1188" customFormat="1" ht="12" customHeight="1" x14ac:dyDescent="0.2">
      <c r="A34" s="924"/>
      <c r="B34" s="916">
        <v>591</v>
      </c>
      <c r="C34" s="924" t="s">
        <v>332</v>
      </c>
      <c r="D34" s="1195"/>
      <c r="E34" s="919">
        <f>[2]P8!D82</f>
        <v>0</v>
      </c>
      <c r="F34" s="1195"/>
      <c r="G34" s="1195"/>
      <c r="H34" s="1195"/>
      <c r="I34" s="1194">
        <f t="shared" si="0"/>
        <v>0</v>
      </c>
    </row>
    <row r="35" spans="1:9" s="1188" customFormat="1" ht="12" customHeight="1" thickBot="1" x14ac:dyDescent="0.25">
      <c r="A35" s="942"/>
      <c r="B35" s="943">
        <v>595</v>
      </c>
      <c r="C35" s="942" t="s">
        <v>333</v>
      </c>
      <c r="D35" s="1195"/>
      <c r="E35" s="919">
        <f>[2]P8!D84</f>
        <v>0</v>
      </c>
      <c r="F35" s="1195"/>
      <c r="G35" s="1195"/>
      <c r="H35" s="1195"/>
      <c r="I35" s="1201">
        <f t="shared" si="0"/>
        <v>0</v>
      </c>
    </row>
    <row r="36" spans="1:9" s="1188" customFormat="1" ht="12" customHeight="1" thickBot="1" x14ac:dyDescent="0.25">
      <c r="A36" s="1507" t="s">
        <v>531</v>
      </c>
      <c r="B36" s="1508"/>
      <c r="C36" s="1509"/>
      <c r="D36" s="944">
        <f t="shared" ref="D36:H36" si="9">D37+D41+D46+D48</f>
        <v>38791155</v>
      </c>
      <c r="E36" s="944">
        <f t="shared" si="9"/>
        <v>37528578</v>
      </c>
      <c r="F36" s="944">
        <f t="shared" si="9"/>
        <v>0</v>
      </c>
      <c r="G36" s="944">
        <f t="shared" si="9"/>
        <v>0</v>
      </c>
      <c r="H36" s="944">
        <f t="shared" si="9"/>
        <v>0</v>
      </c>
      <c r="I36" s="1202">
        <f t="shared" si="0"/>
        <v>37528578</v>
      </c>
    </row>
    <row r="37" spans="1:9" s="1188" customFormat="1" ht="12" customHeight="1" thickBot="1" x14ac:dyDescent="0.25">
      <c r="A37" s="945">
        <v>60</v>
      </c>
      <c r="B37" s="1510" t="s">
        <v>532</v>
      </c>
      <c r="C37" s="1510"/>
      <c r="D37" s="946">
        <f t="shared" ref="D37:H37" si="10">SUM(D38:D40)</f>
        <v>82000</v>
      </c>
      <c r="E37" s="946">
        <f t="shared" si="10"/>
        <v>82000</v>
      </c>
      <c r="F37" s="946">
        <f t="shared" si="10"/>
        <v>0</v>
      </c>
      <c r="G37" s="946">
        <f t="shared" si="10"/>
        <v>0</v>
      </c>
      <c r="H37" s="946">
        <f t="shared" si="10"/>
        <v>0</v>
      </c>
      <c r="I37" s="1203">
        <f t="shared" si="0"/>
        <v>82000</v>
      </c>
    </row>
    <row r="38" spans="1:9" s="1188" customFormat="1" ht="12" customHeight="1" x14ac:dyDescent="0.2">
      <c r="A38" s="947"/>
      <c r="B38" s="948">
        <v>602</v>
      </c>
      <c r="C38" s="947" t="s">
        <v>533</v>
      </c>
      <c r="D38" s="1195">
        <v>70000</v>
      </c>
      <c r="E38" s="1195">
        <v>70000</v>
      </c>
      <c r="F38" s="1195"/>
      <c r="G38" s="1195"/>
      <c r="H38" s="1195"/>
      <c r="I38" s="1204">
        <f>SUM(E38:H38)</f>
        <v>70000</v>
      </c>
    </row>
    <row r="39" spans="1:9" s="1188" customFormat="1" ht="12" customHeight="1" x14ac:dyDescent="0.2">
      <c r="A39" s="949"/>
      <c r="B39" s="950">
        <v>603</v>
      </c>
      <c r="C39" s="949" t="s">
        <v>534</v>
      </c>
      <c r="D39" s="1195">
        <v>12000</v>
      </c>
      <c r="E39" s="1195">
        <v>12000</v>
      </c>
      <c r="F39" s="1195"/>
      <c r="G39" s="1195"/>
      <c r="H39" s="1195"/>
      <c r="I39" s="1205">
        <f>SUM(E39:H39)</f>
        <v>12000</v>
      </c>
    </row>
    <row r="40" spans="1:9" s="1188" customFormat="1" ht="12" customHeight="1" thickBot="1" x14ac:dyDescent="0.25">
      <c r="A40" s="951"/>
      <c r="B40" s="952">
        <v>604</v>
      </c>
      <c r="C40" s="951" t="s">
        <v>535</v>
      </c>
      <c r="D40" s="1195"/>
      <c r="E40" s="1195"/>
      <c r="F40" s="1195"/>
      <c r="G40" s="1195"/>
      <c r="H40" s="1195"/>
      <c r="I40" s="1206">
        <f t="shared" ref="I40:I54" si="11">SUM(E40:H40)</f>
        <v>0</v>
      </c>
    </row>
    <row r="41" spans="1:9" s="1188" customFormat="1" ht="12" customHeight="1" thickBot="1" x14ac:dyDescent="0.25">
      <c r="A41" s="945">
        <v>64</v>
      </c>
      <c r="B41" s="1510" t="s">
        <v>536</v>
      </c>
      <c r="C41" s="1510"/>
      <c r="D41" s="946">
        <f>SUM(D42:D45)</f>
        <v>490730</v>
      </c>
      <c r="E41" s="946">
        <f t="shared" ref="E41:H41" si="12">SUM(E42:E45)</f>
        <v>0</v>
      </c>
      <c r="F41" s="946">
        <f t="shared" si="12"/>
        <v>0</v>
      </c>
      <c r="G41" s="946">
        <f t="shared" si="12"/>
        <v>0</v>
      </c>
      <c r="H41" s="946">
        <f t="shared" si="12"/>
        <v>0</v>
      </c>
      <c r="I41" s="1203">
        <f t="shared" si="11"/>
        <v>0</v>
      </c>
    </row>
    <row r="42" spans="1:9" s="1188" customFormat="1" ht="12" customHeight="1" x14ac:dyDescent="0.2">
      <c r="A42" s="947"/>
      <c r="B42" s="948">
        <v>641</v>
      </c>
      <c r="C42" s="947" t="s">
        <v>318</v>
      </c>
      <c r="D42" s="1195"/>
      <c r="E42" s="1195"/>
      <c r="F42" s="1195"/>
      <c r="G42" s="1195"/>
      <c r="H42" s="1195"/>
      <c r="I42" s="1204">
        <f t="shared" si="11"/>
        <v>0</v>
      </c>
    </row>
    <row r="43" spans="1:9" s="1188" customFormat="1" ht="12" customHeight="1" x14ac:dyDescent="0.2">
      <c r="A43" s="949"/>
      <c r="B43" s="950">
        <v>643</v>
      </c>
      <c r="C43" s="949" t="s">
        <v>537</v>
      </c>
      <c r="D43" s="1195"/>
      <c r="E43" s="1195"/>
      <c r="F43" s="1195"/>
      <c r="G43" s="1195"/>
      <c r="H43" s="1195"/>
      <c r="I43" s="1205">
        <f t="shared" si="11"/>
        <v>0</v>
      </c>
    </row>
    <row r="44" spans="1:9" s="1188" customFormat="1" ht="12" customHeight="1" x14ac:dyDescent="0.2">
      <c r="A44" s="949"/>
      <c r="B44" s="950">
        <v>648</v>
      </c>
      <c r="C44" s="949" t="s">
        <v>538</v>
      </c>
      <c r="D44" s="1195">
        <v>490730</v>
      </c>
      <c r="E44" s="1195"/>
      <c r="F44" s="1195"/>
      <c r="G44" s="1195"/>
      <c r="H44" s="1195"/>
      <c r="I44" s="1205">
        <f t="shared" si="11"/>
        <v>0</v>
      </c>
    </row>
    <row r="45" spans="1:9" s="1188" customFormat="1" ht="12" customHeight="1" thickBot="1" x14ac:dyDescent="0.25">
      <c r="A45" s="951"/>
      <c r="B45" s="952">
        <v>649</v>
      </c>
      <c r="C45" s="951" t="s">
        <v>539</v>
      </c>
      <c r="D45" s="1195"/>
      <c r="E45" s="1195"/>
      <c r="F45" s="1195"/>
      <c r="G45" s="1195"/>
      <c r="H45" s="1195"/>
      <c r="I45" s="1206">
        <f t="shared" si="11"/>
        <v>0</v>
      </c>
    </row>
    <row r="46" spans="1:9" s="1188" customFormat="1" ht="12" customHeight="1" thickBot="1" x14ac:dyDescent="0.25">
      <c r="A46" s="945">
        <v>66</v>
      </c>
      <c r="B46" s="1510" t="s">
        <v>540</v>
      </c>
      <c r="C46" s="1510"/>
      <c r="D46" s="946">
        <f>D47</f>
        <v>0</v>
      </c>
      <c r="E46" s="946">
        <f t="shared" ref="E46:H46" si="13">E47</f>
        <v>0</v>
      </c>
      <c r="F46" s="946">
        <f t="shared" si="13"/>
        <v>0</v>
      </c>
      <c r="G46" s="946">
        <f t="shared" si="13"/>
        <v>0</v>
      </c>
      <c r="H46" s="946">
        <f t="shared" si="13"/>
        <v>0</v>
      </c>
      <c r="I46" s="1203">
        <f t="shared" si="11"/>
        <v>0</v>
      </c>
    </row>
    <row r="47" spans="1:9" s="1188" customFormat="1" ht="12" customHeight="1" thickBot="1" x14ac:dyDescent="0.25">
      <c r="A47" s="953"/>
      <c r="B47" s="954">
        <v>662</v>
      </c>
      <c r="C47" s="953" t="s">
        <v>541</v>
      </c>
      <c r="D47" s="1207"/>
      <c r="E47" s="1207"/>
      <c r="F47" s="1207"/>
      <c r="G47" s="1207"/>
      <c r="H47" s="1207"/>
      <c r="I47" s="1204">
        <f t="shared" si="11"/>
        <v>0</v>
      </c>
    </row>
    <row r="48" spans="1:9" s="1188" customFormat="1" ht="12" customHeight="1" thickBot="1" x14ac:dyDescent="0.25">
      <c r="A48" s="945">
        <v>67</v>
      </c>
      <c r="B48" s="1510" t="s">
        <v>542</v>
      </c>
      <c r="C48" s="1510"/>
      <c r="D48" s="946">
        <f t="shared" ref="D48:H48" si="14">SUM(D49:D53)</f>
        <v>38218425</v>
      </c>
      <c r="E48" s="946">
        <f t="shared" si="14"/>
        <v>37446578</v>
      </c>
      <c r="F48" s="946">
        <f t="shared" si="14"/>
        <v>0</v>
      </c>
      <c r="G48" s="946">
        <f t="shared" si="14"/>
        <v>0</v>
      </c>
      <c r="H48" s="946">
        <f t="shared" si="14"/>
        <v>0</v>
      </c>
      <c r="I48" s="1203">
        <f t="shared" si="11"/>
        <v>37446578</v>
      </c>
    </row>
    <row r="49" spans="1:9" s="1188" customFormat="1" ht="12" customHeight="1" x14ac:dyDescent="0.2">
      <c r="A49" s="948" t="s">
        <v>543</v>
      </c>
      <c r="B49" s="948">
        <v>500</v>
      </c>
      <c r="C49" s="947" t="s">
        <v>544</v>
      </c>
      <c r="D49" s="1195">
        <v>4141000</v>
      </c>
      <c r="E49" s="1193">
        <v>4560000</v>
      </c>
      <c r="F49" s="1193"/>
      <c r="G49" s="1193"/>
      <c r="H49" s="1193"/>
      <c r="I49" s="1208">
        <f t="shared" si="11"/>
        <v>4560000</v>
      </c>
    </row>
    <row r="50" spans="1:9" s="1188" customFormat="1" ht="12" customHeight="1" x14ac:dyDescent="0.2">
      <c r="A50" s="948" t="s">
        <v>543</v>
      </c>
      <c r="B50" s="948">
        <v>510</v>
      </c>
      <c r="C50" s="947" t="s">
        <v>545</v>
      </c>
      <c r="D50" s="1195"/>
      <c r="E50" s="1193"/>
      <c r="F50" s="1193"/>
      <c r="G50" s="1193"/>
      <c r="H50" s="1193"/>
      <c r="I50" s="1208">
        <f t="shared" si="11"/>
        <v>0</v>
      </c>
    </row>
    <row r="51" spans="1:9" s="1188" customFormat="1" ht="12" customHeight="1" x14ac:dyDescent="0.2">
      <c r="A51" s="948" t="s">
        <v>543</v>
      </c>
      <c r="B51" s="948">
        <v>600</v>
      </c>
      <c r="C51" s="947" t="s">
        <v>546</v>
      </c>
      <c r="D51" s="1195">
        <v>31004833</v>
      </c>
      <c r="E51" s="1193">
        <v>31004833</v>
      </c>
      <c r="F51" s="1193"/>
      <c r="G51" s="1193"/>
      <c r="H51" s="1193"/>
      <c r="I51" s="1208">
        <f t="shared" si="11"/>
        <v>31004833</v>
      </c>
    </row>
    <row r="52" spans="1:9" s="1188" customFormat="1" ht="12" customHeight="1" x14ac:dyDescent="0.2">
      <c r="A52" s="948" t="s">
        <v>543</v>
      </c>
      <c r="B52" s="948"/>
      <c r="C52" s="947" t="s">
        <v>547</v>
      </c>
      <c r="D52" s="1195">
        <v>3072592</v>
      </c>
      <c r="E52" s="1193">
        <v>1881745</v>
      </c>
      <c r="F52" s="1193"/>
      <c r="G52" s="1193"/>
      <c r="H52" s="1193"/>
      <c r="I52" s="1208">
        <f t="shared" si="11"/>
        <v>1881745</v>
      </c>
    </row>
    <row r="53" spans="1:9" s="1188" customFormat="1" ht="12" customHeight="1" thickBot="1" x14ac:dyDescent="0.25">
      <c r="A53" s="955" t="s">
        <v>543</v>
      </c>
      <c r="B53" s="1209"/>
      <c r="C53" s="956" t="s">
        <v>548</v>
      </c>
      <c r="D53" s="1195"/>
      <c r="E53" s="1195"/>
      <c r="F53" s="1195"/>
      <c r="G53" s="1195"/>
      <c r="H53" s="1195"/>
      <c r="I53" s="1210">
        <f t="shared" si="11"/>
        <v>0</v>
      </c>
    </row>
    <row r="54" spans="1:9" s="1188" customFormat="1" ht="12" customHeight="1" thickBot="1" x14ac:dyDescent="0.25">
      <c r="A54" s="957" t="s">
        <v>549</v>
      </c>
      <c r="B54" s="957"/>
      <c r="C54" s="958"/>
      <c r="D54" s="959">
        <f>D36-D5</f>
        <v>0</v>
      </c>
      <c r="E54" s="959">
        <f>E36-E5</f>
        <v>0</v>
      </c>
      <c r="F54" s="959">
        <f>F36-F5</f>
        <v>0</v>
      </c>
      <c r="G54" s="959">
        <f>G36-G5</f>
        <v>0</v>
      </c>
      <c r="H54" s="959">
        <f>H36-H5</f>
        <v>0</v>
      </c>
      <c r="I54" s="1211">
        <f t="shared" si="11"/>
        <v>0</v>
      </c>
    </row>
    <row r="55" spans="1:9" s="1188" customFormat="1" ht="12" customHeight="1" thickBot="1" x14ac:dyDescent="0.25">
      <c r="A55" s="1503" t="s">
        <v>550</v>
      </c>
      <c r="B55" s="1504"/>
      <c r="C55" s="1504"/>
      <c r="D55" s="1545"/>
      <c r="E55" s="1545"/>
      <c r="F55" s="1545"/>
      <c r="G55" s="1545"/>
      <c r="H55" s="1545"/>
      <c r="I55" s="1546"/>
    </row>
    <row r="56" spans="1:9" s="1188" customFormat="1" ht="12" customHeight="1" thickBot="1" x14ac:dyDescent="0.25">
      <c r="A56" s="957" t="s">
        <v>551</v>
      </c>
      <c r="B56" s="957"/>
      <c r="C56" s="958"/>
      <c r="D56" s="960">
        <f t="shared" ref="D56:H56" si="15">SUM(D57:D58)</f>
        <v>0</v>
      </c>
      <c r="E56" s="960">
        <f t="shared" si="15"/>
        <v>0</v>
      </c>
      <c r="F56" s="960">
        <f t="shared" si="15"/>
        <v>0</v>
      </c>
      <c r="G56" s="960">
        <f t="shared" si="15"/>
        <v>0</v>
      </c>
      <c r="H56" s="960">
        <f t="shared" si="15"/>
        <v>0</v>
      </c>
      <c r="I56" s="1211">
        <f t="shared" ref="I56:I62" si="16">SUM(E56:H56)</f>
        <v>0</v>
      </c>
    </row>
    <row r="57" spans="1:9" s="1188" customFormat="1" ht="12" customHeight="1" x14ac:dyDescent="0.2">
      <c r="A57" s="961" t="s">
        <v>552</v>
      </c>
      <c r="B57" s="962" t="s">
        <v>553</v>
      </c>
      <c r="C57" s="962"/>
      <c r="D57" s="1195"/>
      <c r="E57" s="1195"/>
      <c r="F57" s="1195"/>
      <c r="G57" s="1195"/>
      <c r="H57" s="1195"/>
      <c r="I57" s="1212">
        <f t="shared" si="16"/>
        <v>0</v>
      </c>
    </row>
    <row r="58" spans="1:9" s="1188" customFormat="1" ht="12" customHeight="1" thickBot="1" x14ac:dyDescent="0.25">
      <c r="A58" s="963"/>
      <c r="B58" s="964" t="s">
        <v>554</v>
      </c>
      <c r="C58" s="964"/>
      <c r="D58" s="1195"/>
      <c r="E58" s="1195"/>
      <c r="F58" s="1195"/>
      <c r="G58" s="1195"/>
      <c r="H58" s="1195"/>
      <c r="I58" s="1213">
        <f t="shared" si="16"/>
        <v>0</v>
      </c>
    </row>
    <row r="59" spans="1:9" s="1188" customFormat="1" ht="12" customHeight="1" thickBot="1" x14ac:dyDescent="0.25">
      <c r="A59" s="957" t="s">
        <v>555</v>
      </c>
      <c r="B59" s="957"/>
      <c r="C59" s="957"/>
      <c r="D59" s="959">
        <f t="shared" ref="D59:H59" si="17">SUM(D60:D62)</f>
        <v>0</v>
      </c>
      <c r="E59" s="959">
        <f t="shared" si="17"/>
        <v>0</v>
      </c>
      <c r="F59" s="959">
        <f t="shared" si="17"/>
        <v>0</v>
      </c>
      <c r="G59" s="959">
        <f t="shared" si="17"/>
        <v>0</v>
      </c>
      <c r="H59" s="959">
        <f t="shared" si="17"/>
        <v>0</v>
      </c>
      <c r="I59" s="1211">
        <f t="shared" si="16"/>
        <v>0</v>
      </c>
    </row>
    <row r="60" spans="1:9" s="1188" customFormat="1" ht="12" customHeight="1" x14ac:dyDescent="0.2">
      <c r="A60" s="965" t="s">
        <v>556</v>
      </c>
      <c r="B60" s="966" t="s">
        <v>557</v>
      </c>
      <c r="C60" s="966"/>
      <c r="D60" s="1199"/>
      <c r="E60" s="1199"/>
      <c r="F60" s="1199"/>
      <c r="G60" s="1199"/>
      <c r="H60" s="1199"/>
      <c r="I60" s="1212">
        <f t="shared" si="16"/>
        <v>0</v>
      </c>
    </row>
    <row r="61" spans="1:9" s="1188" customFormat="1" ht="12" customHeight="1" x14ac:dyDescent="0.2">
      <c r="A61" s="967"/>
      <c r="B61" s="968" t="s">
        <v>558</v>
      </c>
      <c r="C61" s="968"/>
      <c r="D61" s="1195"/>
      <c r="E61" s="1195"/>
      <c r="F61" s="1195"/>
      <c r="G61" s="1195"/>
      <c r="H61" s="1195"/>
      <c r="I61" s="1214">
        <f t="shared" si="16"/>
        <v>0</v>
      </c>
    </row>
    <row r="62" spans="1:9" s="1188" customFormat="1" ht="12" customHeight="1" thickBot="1" x14ac:dyDescent="0.25">
      <c r="A62" s="969"/>
      <c r="B62" s="970" t="s">
        <v>559</v>
      </c>
      <c r="C62" s="970"/>
      <c r="D62" s="1215"/>
      <c r="E62" s="1215"/>
      <c r="F62" s="1215"/>
      <c r="G62" s="1215"/>
      <c r="H62" s="1215"/>
      <c r="I62" s="1216">
        <f t="shared" si="16"/>
        <v>0</v>
      </c>
    </row>
    <row r="63" spans="1:9" s="1188" customFormat="1" ht="12" customHeight="1" x14ac:dyDescent="0.2">
      <c r="A63" s="971"/>
      <c r="B63" s="207"/>
      <c r="C63" s="207"/>
      <c r="D63" s="972"/>
      <c r="E63" s="973"/>
    </row>
    <row r="64" spans="1:9" s="1188" customFormat="1" ht="12" customHeight="1" x14ac:dyDescent="0.2">
      <c r="A64" s="974" t="s">
        <v>334</v>
      </c>
      <c r="B64" s="207"/>
      <c r="C64" s="1217" t="str">
        <f>[2]P8!C89</f>
        <v>Mgr. Radoslava Žáková</v>
      </c>
      <c r="D64" s="208" t="s">
        <v>335</v>
      </c>
      <c r="E64" s="973"/>
      <c r="F64" s="1218"/>
      <c r="G64" s="975" t="s">
        <v>336</v>
      </c>
      <c r="H64" s="1219" t="s">
        <v>644</v>
      </c>
    </row>
    <row r="65" spans="1:9" s="1188" customFormat="1" ht="7.5" customHeight="1" x14ac:dyDescent="0.2">
      <c r="D65" s="208"/>
      <c r="E65" s="207"/>
      <c r="F65" s="1218"/>
      <c r="G65" s="1218"/>
      <c r="H65" s="1218"/>
      <c r="I65" s="1218"/>
    </row>
    <row r="66" spans="1:9" s="1188" customFormat="1" ht="12" customHeight="1" x14ac:dyDescent="0.2">
      <c r="A66" s="974" t="s">
        <v>337</v>
      </c>
      <c r="B66" s="207"/>
      <c r="C66" s="1217" t="str">
        <f>[2]P8!C91</f>
        <v>Mgr. Radoslava Žáková</v>
      </c>
      <c r="D66" s="208" t="s">
        <v>335</v>
      </c>
      <c r="E66" s="976"/>
      <c r="F66" s="1218"/>
      <c r="G66" s="1218"/>
      <c r="H66" s="1218"/>
      <c r="I66" s="1218"/>
    </row>
    <row r="67" spans="1:9" s="1188" customFormat="1" ht="7.5" customHeight="1" x14ac:dyDescent="0.2">
      <c r="A67" s="1218"/>
      <c r="B67" s="1218"/>
      <c r="C67" s="1218"/>
      <c r="D67" s="1218"/>
      <c r="E67" s="1218"/>
      <c r="F67" s="1218"/>
      <c r="G67" s="1218"/>
      <c r="H67" s="1218"/>
      <c r="I67" s="1218"/>
    </row>
    <row r="68" spans="1:9" x14ac:dyDescent="0.3">
      <c r="A68" s="209" t="s">
        <v>560</v>
      </c>
      <c r="B68" s="1220"/>
      <c r="C68" s="1220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184" customWidth="1"/>
    <col min="2" max="2" width="5" style="1184" customWidth="1"/>
    <col min="3" max="3" width="32.6640625" style="1184" customWidth="1"/>
    <col min="4" max="4" width="10.109375" style="1184" customWidth="1"/>
    <col min="5" max="5" width="10" style="1184" customWidth="1"/>
    <col min="6" max="7" width="8.33203125" style="1184" customWidth="1"/>
    <col min="8" max="8" width="10" style="1184" customWidth="1"/>
    <col min="9" max="16384" width="9.109375" style="1184"/>
  </cols>
  <sheetData>
    <row r="1" spans="1:11" x14ac:dyDescent="0.3">
      <c r="A1" s="1221"/>
      <c r="B1" s="1221"/>
      <c r="C1" s="1222" t="s">
        <v>253</v>
      </c>
      <c r="D1" s="1221"/>
      <c r="E1" s="1223" t="s">
        <v>254</v>
      </c>
      <c r="F1" s="1224">
        <v>2025</v>
      </c>
      <c r="G1" s="1221"/>
      <c r="H1" s="120" t="s">
        <v>255</v>
      </c>
    </row>
    <row r="2" spans="1:11" s="1188" customFormat="1" ht="11.4" customHeight="1" x14ac:dyDescent="0.2">
      <c r="A2" s="121"/>
      <c r="B2" s="1547" t="s">
        <v>562</v>
      </c>
      <c r="C2" s="1547"/>
      <c r="D2" s="1547"/>
      <c r="E2" s="1547"/>
      <c r="F2" s="1547"/>
      <c r="G2" s="1547"/>
      <c r="H2" s="122"/>
      <c r="I2" s="123"/>
      <c r="J2" s="1218"/>
      <c r="K2" s="1218"/>
    </row>
    <row r="3" spans="1:11" s="1188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218"/>
      <c r="K3" s="1218"/>
    </row>
    <row r="4" spans="1:11" s="1188" customFormat="1" ht="11.4" customHeight="1" x14ac:dyDescent="0.2">
      <c r="A4" s="1512"/>
      <c r="B4" s="1514" t="s">
        <v>259</v>
      </c>
      <c r="C4" s="1516" t="s">
        <v>260</v>
      </c>
      <c r="D4" s="1518" t="s">
        <v>261</v>
      </c>
      <c r="E4" s="1520" t="s">
        <v>262</v>
      </c>
      <c r="F4" s="1514" t="s">
        <v>263</v>
      </c>
      <c r="G4" s="1514"/>
      <c r="H4" s="1522"/>
      <c r="I4" s="123"/>
      <c r="J4" s="1218"/>
      <c r="K4" s="1218"/>
    </row>
    <row r="5" spans="1:11" s="1188" customFormat="1" ht="11.4" customHeight="1" thickBot="1" x14ac:dyDescent="0.25">
      <c r="A5" s="1513"/>
      <c r="B5" s="1515"/>
      <c r="C5" s="1517"/>
      <c r="D5" s="1519"/>
      <c r="E5" s="1521"/>
      <c r="F5" s="506" t="s">
        <v>264</v>
      </c>
      <c r="G5" s="506" t="s">
        <v>265</v>
      </c>
      <c r="H5" s="125" t="s">
        <v>266</v>
      </c>
      <c r="I5" s="123"/>
      <c r="J5" s="1218"/>
      <c r="K5" s="1218"/>
    </row>
    <row r="6" spans="1:11" s="1188" customFormat="1" ht="11.4" customHeight="1" thickBot="1" x14ac:dyDescent="0.25">
      <c r="A6" s="1525" t="s">
        <v>267</v>
      </c>
      <c r="B6" s="1526"/>
      <c r="C6" s="1527"/>
      <c r="D6" s="126">
        <f>D7+D22+D44+D58+D61+D70+D78+D81</f>
        <v>37528578</v>
      </c>
      <c r="E6" s="127">
        <f>E7+E22+E44+E58+E61+E70+E78+E81</f>
        <v>4560000</v>
      </c>
      <c r="F6" s="128">
        <f>F7+F22+F44+F58+F61+F70+F78+F81</f>
        <v>82000</v>
      </c>
      <c r="G6" s="128">
        <f>G7+G22+G44+G58+G61+G70+G78+G81</f>
        <v>0</v>
      </c>
      <c r="H6" s="129">
        <f>H7+H22+H44+H58+H61+H70+H78+H81</f>
        <v>32886578</v>
      </c>
      <c r="I6" s="123"/>
      <c r="J6" s="1218"/>
      <c r="K6" s="1218"/>
    </row>
    <row r="7" spans="1:11" s="1188" customFormat="1" ht="11.4" customHeight="1" thickBot="1" x14ac:dyDescent="0.25">
      <c r="A7" s="130">
        <v>50</v>
      </c>
      <c r="B7" s="1528" t="s">
        <v>268</v>
      </c>
      <c r="C7" s="1529"/>
      <c r="D7" s="131">
        <f>SUM(E7:H7)</f>
        <v>2536447</v>
      </c>
      <c r="E7" s="132">
        <f>SUM(E8+E17)</f>
        <v>2083000</v>
      </c>
      <c r="F7" s="133">
        <f>SUM(F8+F17)</f>
        <v>12000</v>
      </c>
      <c r="G7" s="133">
        <f>SUM(G8+G17)</f>
        <v>0</v>
      </c>
      <c r="H7" s="134">
        <f>SUM(H8+H17)</f>
        <v>441447</v>
      </c>
      <c r="I7" s="123"/>
      <c r="J7" s="1218"/>
      <c r="K7" s="1218"/>
    </row>
    <row r="8" spans="1:11" s="1188" customFormat="1" ht="11.4" customHeight="1" thickBot="1" x14ac:dyDescent="0.25">
      <c r="A8" s="135">
        <v>501</v>
      </c>
      <c r="B8" s="1530" t="s">
        <v>269</v>
      </c>
      <c r="C8" s="1531"/>
      <c r="D8" s="136">
        <f>SUM(E8:H8)</f>
        <v>889447</v>
      </c>
      <c r="E8" s="137">
        <f>SUM(E9:E16)</f>
        <v>436000</v>
      </c>
      <c r="F8" s="138">
        <f>SUM(F9:F16)</f>
        <v>12000</v>
      </c>
      <c r="G8" s="138">
        <f>SUM(G9:G16)</f>
        <v>0</v>
      </c>
      <c r="H8" s="139">
        <f>SUM(H9:H16)</f>
        <v>441447</v>
      </c>
      <c r="I8" s="123"/>
      <c r="J8" s="1218"/>
      <c r="K8" s="1218"/>
    </row>
    <row r="9" spans="1:11" s="1188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431745</v>
      </c>
      <c r="E9" s="1225">
        <v>268000</v>
      </c>
      <c r="F9" s="1226">
        <v>12000</v>
      </c>
      <c r="G9" s="1226"/>
      <c r="H9" s="1227">
        <v>151745</v>
      </c>
      <c r="I9" s="123"/>
      <c r="J9" s="1218"/>
      <c r="K9" s="1218"/>
    </row>
    <row r="10" spans="1:11" s="1188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319702</v>
      </c>
      <c r="E10" s="1228">
        <v>30000</v>
      </c>
      <c r="F10" s="1229"/>
      <c r="G10" s="1229"/>
      <c r="H10" s="1230">
        <v>289702</v>
      </c>
      <c r="I10" s="123"/>
      <c r="J10" s="1218"/>
      <c r="K10" s="1218"/>
    </row>
    <row r="11" spans="1:11" s="1188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35000</v>
      </c>
      <c r="E11" s="1228">
        <v>35000</v>
      </c>
      <c r="F11" s="1229"/>
      <c r="G11" s="1229"/>
      <c r="H11" s="1230"/>
      <c r="I11" s="123"/>
      <c r="J11" s="1218"/>
      <c r="K11" s="1218"/>
    </row>
    <row r="12" spans="1:11" s="1188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18000</v>
      </c>
      <c r="E12" s="1228">
        <v>18000</v>
      </c>
      <c r="F12" s="1229"/>
      <c r="G12" s="1229"/>
      <c r="H12" s="1230"/>
      <c r="I12" s="123"/>
      <c r="J12" s="1218"/>
      <c r="K12" s="1218"/>
    </row>
    <row r="13" spans="1:11" s="1188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228"/>
      <c r="F13" s="1229"/>
      <c r="G13" s="1229"/>
      <c r="H13" s="1230"/>
      <c r="I13" s="123"/>
      <c r="J13" s="1218"/>
      <c r="K13" s="1218"/>
    </row>
    <row r="14" spans="1:11" s="1188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228"/>
      <c r="F14" s="1229"/>
      <c r="G14" s="1229"/>
      <c r="H14" s="1230"/>
      <c r="I14" s="123"/>
      <c r="J14" s="1218"/>
      <c r="K14" s="1218"/>
    </row>
    <row r="15" spans="1:11" s="1188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85000</v>
      </c>
      <c r="E15" s="1228">
        <v>85000</v>
      </c>
      <c r="F15" s="1229"/>
      <c r="G15" s="1229"/>
      <c r="H15" s="1230"/>
      <c r="I15" s="123"/>
      <c r="J15" s="1218"/>
      <c r="K15" s="1218"/>
    </row>
    <row r="16" spans="1:11" s="1188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231"/>
      <c r="F16" s="1232"/>
      <c r="G16" s="1232"/>
      <c r="H16" s="1233"/>
      <c r="I16" s="123"/>
      <c r="J16" s="1218"/>
      <c r="K16" s="1218"/>
    </row>
    <row r="17" spans="1:11" s="1188" customFormat="1" ht="11.4" customHeight="1" thickBot="1" x14ac:dyDescent="0.25">
      <c r="A17" s="135">
        <v>502</v>
      </c>
      <c r="B17" s="1530" t="s">
        <v>278</v>
      </c>
      <c r="C17" s="1531"/>
      <c r="D17" s="136">
        <f t="shared" si="0"/>
        <v>1647000</v>
      </c>
      <c r="E17" s="152">
        <f>SUM(E18:E21)</f>
        <v>1647000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218"/>
      <c r="K17" s="1218"/>
    </row>
    <row r="18" spans="1:11" s="1188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208000</v>
      </c>
      <c r="E18" s="1225">
        <v>208000</v>
      </c>
      <c r="F18" s="1226"/>
      <c r="G18" s="1226"/>
      <c r="H18" s="1227"/>
      <c r="I18" s="123"/>
      <c r="J18" s="1218"/>
      <c r="K18" s="1218"/>
    </row>
    <row r="19" spans="1:11" s="1188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939000</v>
      </c>
      <c r="E19" s="1228">
        <v>939000</v>
      </c>
      <c r="F19" s="1229"/>
      <c r="G19" s="1229"/>
      <c r="H19" s="1230"/>
      <c r="I19" s="123"/>
      <c r="J19" s="1218"/>
      <c r="K19" s="1218"/>
    </row>
    <row r="20" spans="1:11" s="1188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400000</v>
      </c>
      <c r="E20" s="1228">
        <v>400000</v>
      </c>
      <c r="F20" s="1229"/>
      <c r="G20" s="1229"/>
      <c r="H20" s="1230"/>
      <c r="I20" s="123"/>
      <c r="J20" s="1218"/>
      <c r="K20" s="1218"/>
    </row>
    <row r="21" spans="1:11" s="1188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100000</v>
      </c>
      <c r="E21" s="1228">
        <v>100000</v>
      </c>
      <c r="F21" s="1229"/>
      <c r="G21" s="1229"/>
      <c r="H21" s="1230"/>
      <c r="I21" s="123"/>
      <c r="J21" s="1218"/>
      <c r="K21" s="1218"/>
    </row>
    <row r="22" spans="1:11" s="1188" customFormat="1" ht="11.4" customHeight="1" thickBot="1" x14ac:dyDescent="0.25">
      <c r="A22" s="155">
        <v>51</v>
      </c>
      <c r="B22" s="1532" t="s">
        <v>283</v>
      </c>
      <c r="C22" s="1533"/>
      <c r="D22" s="156">
        <f t="shared" si="0"/>
        <v>2636000</v>
      </c>
      <c r="E22" s="157">
        <f>SUM(E23+E26+E28+E30)</f>
        <v>2106000</v>
      </c>
      <c r="F22" s="157">
        <f>SUM(F23+F26+F28+F30)</f>
        <v>70000</v>
      </c>
      <c r="G22" s="157">
        <f>SUM(G23+G26+G28+G30)</f>
        <v>0</v>
      </c>
      <c r="H22" s="157">
        <f>SUM(H23+H26+H28+H30)</f>
        <v>460000</v>
      </c>
      <c r="I22" s="123"/>
      <c r="J22" s="1218"/>
      <c r="K22" s="1218"/>
    </row>
    <row r="23" spans="1:11" s="1188" customFormat="1" ht="11.4" customHeight="1" thickBot="1" x14ac:dyDescent="0.25">
      <c r="A23" s="158">
        <v>511</v>
      </c>
      <c r="B23" s="1534" t="s">
        <v>284</v>
      </c>
      <c r="C23" s="1535"/>
      <c r="D23" s="159">
        <f t="shared" ref="D23" si="1">SUM(E23:H23)</f>
        <v>940000</v>
      </c>
      <c r="E23" s="160">
        <f>SUM(E24:E25)</f>
        <v>940000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218"/>
      <c r="K23" s="1218"/>
    </row>
    <row r="24" spans="1:11" s="1188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900000</v>
      </c>
      <c r="E24" s="1228">
        <v>900000</v>
      </c>
      <c r="F24" s="1229"/>
      <c r="G24" s="1229"/>
      <c r="H24" s="1230"/>
      <c r="I24" s="123"/>
      <c r="J24" s="1218"/>
      <c r="K24" s="1218"/>
    </row>
    <row r="25" spans="1:11" s="1188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40000</v>
      </c>
      <c r="E25" s="1228">
        <v>40000</v>
      </c>
      <c r="F25" s="1229"/>
      <c r="G25" s="1229"/>
      <c r="H25" s="1230"/>
      <c r="I25" s="123"/>
      <c r="J25" s="1218"/>
      <c r="K25" s="1218"/>
    </row>
    <row r="26" spans="1:11" s="1188" customFormat="1" ht="11.4" customHeight="1" thickBot="1" x14ac:dyDescent="0.25">
      <c r="A26" s="158">
        <v>512</v>
      </c>
      <c r="B26" s="1534" t="s">
        <v>287</v>
      </c>
      <c r="C26" s="1535"/>
      <c r="D26" s="159">
        <f t="shared" si="0"/>
        <v>40000</v>
      </c>
      <c r="E26" s="160">
        <f>SUM(E27:E27)</f>
        <v>0</v>
      </c>
      <c r="F26" s="160">
        <f>SUM(F27:F27)</f>
        <v>40000</v>
      </c>
      <c r="G26" s="160">
        <f>SUM(G27:G27)</f>
        <v>0</v>
      </c>
      <c r="H26" s="160">
        <f>SUM(H27:H27)</f>
        <v>0</v>
      </c>
      <c r="I26" s="123"/>
      <c r="J26" s="1218"/>
      <c r="K26" s="1218"/>
    </row>
    <row r="27" spans="1:11" s="1188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40000</v>
      </c>
      <c r="E27" s="1228"/>
      <c r="F27" s="1229">
        <v>40000</v>
      </c>
      <c r="G27" s="1229"/>
      <c r="H27" s="1230"/>
      <c r="I27" s="123"/>
      <c r="J27" s="1218"/>
      <c r="K27" s="1218"/>
    </row>
    <row r="28" spans="1:11" s="1188" customFormat="1" ht="11.4" customHeight="1" thickBot="1" x14ac:dyDescent="0.25">
      <c r="A28" s="158">
        <v>513</v>
      </c>
      <c r="B28" s="1534" t="s">
        <v>289</v>
      </c>
      <c r="C28" s="1535"/>
      <c r="D28" s="159">
        <f t="shared" si="0"/>
        <v>4000</v>
      </c>
      <c r="E28" s="160">
        <f>SUM(E29:E29)</f>
        <v>4000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218"/>
      <c r="K28" s="1218"/>
    </row>
    <row r="29" spans="1:11" s="1188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4000</v>
      </c>
      <c r="E29" s="1228">
        <v>4000</v>
      </c>
      <c r="F29" s="1229"/>
      <c r="G29" s="1229"/>
      <c r="H29" s="1230"/>
      <c r="I29" s="123"/>
      <c r="J29" s="1218"/>
      <c r="K29" s="1218"/>
    </row>
    <row r="30" spans="1:11" s="1188" customFormat="1" ht="11.4" customHeight="1" thickBot="1" x14ac:dyDescent="0.25">
      <c r="A30" s="158">
        <v>518</v>
      </c>
      <c r="B30" s="1534" t="s">
        <v>291</v>
      </c>
      <c r="C30" s="1535"/>
      <c r="D30" s="159">
        <f t="shared" si="0"/>
        <v>1652000</v>
      </c>
      <c r="E30" s="160">
        <f>SUM(E31:E43)</f>
        <v>1162000</v>
      </c>
      <c r="F30" s="160">
        <f>SUM(F31:F43)</f>
        <v>30000</v>
      </c>
      <c r="G30" s="160">
        <f>SUM(G31:G43)</f>
        <v>0</v>
      </c>
      <c r="H30" s="160">
        <f>SUM(H31:H43)</f>
        <v>460000</v>
      </c>
      <c r="I30" s="123"/>
      <c r="J30" s="1218"/>
      <c r="K30" s="1218"/>
    </row>
    <row r="31" spans="1:11" s="1188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40000</v>
      </c>
      <c r="E31" s="1228">
        <v>40000</v>
      </c>
      <c r="F31" s="1229"/>
      <c r="G31" s="1229"/>
      <c r="H31" s="1230"/>
      <c r="I31" s="123"/>
      <c r="J31" s="1218"/>
      <c r="K31" s="1218"/>
    </row>
    <row r="32" spans="1:11" s="1188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14000</v>
      </c>
      <c r="E32" s="1228">
        <v>14000</v>
      </c>
      <c r="F32" s="1229"/>
      <c r="G32" s="1229"/>
      <c r="H32" s="1230"/>
      <c r="I32" s="123"/>
      <c r="J32" s="1218"/>
      <c r="K32" s="1218"/>
    </row>
    <row r="33" spans="1:11" s="1188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4000</v>
      </c>
      <c r="E33" s="1228">
        <v>4000</v>
      </c>
      <c r="F33" s="1229"/>
      <c r="G33" s="1229"/>
      <c r="H33" s="1230"/>
      <c r="I33" s="123"/>
      <c r="J33" s="1234"/>
      <c r="K33" s="1218"/>
    </row>
    <row r="34" spans="1:11" s="1188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50000</v>
      </c>
      <c r="E34" s="1228">
        <v>50000</v>
      </c>
      <c r="F34" s="1229"/>
      <c r="G34" s="1229"/>
      <c r="H34" s="1230"/>
      <c r="I34" s="123"/>
      <c r="J34" s="1218"/>
      <c r="K34" s="1218"/>
    </row>
    <row r="35" spans="1:11" s="1188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860000</v>
      </c>
      <c r="E35" s="1228">
        <v>430000</v>
      </c>
      <c r="F35" s="1229">
        <v>30000</v>
      </c>
      <c r="G35" s="1229"/>
      <c r="H35" s="1230">
        <v>400000</v>
      </c>
      <c r="I35" s="123"/>
      <c r="J35" s="1218"/>
      <c r="K35" s="1218"/>
    </row>
    <row r="36" spans="1:11" s="1188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228"/>
      <c r="F36" s="1229"/>
      <c r="G36" s="1229"/>
      <c r="H36" s="1230"/>
      <c r="I36" s="123"/>
      <c r="J36" s="1218"/>
      <c r="K36" s="1218"/>
    </row>
    <row r="37" spans="1:11" s="1188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20000</v>
      </c>
      <c r="E37" s="1228">
        <v>20000</v>
      </c>
      <c r="F37" s="1229"/>
      <c r="G37" s="1229"/>
      <c r="H37" s="1230"/>
      <c r="I37" s="123"/>
      <c r="J37" s="1218"/>
      <c r="K37" s="1218"/>
    </row>
    <row r="38" spans="1:11" s="1188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500000</v>
      </c>
      <c r="E38" s="1228">
        <v>500000</v>
      </c>
      <c r="F38" s="1229"/>
      <c r="G38" s="1229"/>
      <c r="H38" s="1230"/>
      <c r="I38" s="123"/>
      <c r="J38" s="1218"/>
      <c r="K38" s="1218"/>
    </row>
    <row r="39" spans="1:11" s="1188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228"/>
      <c r="F39" s="1229"/>
      <c r="G39" s="1229"/>
      <c r="H39" s="1230"/>
      <c r="I39" s="123"/>
      <c r="J39" s="1218"/>
      <c r="K39" s="1218"/>
    </row>
    <row r="40" spans="1:11" s="1188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4000</v>
      </c>
      <c r="E40" s="1228">
        <v>4000</v>
      </c>
      <c r="F40" s="1229"/>
      <c r="G40" s="1229"/>
      <c r="H40" s="1230"/>
      <c r="I40" s="123"/>
      <c r="J40" s="1218"/>
      <c r="K40" s="1218"/>
    </row>
    <row r="41" spans="1:11" s="1188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228"/>
      <c r="F41" s="1229"/>
      <c r="G41" s="1229"/>
      <c r="H41" s="1230"/>
      <c r="I41" s="123"/>
      <c r="J41" s="1218"/>
      <c r="K41" s="1218"/>
    </row>
    <row r="42" spans="1:11" s="1188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228"/>
      <c r="F42" s="1229"/>
      <c r="G42" s="1229"/>
      <c r="H42" s="1230"/>
      <c r="I42" s="123"/>
      <c r="J42" s="1218"/>
      <c r="K42" s="1218"/>
    </row>
    <row r="43" spans="1:11" s="1188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160000</v>
      </c>
      <c r="E43" s="1228">
        <v>100000</v>
      </c>
      <c r="F43" s="1229"/>
      <c r="G43" s="1229"/>
      <c r="H43" s="1230">
        <v>60000</v>
      </c>
      <c r="I43" s="123"/>
      <c r="J43" s="1218"/>
      <c r="K43" s="1218"/>
    </row>
    <row r="44" spans="1:11" s="1188" customFormat="1" ht="11.4" customHeight="1" thickBot="1" x14ac:dyDescent="0.25">
      <c r="A44" s="173">
        <v>52</v>
      </c>
      <c r="B44" s="1536" t="s">
        <v>305</v>
      </c>
      <c r="C44" s="1537"/>
      <c r="D44" s="174">
        <f t="shared" si="0"/>
        <v>32056131</v>
      </c>
      <c r="E44" s="175">
        <f>SUM(E45+E47+E49+E51+E56)</f>
        <v>71000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31985131</v>
      </c>
      <c r="I44" s="123"/>
      <c r="J44" s="1218"/>
      <c r="K44" s="1218"/>
    </row>
    <row r="45" spans="1:11" s="1188" customFormat="1" ht="11.4" customHeight="1" thickBot="1" x14ac:dyDescent="0.25">
      <c r="A45" s="176">
        <v>521</v>
      </c>
      <c r="B45" s="1523" t="s">
        <v>306</v>
      </c>
      <c r="C45" s="1524"/>
      <c r="D45" s="177">
        <f t="shared" si="0"/>
        <v>23667233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23667233</v>
      </c>
      <c r="I45" s="123"/>
      <c r="J45" s="1218"/>
      <c r="K45" s="1218"/>
    </row>
    <row r="46" spans="1:11" s="1188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23667233</v>
      </c>
      <c r="E46" s="1228"/>
      <c r="F46" s="1229"/>
      <c r="G46" s="1229"/>
      <c r="H46" s="1230">
        <v>23667233</v>
      </c>
      <c r="I46" s="123"/>
      <c r="J46" s="1218"/>
      <c r="K46" s="1218"/>
    </row>
    <row r="47" spans="1:11" s="1188" customFormat="1" ht="11.4" customHeight="1" thickBot="1" x14ac:dyDescent="0.25">
      <c r="A47" s="176">
        <v>524</v>
      </c>
      <c r="B47" s="1523" t="s">
        <v>307</v>
      </c>
      <c r="C47" s="1524"/>
      <c r="D47" s="177">
        <f t="shared" si="0"/>
        <v>7961525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7961525</v>
      </c>
      <c r="I47" s="123"/>
      <c r="J47" s="1218"/>
      <c r="K47" s="1218"/>
    </row>
    <row r="48" spans="1:11" s="1188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7961525</v>
      </c>
      <c r="E48" s="1228"/>
      <c r="F48" s="1229"/>
      <c r="G48" s="1229"/>
      <c r="H48" s="1230">
        <v>7961525</v>
      </c>
      <c r="I48" s="123"/>
      <c r="J48" s="1218"/>
      <c r="K48" s="1218"/>
    </row>
    <row r="49" spans="1:11" s="1188" customFormat="1" ht="11.4" customHeight="1" thickBot="1" x14ac:dyDescent="0.25">
      <c r="A49" s="176">
        <v>525</v>
      </c>
      <c r="B49" s="1523" t="s">
        <v>308</v>
      </c>
      <c r="C49" s="1524"/>
      <c r="D49" s="177">
        <f t="shared" si="0"/>
        <v>100000</v>
      </c>
      <c r="E49" s="178">
        <f>SUM(E50:E50)</f>
        <v>0</v>
      </c>
      <c r="F49" s="178">
        <f>SUM(F50:F50)</f>
        <v>0</v>
      </c>
      <c r="G49" s="178">
        <f>SUM(G50:G50)</f>
        <v>0</v>
      </c>
      <c r="H49" s="178">
        <f>SUM(H50:H50)</f>
        <v>100000</v>
      </c>
      <c r="I49" s="123"/>
      <c r="J49" s="1218"/>
      <c r="K49" s="1218"/>
    </row>
    <row r="50" spans="1:11" s="1188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100000</v>
      </c>
      <c r="E50" s="1228"/>
      <c r="F50" s="1229"/>
      <c r="G50" s="1229"/>
      <c r="H50" s="1230">
        <v>100000</v>
      </c>
      <c r="I50" s="123"/>
      <c r="J50" s="1218"/>
      <c r="K50" s="1218"/>
    </row>
    <row r="51" spans="1:11" s="1188" customFormat="1" ht="11.4" customHeight="1" x14ac:dyDescent="0.2">
      <c r="A51" s="183">
        <v>527</v>
      </c>
      <c r="B51" s="1538" t="s">
        <v>309</v>
      </c>
      <c r="C51" s="1539"/>
      <c r="D51" s="184">
        <f t="shared" si="0"/>
        <v>327373</v>
      </c>
      <c r="E51" s="185">
        <f>SUM(E52:E55)</f>
        <v>71000</v>
      </c>
      <c r="F51" s="185">
        <f>SUM(F52:F55)</f>
        <v>0</v>
      </c>
      <c r="G51" s="185">
        <f>SUM(G52:G55)</f>
        <v>0</v>
      </c>
      <c r="H51" s="185">
        <f>SUM(H52:H55)</f>
        <v>256373</v>
      </c>
      <c r="I51" s="123"/>
      <c r="J51" s="1218"/>
      <c r="K51" s="1218"/>
    </row>
    <row r="52" spans="1:11" s="1188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236373</v>
      </c>
      <c r="E52" s="1228"/>
      <c r="F52" s="1229"/>
      <c r="G52" s="1229"/>
      <c r="H52" s="1230">
        <v>236373</v>
      </c>
      <c r="I52" s="123"/>
      <c r="J52" s="1218"/>
      <c r="K52" s="1218"/>
    </row>
    <row r="53" spans="1:11" s="1188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80000</v>
      </c>
      <c r="E53" s="1228">
        <v>60000</v>
      </c>
      <c r="F53" s="1229"/>
      <c r="G53" s="1229"/>
      <c r="H53" s="1230">
        <v>20000</v>
      </c>
      <c r="I53" s="123"/>
      <c r="J53" s="1218"/>
      <c r="K53" s="1218"/>
    </row>
    <row r="54" spans="1:11" s="1188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8000</v>
      </c>
      <c r="E54" s="1228">
        <v>8000</v>
      </c>
      <c r="F54" s="1229"/>
      <c r="G54" s="1229"/>
      <c r="H54" s="1230"/>
      <c r="I54" s="123"/>
      <c r="J54" s="1218"/>
      <c r="K54" s="1218"/>
    </row>
    <row r="55" spans="1:11" s="1188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3000</v>
      </c>
      <c r="E55" s="1228">
        <v>3000</v>
      </c>
      <c r="F55" s="1229"/>
      <c r="G55" s="1229"/>
      <c r="H55" s="1230"/>
      <c r="I55" s="123"/>
      <c r="J55" s="1218"/>
      <c r="K55" s="1218"/>
    </row>
    <row r="56" spans="1:11" s="1188" customFormat="1" ht="11.4" customHeight="1" thickBot="1" x14ac:dyDescent="0.25">
      <c r="A56" s="176">
        <v>528</v>
      </c>
      <c r="B56" s="1523" t="s">
        <v>314</v>
      </c>
      <c r="C56" s="1524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218"/>
      <c r="K56" s="1218"/>
    </row>
    <row r="57" spans="1:11" s="1188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228"/>
      <c r="F57" s="1229"/>
      <c r="G57" s="1229"/>
      <c r="H57" s="1230"/>
      <c r="I57" s="123"/>
      <c r="J57" s="1218"/>
      <c r="K57" s="1218"/>
    </row>
    <row r="58" spans="1:11" s="1188" customFormat="1" ht="11.4" customHeight="1" thickBot="1" x14ac:dyDescent="0.25">
      <c r="A58" s="130">
        <v>53</v>
      </c>
      <c r="B58" s="1528" t="s">
        <v>315</v>
      </c>
      <c r="C58" s="1529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218"/>
      <c r="K58" s="1218"/>
    </row>
    <row r="59" spans="1:11" s="1188" customFormat="1" ht="11.4" customHeight="1" thickBot="1" x14ac:dyDescent="0.25">
      <c r="A59" s="135">
        <v>538</v>
      </c>
      <c r="B59" s="1530" t="s">
        <v>316</v>
      </c>
      <c r="C59" s="1531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218"/>
      <c r="K59" s="1218"/>
    </row>
    <row r="60" spans="1:11" s="1188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228"/>
      <c r="F60" s="1229"/>
      <c r="G60" s="1229"/>
      <c r="H60" s="1230"/>
      <c r="I60" s="123"/>
      <c r="J60" s="1218"/>
      <c r="K60" s="1218"/>
    </row>
    <row r="61" spans="1:11" s="1188" customFormat="1" ht="11.4" customHeight="1" thickBot="1" x14ac:dyDescent="0.25">
      <c r="A61" s="155">
        <v>54</v>
      </c>
      <c r="B61" s="1532" t="s">
        <v>317</v>
      </c>
      <c r="C61" s="1533"/>
      <c r="D61" s="156">
        <f t="shared" si="0"/>
        <v>0</v>
      </c>
      <c r="E61" s="157">
        <f>SUM(E62+E64+E66+E68)</f>
        <v>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218"/>
      <c r="K61" s="1218"/>
    </row>
    <row r="62" spans="1:11" s="1188" customFormat="1" ht="11.4" customHeight="1" thickBot="1" x14ac:dyDescent="0.25">
      <c r="A62" s="158">
        <v>541</v>
      </c>
      <c r="B62" s="1534" t="s">
        <v>318</v>
      </c>
      <c r="C62" s="1535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218"/>
      <c r="K62" s="1218"/>
    </row>
    <row r="63" spans="1:11" s="1188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235"/>
      <c r="F63" s="1236"/>
      <c r="G63" s="1236"/>
      <c r="H63" s="1237"/>
      <c r="I63" s="123"/>
      <c r="J63" s="1218"/>
      <c r="K63" s="1218"/>
    </row>
    <row r="64" spans="1:11" s="1188" customFormat="1" ht="11.4" customHeight="1" thickBot="1" x14ac:dyDescent="0.25">
      <c r="A64" s="158">
        <v>542</v>
      </c>
      <c r="B64" s="1534" t="s">
        <v>319</v>
      </c>
      <c r="C64" s="1535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218"/>
      <c r="K64" s="1218"/>
    </row>
    <row r="65" spans="1:11" s="1188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228"/>
      <c r="F65" s="1229"/>
      <c r="G65" s="1229"/>
      <c r="H65" s="1230"/>
      <c r="I65" s="123"/>
      <c r="J65" s="1218"/>
      <c r="K65" s="1218"/>
    </row>
    <row r="66" spans="1:11" s="1188" customFormat="1" ht="11.4" customHeight="1" thickBot="1" x14ac:dyDescent="0.25">
      <c r="A66" s="158">
        <v>547</v>
      </c>
      <c r="B66" s="1534" t="s">
        <v>320</v>
      </c>
      <c r="C66" s="1535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218"/>
      <c r="K66" s="1218"/>
    </row>
    <row r="67" spans="1:11" s="1188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228"/>
      <c r="F67" s="1229"/>
      <c r="G67" s="1229"/>
      <c r="H67" s="1230"/>
      <c r="I67" s="123"/>
      <c r="J67" s="1218"/>
      <c r="K67" s="1218"/>
    </row>
    <row r="68" spans="1:11" s="1188" customFormat="1" ht="11.4" customHeight="1" x14ac:dyDescent="0.2">
      <c r="A68" s="190">
        <v>549</v>
      </c>
      <c r="B68" s="1540" t="s">
        <v>321</v>
      </c>
      <c r="C68" s="1541"/>
      <c r="D68" s="191">
        <f t="shared" si="0"/>
        <v>0</v>
      </c>
      <c r="E68" s="192">
        <f>SUM(E69:E69)</f>
        <v>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218"/>
      <c r="K68" s="1218"/>
    </row>
    <row r="69" spans="1:11" s="1188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0</v>
      </c>
      <c r="E69" s="1228"/>
      <c r="F69" s="1229"/>
      <c r="G69" s="1229"/>
      <c r="H69" s="1230"/>
      <c r="I69" s="123"/>
      <c r="J69" s="1218"/>
      <c r="K69" s="1218"/>
    </row>
    <row r="70" spans="1:11" s="1188" customFormat="1" ht="11.4" customHeight="1" thickBot="1" x14ac:dyDescent="0.25">
      <c r="A70" s="173">
        <v>55</v>
      </c>
      <c r="B70" s="1536" t="s">
        <v>323</v>
      </c>
      <c r="C70" s="1537"/>
      <c r="D70" s="174">
        <f t="shared" si="0"/>
        <v>300000</v>
      </c>
      <c r="E70" s="175">
        <f>SUM(E71+E73+E75)</f>
        <v>300000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218"/>
      <c r="K70" s="1218"/>
    </row>
    <row r="71" spans="1:11" s="1188" customFormat="1" ht="11.4" customHeight="1" thickBot="1" x14ac:dyDescent="0.25">
      <c r="A71" s="176">
        <v>551</v>
      </c>
      <c r="B71" s="1523" t="s">
        <v>324</v>
      </c>
      <c r="C71" s="152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218"/>
      <c r="K71" s="1218"/>
    </row>
    <row r="72" spans="1:11" s="1188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235"/>
      <c r="F72" s="1236"/>
      <c r="G72" s="1236"/>
      <c r="H72" s="1237"/>
      <c r="I72" s="123"/>
      <c r="J72" s="1218"/>
      <c r="K72" s="1218"/>
    </row>
    <row r="73" spans="1:11" s="1188" customFormat="1" ht="11.4" customHeight="1" thickBot="1" x14ac:dyDescent="0.25">
      <c r="A73" s="176">
        <v>556</v>
      </c>
      <c r="B73" s="1523" t="s">
        <v>325</v>
      </c>
      <c r="C73" s="152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218"/>
      <c r="K73" s="1218"/>
    </row>
    <row r="74" spans="1:11" s="1188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235"/>
      <c r="F74" s="1236"/>
      <c r="G74" s="1236"/>
      <c r="H74" s="1237"/>
      <c r="I74" s="123"/>
      <c r="J74" s="1218"/>
      <c r="K74" s="1218"/>
    </row>
    <row r="75" spans="1:11" s="1188" customFormat="1" ht="11.4" customHeight="1" x14ac:dyDescent="0.2">
      <c r="A75" s="183">
        <v>558</v>
      </c>
      <c r="B75" s="1538" t="s">
        <v>326</v>
      </c>
      <c r="C75" s="1539"/>
      <c r="D75" s="184">
        <f t="shared" si="0"/>
        <v>300000</v>
      </c>
      <c r="E75" s="185">
        <f>SUM(E76:E77)</f>
        <v>300000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218"/>
      <c r="K75" s="1218"/>
    </row>
    <row r="76" spans="1:11" s="1188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300000</v>
      </c>
      <c r="E76" s="1228">
        <v>300000</v>
      </c>
      <c r="F76" s="1229"/>
      <c r="G76" s="1229"/>
      <c r="H76" s="1230"/>
      <c r="I76" s="123"/>
      <c r="J76" s="1218"/>
      <c r="K76" s="1218"/>
    </row>
    <row r="77" spans="1:11" s="1188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0</v>
      </c>
      <c r="E77" s="1228"/>
      <c r="F77" s="1229"/>
      <c r="G77" s="1229"/>
      <c r="H77" s="1230"/>
      <c r="I77" s="123"/>
      <c r="J77" s="1218"/>
      <c r="K77" s="1218"/>
    </row>
    <row r="78" spans="1:11" s="1188" customFormat="1" ht="11.4" customHeight="1" thickBot="1" x14ac:dyDescent="0.25">
      <c r="A78" s="130">
        <v>56</v>
      </c>
      <c r="B78" s="1528" t="s">
        <v>329</v>
      </c>
      <c r="C78" s="1529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218"/>
      <c r="K78" s="1218"/>
    </row>
    <row r="79" spans="1:11" s="1188" customFormat="1" ht="11.4" customHeight="1" thickBot="1" x14ac:dyDescent="0.25">
      <c r="A79" s="135">
        <v>569</v>
      </c>
      <c r="B79" s="1530" t="s">
        <v>330</v>
      </c>
      <c r="C79" s="1531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218"/>
      <c r="K79" s="1218"/>
    </row>
    <row r="80" spans="1:11" s="1188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228"/>
      <c r="F80" s="1229"/>
      <c r="G80" s="1229"/>
      <c r="H80" s="1230"/>
      <c r="I80" s="123"/>
      <c r="J80" s="1218"/>
      <c r="K80" s="1218"/>
    </row>
    <row r="81" spans="1:11" s="1188" customFormat="1" ht="11.4" customHeight="1" thickBot="1" x14ac:dyDescent="0.25">
      <c r="A81" s="155">
        <v>59</v>
      </c>
      <c r="B81" s="1532" t="s">
        <v>331</v>
      </c>
      <c r="C81" s="1533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218"/>
      <c r="K81" s="1218"/>
    </row>
    <row r="82" spans="1:11" s="1188" customFormat="1" ht="11.4" customHeight="1" thickBot="1" x14ac:dyDescent="0.25">
      <c r="A82" s="158">
        <v>591</v>
      </c>
      <c r="B82" s="1534" t="s">
        <v>332</v>
      </c>
      <c r="C82" s="1535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218"/>
      <c r="K82" s="1218"/>
    </row>
    <row r="83" spans="1:11" s="1188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238"/>
      <c r="F83" s="1239"/>
      <c r="G83" s="1239"/>
      <c r="H83" s="1240"/>
      <c r="I83" s="123"/>
      <c r="J83" s="1218"/>
      <c r="K83" s="1218"/>
    </row>
    <row r="84" spans="1:11" s="1188" customFormat="1" ht="11.4" customHeight="1" thickBot="1" x14ac:dyDescent="0.25">
      <c r="A84" s="158">
        <v>595</v>
      </c>
      <c r="B84" s="1534" t="s">
        <v>333</v>
      </c>
      <c r="C84" s="1535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218"/>
      <c r="K84" s="1218"/>
    </row>
    <row r="85" spans="1:11" s="1188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231"/>
      <c r="F85" s="1232"/>
      <c r="G85" s="1232"/>
      <c r="H85" s="1233"/>
      <c r="I85" s="123"/>
      <c r="J85" s="1218"/>
      <c r="K85" s="1218"/>
    </row>
    <row r="86" spans="1:11" s="1188" customFormat="1" ht="11.4" customHeight="1" x14ac:dyDescent="0.2">
      <c r="A86" s="205"/>
      <c r="B86" s="205"/>
      <c r="C86" s="123"/>
      <c r="D86" s="206"/>
      <c r="E86" s="1241"/>
      <c r="F86" s="1241"/>
      <c r="G86" s="1241"/>
      <c r="H86" s="1241"/>
      <c r="I86" s="123"/>
      <c r="J86" s="1218"/>
      <c r="K86" s="1218"/>
    </row>
    <row r="87" spans="1:11" s="1188" customFormat="1" ht="11.4" customHeight="1" x14ac:dyDescent="0.2">
      <c r="A87" s="205"/>
      <c r="B87" s="205"/>
      <c r="C87" s="123"/>
      <c r="D87" s="206"/>
      <c r="E87" s="1241"/>
      <c r="F87" s="1241"/>
      <c r="G87" s="1241"/>
      <c r="H87" s="1241"/>
      <c r="I87" s="123"/>
      <c r="J87" s="1218"/>
      <c r="K87" s="1218"/>
    </row>
    <row r="88" spans="1:11" s="1188" customFormat="1" ht="11.4" customHeight="1" x14ac:dyDescent="0.2">
      <c r="A88" s="205"/>
      <c r="B88" s="205"/>
      <c r="C88" s="123"/>
      <c r="D88" s="206"/>
      <c r="E88" s="1241"/>
      <c r="F88" s="1241"/>
      <c r="G88" s="1241"/>
      <c r="H88" s="1241"/>
      <c r="I88" s="123"/>
      <c r="J88" s="1218"/>
      <c r="K88" s="1218"/>
    </row>
    <row r="89" spans="1:11" s="1188" customFormat="1" ht="11.4" customHeight="1" x14ac:dyDescent="0.2">
      <c r="A89" s="207" t="s">
        <v>334</v>
      </c>
      <c r="B89" s="208"/>
      <c r="C89" s="1219" t="s">
        <v>509</v>
      </c>
      <c r="D89" s="208" t="s">
        <v>335</v>
      </c>
      <c r="E89" s="977"/>
      <c r="F89" s="975" t="s">
        <v>336</v>
      </c>
      <c r="G89" s="1242" t="s">
        <v>644</v>
      </c>
      <c r="J89" s="1218"/>
      <c r="K89" s="1218"/>
    </row>
    <row r="90" spans="1:11" ht="7.5" customHeight="1" x14ac:dyDescent="0.3"/>
    <row r="91" spans="1:11" s="1188" customFormat="1" ht="11.4" customHeight="1" x14ac:dyDescent="0.2">
      <c r="A91" s="207" t="s">
        <v>337</v>
      </c>
      <c r="B91" s="208"/>
      <c r="C91" s="1219" t="s">
        <v>509</v>
      </c>
      <c r="D91" s="208" t="s">
        <v>335</v>
      </c>
      <c r="E91" s="123"/>
      <c r="F91" s="123"/>
      <c r="G91" s="123"/>
      <c r="H91" s="123"/>
      <c r="I91" s="1218"/>
      <c r="J91" s="1218"/>
      <c r="K91" s="1218"/>
    </row>
    <row r="92" spans="1:11" s="1188" customFormat="1" ht="7.5" customHeight="1" x14ac:dyDescent="0.2">
      <c r="B92" s="1218"/>
      <c r="C92" s="1218"/>
      <c r="D92" s="1218"/>
      <c r="E92" s="1218"/>
      <c r="F92" s="1218"/>
      <c r="G92" s="1218"/>
      <c r="H92" s="1218"/>
      <c r="I92" s="1218"/>
      <c r="J92" s="1218"/>
      <c r="K92" s="1218"/>
    </row>
    <row r="93" spans="1:11" s="1188" customFormat="1" ht="10.199999999999999" x14ac:dyDescent="0.2">
      <c r="A93" s="209" t="s">
        <v>338</v>
      </c>
      <c r="B93" s="1218"/>
      <c r="C93" s="1243" t="s">
        <v>561</v>
      </c>
      <c r="D93" s="1218"/>
      <c r="E93" s="1218"/>
      <c r="F93" s="1218"/>
      <c r="G93" s="1218"/>
      <c r="H93" s="1218"/>
      <c r="I93" s="1218"/>
      <c r="J93" s="1218"/>
      <c r="K93" s="1218"/>
    </row>
    <row r="94" spans="1:11" x14ac:dyDescent="0.3">
      <c r="A94" s="1218"/>
      <c r="B94" s="1218"/>
      <c r="C94" s="1218"/>
      <c r="D94" s="1218"/>
      <c r="E94" s="1218"/>
      <c r="F94" s="1218"/>
      <c r="G94" s="1218"/>
      <c r="H94" s="1218"/>
    </row>
  </sheetData>
  <sheetProtection algorithmName="SHA-512" hashValue="dm/bkB61kZ3PDCx3yGom91PTGSbocNP5c3hFy0WDkl3pYQfY6zG6mSmrYYuTMB1mPfOQp2LPva4fc6AR/SOzQQ==" saltValue="cb6PTY4JTGIvavCiYYhe/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0D00-000000000000}">
      <formula1>Org</formula1>
    </dataValidation>
    <dataValidation type="list" allowBlank="1" showInputMessage="1" showErrorMessage="1" sqref="C91 C89" xr:uid="{00000000-0002-0000-0D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8"/>
  <sheetViews>
    <sheetView showGridLines="0" zoomScale="120" zoomScaleNormal="120" zoomScalePageLayoutView="120" workbookViewId="0">
      <selection activeCell="I48" sqref="I48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5546875" style="1123" customWidth="1"/>
    <col min="4" max="8" width="8.33203125" style="1123" customWidth="1"/>
    <col min="9" max="9" width="9.88671875" style="1123" customWidth="1"/>
    <col min="10" max="16384" width="9.109375" style="1123"/>
  </cols>
  <sheetData>
    <row r="1" spans="1:9" x14ac:dyDescent="0.3">
      <c r="A1" s="1122"/>
      <c r="B1" s="1122"/>
      <c r="C1" s="1550" t="s">
        <v>637</v>
      </c>
      <c r="D1" s="1551"/>
      <c r="E1" s="1551"/>
      <c r="F1" s="1124" t="s">
        <v>254</v>
      </c>
      <c r="G1" s="1125">
        <f>[3]P8!F1</f>
        <v>2025</v>
      </c>
      <c r="H1" s="1122"/>
      <c r="I1" s="908" t="s">
        <v>510</v>
      </c>
    </row>
    <row r="2" spans="1:9" s="1127" customFormat="1" ht="12" customHeight="1" x14ac:dyDescent="0.3">
      <c r="A2" s="1126"/>
      <c r="B2" s="1552" t="str">
        <f>[3]P8!B2</f>
        <v>Základní umělecká škola, Nové Město pod Smrkem, okres Liberec, příspěvková organizace</v>
      </c>
      <c r="C2" s="1551"/>
      <c r="D2" s="1551"/>
      <c r="E2" s="1551"/>
      <c r="F2" s="1551"/>
      <c r="G2" s="1551"/>
      <c r="H2" s="1126"/>
      <c r="I2" s="1126"/>
    </row>
    <row r="3" spans="1:9" s="1127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09"/>
      <c r="I3" s="124" t="s">
        <v>511</v>
      </c>
    </row>
    <row r="4" spans="1:9" s="1127" customFormat="1" ht="12" customHeight="1" thickBot="1" x14ac:dyDescent="0.25">
      <c r="A4" s="910"/>
      <c r="B4" s="911" t="s">
        <v>259</v>
      </c>
      <c r="C4" s="911" t="s">
        <v>260</v>
      </c>
      <c r="D4" s="912">
        <f>[3]P8!F1-1</f>
        <v>2024</v>
      </c>
      <c r="E4" s="911" t="s">
        <v>110</v>
      </c>
      <c r="F4" s="1128" t="s">
        <v>512</v>
      </c>
      <c r="G4" s="1128" t="s">
        <v>513</v>
      </c>
      <c r="H4" s="1128" t="s">
        <v>514</v>
      </c>
      <c r="I4" s="1129" t="s">
        <v>515</v>
      </c>
    </row>
    <row r="5" spans="1:9" s="1127" customFormat="1" ht="12" customHeight="1" thickBot="1" x14ac:dyDescent="0.25">
      <c r="A5" s="1498" t="s">
        <v>516</v>
      </c>
      <c r="B5" s="1499"/>
      <c r="C5" s="1500"/>
      <c r="D5" s="913">
        <f>D6+D9+D14+D20+D22+D27+D31+D33</f>
        <v>5958592</v>
      </c>
      <c r="E5" s="913">
        <f>E6+E9+E14+E20+E22+E27+E31+E33</f>
        <v>5892592</v>
      </c>
      <c r="F5" s="913">
        <f>F6+F9+F14+F20+F22+F27+F31+F33</f>
        <v>0</v>
      </c>
      <c r="G5" s="913">
        <f>G6+G9+G14+G20+G22+G27+G31+G33</f>
        <v>0</v>
      </c>
      <c r="H5" s="913">
        <f>H6+H9+H14+H20+H22+H27+H31+H33</f>
        <v>0</v>
      </c>
      <c r="I5" s="1130">
        <f t="shared" ref="I5:I37" si="0">SUM(E5:H5)</f>
        <v>5892592</v>
      </c>
    </row>
    <row r="6" spans="1:9" s="1127" customFormat="1" ht="12" customHeight="1" thickBot="1" x14ac:dyDescent="0.25">
      <c r="A6" s="914">
        <v>50</v>
      </c>
      <c r="B6" s="1501" t="s">
        <v>517</v>
      </c>
      <c r="C6" s="1502"/>
      <c r="D6" s="915">
        <f t="shared" ref="D6:H6" si="1">SUM(D7:D8)</f>
        <v>368000</v>
      </c>
      <c r="E6" s="915">
        <f t="shared" si="1"/>
        <v>388000</v>
      </c>
      <c r="F6" s="915">
        <f t="shared" si="1"/>
        <v>0</v>
      </c>
      <c r="G6" s="915">
        <f t="shared" si="1"/>
        <v>0</v>
      </c>
      <c r="H6" s="915">
        <f t="shared" si="1"/>
        <v>0</v>
      </c>
      <c r="I6" s="1131">
        <f t="shared" si="0"/>
        <v>388000</v>
      </c>
    </row>
    <row r="7" spans="1:9" s="1127" customFormat="1" ht="12" customHeight="1" x14ac:dyDescent="0.2">
      <c r="A7" s="916"/>
      <c r="B7" s="916">
        <v>501</v>
      </c>
      <c r="C7" s="917" t="s">
        <v>518</v>
      </c>
      <c r="D7" s="918">
        <v>90000</v>
      </c>
      <c r="E7" s="919">
        <f>[3]P8!D8</f>
        <v>90000</v>
      </c>
      <c r="F7" s="1132"/>
      <c r="G7" s="1132"/>
      <c r="H7" s="1132"/>
      <c r="I7" s="1133">
        <f t="shared" si="0"/>
        <v>90000</v>
      </c>
    </row>
    <row r="8" spans="1:9" s="1127" customFormat="1" ht="12" customHeight="1" thickBot="1" x14ac:dyDescent="0.25">
      <c r="A8" s="920"/>
      <c r="B8" s="920">
        <v>502</v>
      </c>
      <c r="C8" s="921" t="s">
        <v>519</v>
      </c>
      <c r="D8" s="922">
        <v>278000</v>
      </c>
      <c r="E8" s="923">
        <f>[3]P8!D17</f>
        <v>298000</v>
      </c>
      <c r="F8" s="1134"/>
      <c r="G8" s="1134"/>
      <c r="H8" s="1134"/>
      <c r="I8" s="1135">
        <f t="shared" si="0"/>
        <v>298000</v>
      </c>
    </row>
    <row r="9" spans="1:9" s="1127" customFormat="1" ht="12" customHeight="1" thickBot="1" x14ac:dyDescent="0.25">
      <c r="A9" s="914">
        <v>51</v>
      </c>
      <c r="B9" s="1493" t="s">
        <v>520</v>
      </c>
      <c r="C9" s="1493"/>
      <c r="D9" s="915">
        <f t="shared" ref="D9:H9" si="2">SUM(D10:D13)</f>
        <v>211500</v>
      </c>
      <c r="E9" s="915">
        <f t="shared" si="2"/>
        <v>192000</v>
      </c>
      <c r="F9" s="915">
        <f t="shared" si="2"/>
        <v>0</v>
      </c>
      <c r="G9" s="915">
        <f t="shared" si="2"/>
        <v>0</v>
      </c>
      <c r="H9" s="915">
        <f t="shared" si="2"/>
        <v>0</v>
      </c>
      <c r="I9" s="1131">
        <f t="shared" si="0"/>
        <v>192000</v>
      </c>
    </row>
    <row r="10" spans="1:9" s="1127" customFormat="1" ht="12" customHeight="1" x14ac:dyDescent="0.2">
      <c r="A10" s="916"/>
      <c r="B10" s="916">
        <v>511</v>
      </c>
      <c r="C10" s="924" t="s">
        <v>284</v>
      </c>
      <c r="D10" s="918">
        <v>66000</v>
      </c>
      <c r="E10" s="919">
        <f>[3]P8!D23</f>
        <v>66000</v>
      </c>
      <c r="F10" s="918"/>
      <c r="G10" s="918"/>
      <c r="H10" s="918"/>
      <c r="I10" s="1133">
        <f t="shared" si="0"/>
        <v>66000</v>
      </c>
    </row>
    <row r="11" spans="1:9" s="1127" customFormat="1" ht="12" customHeight="1" x14ac:dyDescent="0.2">
      <c r="A11" s="920"/>
      <c r="B11" s="920">
        <v>512</v>
      </c>
      <c r="C11" s="921" t="s">
        <v>287</v>
      </c>
      <c r="D11" s="922">
        <v>3000</v>
      </c>
      <c r="E11" s="923">
        <f>[3]P8!D26</f>
        <v>3000</v>
      </c>
      <c r="F11" s="922"/>
      <c r="G11" s="922"/>
      <c r="H11" s="922"/>
      <c r="I11" s="1135">
        <f t="shared" si="0"/>
        <v>3000</v>
      </c>
    </row>
    <row r="12" spans="1:9" s="1127" customFormat="1" ht="12" customHeight="1" x14ac:dyDescent="0.2">
      <c r="A12" s="925"/>
      <c r="B12" s="920">
        <v>513</v>
      </c>
      <c r="C12" s="921" t="s">
        <v>289</v>
      </c>
      <c r="D12" s="1134">
        <v>3000</v>
      </c>
      <c r="E12" s="923">
        <f>[3]P8!D28</f>
        <v>3000</v>
      </c>
      <c r="F12" s="1134"/>
      <c r="G12" s="1134"/>
      <c r="H12" s="1134"/>
      <c r="I12" s="1135">
        <f t="shared" si="0"/>
        <v>3000</v>
      </c>
    </row>
    <row r="13" spans="1:9" s="1127" customFormat="1" ht="12" customHeight="1" thickBot="1" x14ac:dyDescent="0.25">
      <c r="A13" s="926"/>
      <c r="B13" s="927">
        <v>518</v>
      </c>
      <c r="C13" s="928" t="s">
        <v>521</v>
      </c>
      <c r="D13" s="918">
        <v>139500</v>
      </c>
      <c r="E13" s="929">
        <f>[3]P8!D30</f>
        <v>120000</v>
      </c>
      <c r="F13" s="918"/>
      <c r="G13" s="918"/>
      <c r="H13" s="918"/>
      <c r="I13" s="1136">
        <f t="shared" si="0"/>
        <v>120000</v>
      </c>
    </row>
    <row r="14" spans="1:9" s="1127" customFormat="1" ht="12" customHeight="1" thickBot="1" x14ac:dyDescent="0.25">
      <c r="A14" s="914">
        <v>52</v>
      </c>
      <c r="B14" s="1493" t="s">
        <v>522</v>
      </c>
      <c r="C14" s="1493"/>
      <c r="D14" s="915">
        <f t="shared" ref="D14:H14" si="3">SUM(D15:D19)</f>
        <v>5215592</v>
      </c>
      <c r="E14" s="915">
        <f t="shared" si="3"/>
        <v>5215592</v>
      </c>
      <c r="F14" s="915">
        <f t="shared" si="3"/>
        <v>0</v>
      </c>
      <c r="G14" s="915">
        <f t="shared" si="3"/>
        <v>0</v>
      </c>
      <c r="H14" s="915">
        <f t="shared" si="3"/>
        <v>0</v>
      </c>
      <c r="I14" s="1131">
        <f t="shared" si="0"/>
        <v>5215592</v>
      </c>
    </row>
    <row r="15" spans="1:9" s="1127" customFormat="1" ht="12" customHeight="1" x14ac:dyDescent="0.2">
      <c r="A15" s="916"/>
      <c r="B15" s="916">
        <v>521</v>
      </c>
      <c r="C15" s="924" t="s">
        <v>306</v>
      </c>
      <c r="D15" s="1134">
        <v>3832522</v>
      </c>
      <c r="E15" s="919">
        <f>[3]P8!D45</f>
        <v>3832522</v>
      </c>
      <c r="F15" s="1134"/>
      <c r="G15" s="1134"/>
      <c r="H15" s="1134"/>
      <c r="I15" s="1133">
        <f t="shared" si="0"/>
        <v>3832522</v>
      </c>
    </row>
    <row r="16" spans="1:9" s="1127" customFormat="1" ht="12" customHeight="1" x14ac:dyDescent="0.2">
      <c r="A16" s="920"/>
      <c r="B16" s="920">
        <v>524</v>
      </c>
      <c r="C16" s="921" t="s">
        <v>523</v>
      </c>
      <c r="D16" s="1134">
        <v>1295392</v>
      </c>
      <c r="E16" s="919">
        <f>[3]P8!D47</f>
        <v>1295392</v>
      </c>
      <c r="F16" s="1134"/>
      <c r="G16" s="1134"/>
      <c r="H16" s="1134"/>
      <c r="I16" s="1135">
        <f t="shared" si="0"/>
        <v>1295392</v>
      </c>
    </row>
    <row r="17" spans="1:9" s="1127" customFormat="1" ht="12" customHeight="1" x14ac:dyDescent="0.2">
      <c r="A17" s="925"/>
      <c r="B17" s="920">
        <v>525</v>
      </c>
      <c r="C17" s="921" t="s">
        <v>524</v>
      </c>
      <c r="D17" s="1134">
        <v>32353</v>
      </c>
      <c r="E17" s="919">
        <f>[3]P8!D49</f>
        <v>32353</v>
      </c>
      <c r="F17" s="1134"/>
      <c r="G17" s="1134"/>
      <c r="H17" s="1134"/>
      <c r="I17" s="1135">
        <f t="shared" si="0"/>
        <v>32353</v>
      </c>
    </row>
    <row r="18" spans="1:9" s="1127" customFormat="1" ht="12" customHeight="1" x14ac:dyDescent="0.2">
      <c r="A18" s="925"/>
      <c r="B18" s="920">
        <v>527</v>
      </c>
      <c r="C18" s="921" t="s">
        <v>309</v>
      </c>
      <c r="D18" s="1134">
        <v>55325</v>
      </c>
      <c r="E18" s="919">
        <f>[3]P8!D51</f>
        <v>55325</v>
      </c>
      <c r="F18" s="1134"/>
      <c r="G18" s="1134"/>
      <c r="H18" s="1134"/>
      <c r="I18" s="1135">
        <f t="shared" si="0"/>
        <v>55325</v>
      </c>
    </row>
    <row r="19" spans="1:9" s="1127" customFormat="1" ht="12" customHeight="1" thickBot="1" x14ac:dyDescent="0.25">
      <c r="A19" s="926"/>
      <c r="B19" s="927">
        <v>528</v>
      </c>
      <c r="C19" s="928" t="s">
        <v>525</v>
      </c>
      <c r="D19" s="1134"/>
      <c r="E19" s="919">
        <f>[3]P8!D56</f>
        <v>0</v>
      </c>
      <c r="F19" s="1134"/>
      <c r="G19" s="1134"/>
      <c r="H19" s="1134"/>
      <c r="I19" s="1136">
        <f t="shared" si="0"/>
        <v>0</v>
      </c>
    </row>
    <row r="20" spans="1:9" s="1127" customFormat="1" ht="12" customHeight="1" thickBot="1" x14ac:dyDescent="0.25">
      <c r="A20" s="914">
        <v>53</v>
      </c>
      <c r="B20" s="1493" t="s">
        <v>526</v>
      </c>
      <c r="C20" s="1493"/>
      <c r="D20" s="915">
        <f t="shared" ref="D20:H20" si="4">D21</f>
        <v>0</v>
      </c>
      <c r="E20" s="915">
        <f t="shared" si="4"/>
        <v>0</v>
      </c>
      <c r="F20" s="915">
        <f t="shared" si="4"/>
        <v>0</v>
      </c>
      <c r="G20" s="915">
        <f t="shared" si="4"/>
        <v>0</v>
      </c>
      <c r="H20" s="915">
        <f t="shared" si="4"/>
        <v>0</v>
      </c>
      <c r="I20" s="1131">
        <f t="shared" si="0"/>
        <v>0</v>
      </c>
    </row>
    <row r="21" spans="1:9" s="1127" customFormat="1" ht="12" customHeight="1" thickBot="1" x14ac:dyDescent="0.25">
      <c r="A21" s="930"/>
      <c r="B21" s="930">
        <v>538</v>
      </c>
      <c r="C21" s="931" t="s">
        <v>316</v>
      </c>
      <c r="D21" s="1134"/>
      <c r="E21" s="932">
        <f>[3]P8!D59</f>
        <v>0</v>
      </c>
      <c r="F21" s="1134"/>
      <c r="G21" s="1134"/>
      <c r="H21" s="1134"/>
      <c r="I21" s="1137">
        <f t="shared" si="0"/>
        <v>0</v>
      </c>
    </row>
    <row r="22" spans="1:9" s="1127" customFormat="1" ht="12" customHeight="1" thickBot="1" x14ac:dyDescent="0.25">
      <c r="A22" s="914">
        <v>54</v>
      </c>
      <c r="B22" s="1493" t="s">
        <v>527</v>
      </c>
      <c r="C22" s="1493"/>
      <c r="D22" s="915">
        <f t="shared" ref="D22:H22" si="5">SUM(D23:D26)</f>
        <v>17500</v>
      </c>
      <c r="E22" s="915">
        <f t="shared" si="5"/>
        <v>17000</v>
      </c>
      <c r="F22" s="915">
        <f t="shared" si="5"/>
        <v>0</v>
      </c>
      <c r="G22" s="915">
        <f t="shared" si="5"/>
        <v>0</v>
      </c>
      <c r="H22" s="915">
        <f t="shared" si="5"/>
        <v>0</v>
      </c>
      <c r="I22" s="1131">
        <f t="shared" si="0"/>
        <v>17000</v>
      </c>
    </row>
    <row r="23" spans="1:9" s="1127" customFormat="1" ht="12" customHeight="1" x14ac:dyDescent="0.2">
      <c r="A23" s="924"/>
      <c r="B23" s="916">
        <v>541</v>
      </c>
      <c r="C23" s="924" t="s">
        <v>318</v>
      </c>
      <c r="D23" s="1134"/>
      <c r="E23" s="919">
        <f>[3]P8!D62</f>
        <v>0</v>
      </c>
      <c r="F23" s="1134"/>
      <c r="G23" s="1134"/>
      <c r="H23" s="1134"/>
      <c r="I23" s="1133">
        <f t="shared" si="0"/>
        <v>0</v>
      </c>
    </row>
    <row r="24" spans="1:9" s="1127" customFormat="1" ht="12" customHeight="1" x14ac:dyDescent="0.2">
      <c r="A24" s="921"/>
      <c r="B24" s="920">
        <v>542</v>
      </c>
      <c r="C24" s="921" t="s">
        <v>528</v>
      </c>
      <c r="D24" s="1134"/>
      <c r="E24" s="919">
        <f>[3]P8!D64</f>
        <v>0</v>
      </c>
      <c r="F24" s="1134"/>
      <c r="G24" s="1134"/>
      <c r="H24" s="1134"/>
      <c r="I24" s="1135">
        <f t="shared" si="0"/>
        <v>0</v>
      </c>
    </row>
    <row r="25" spans="1:9" s="1127" customFormat="1" ht="12" customHeight="1" x14ac:dyDescent="0.2">
      <c r="A25" s="933"/>
      <c r="B25" s="920">
        <v>547</v>
      </c>
      <c r="C25" s="921" t="s">
        <v>320</v>
      </c>
      <c r="D25" s="1134"/>
      <c r="E25" s="919">
        <f>[3]P8!D66</f>
        <v>0</v>
      </c>
      <c r="F25" s="1134"/>
      <c r="G25" s="1134"/>
      <c r="H25" s="1134"/>
      <c r="I25" s="1135">
        <f t="shared" si="0"/>
        <v>0</v>
      </c>
    </row>
    <row r="26" spans="1:9" s="1127" customFormat="1" ht="12" customHeight="1" thickBot="1" x14ac:dyDescent="0.25">
      <c r="A26" s="928"/>
      <c r="B26" s="927">
        <v>549</v>
      </c>
      <c r="C26" s="928" t="s">
        <v>321</v>
      </c>
      <c r="D26" s="1134">
        <v>17500</v>
      </c>
      <c r="E26" s="919">
        <f>[3]P8!D68</f>
        <v>17000</v>
      </c>
      <c r="F26" s="1134"/>
      <c r="G26" s="1134"/>
      <c r="H26" s="1134"/>
      <c r="I26" s="1136">
        <f t="shared" si="0"/>
        <v>17000</v>
      </c>
    </row>
    <row r="27" spans="1:9" s="1127" customFormat="1" ht="12" customHeight="1" thickBot="1" x14ac:dyDescent="0.25">
      <c r="A27" s="914">
        <v>55</v>
      </c>
      <c r="B27" s="1493" t="s">
        <v>529</v>
      </c>
      <c r="C27" s="1493"/>
      <c r="D27" s="915">
        <f>SUM(D28:D30)</f>
        <v>146000</v>
      </c>
      <c r="E27" s="915">
        <f>SUM(E28:E30)</f>
        <v>80000</v>
      </c>
      <c r="F27" s="915">
        <f>SUM(F28:F30)</f>
        <v>0</v>
      </c>
      <c r="G27" s="915">
        <f>SUM(G28:G30)</f>
        <v>0</v>
      </c>
      <c r="H27" s="915">
        <f>SUM(H28:H30)</f>
        <v>0</v>
      </c>
      <c r="I27" s="1131">
        <f t="shared" si="0"/>
        <v>80000</v>
      </c>
    </row>
    <row r="28" spans="1:9" s="1127" customFormat="1" ht="12" customHeight="1" x14ac:dyDescent="0.2">
      <c r="A28" s="934"/>
      <c r="B28" s="935">
        <v>551</v>
      </c>
      <c r="C28" s="936" t="s">
        <v>324</v>
      </c>
      <c r="D28" s="1138"/>
      <c r="E28" s="937">
        <f>[3]P8!D71</f>
        <v>0</v>
      </c>
      <c r="F28" s="1138"/>
      <c r="G28" s="1138"/>
      <c r="H28" s="1138"/>
      <c r="I28" s="1139">
        <f t="shared" si="0"/>
        <v>0</v>
      </c>
    </row>
    <row r="29" spans="1:9" s="1127" customFormat="1" ht="12" customHeight="1" x14ac:dyDescent="0.2">
      <c r="A29" s="933"/>
      <c r="B29" s="920">
        <v>556</v>
      </c>
      <c r="C29" s="921" t="s">
        <v>325</v>
      </c>
      <c r="D29" s="1134"/>
      <c r="E29" s="919">
        <f>[3]P8!D73</f>
        <v>0</v>
      </c>
      <c r="F29" s="1134"/>
      <c r="G29" s="1134"/>
      <c r="H29" s="1134"/>
      <c r="I29" s="1135">
        <f t="shared" ref="I29" si="6">SUM(E29:H29)</f>
        <v>0</v>
      </c>
    </row>
    <row r="30" spans="1:9" s="1127" customFormat="1" ht="12" customHeight="1" thickBot="1" x14ac:dyDescent="0.25">
      <c r="A30" s="938"/>
      <c r="B30" s="939">
        <v>558</v>
      </c>
      <c r="C30" s="940" t="s">
        <v>326</v>
      </c>
      <c r="D30" s="1134">
        <v>146000</v>
      </c>
      <c r="E30" s="929">
        <f>[3]P8!D75</f>
        <v>80000</v>
      </c>
      <c r="F30" s="1132"/>
      <c r="G30" s="1132"/>
      <c r="H30" s="1132"/>
      <c r="I30" s="1136">
        <f t="shared" si="0"/>
        <v>80000</v>
      </c>
    </row>
    <row r="31" spans="1:9" s="1127" customFormat="1" ht="12" customHeight="1" thickBot="1" x14ac:dyDescent="0.25">
      <c r="A31" s="914">
        <v>56</v>
      </c>
      <c r="B31" s="1501" t="s">
        <v>530</v>
      </c>
      <c r="C31" s="1502"/>
      <c r="D31" s="915">
        <f>D32</f>
        <v>0</v>
      </c>
      <c r="E31" s="915">
        <f t="shared" ref="E31:H31" si="7">E32</f>
        <v>0</v>
      </c>
      <c r="F31" s="915">
        <f t="shared" si="7"/>
        <v>0</v>
      </c>
      <c r="G31" s="915">
        <f t="shared" si="7"/>
        <v>0</v>
      </c>
      <c r="H31" s="915">
        <f t="shared" si="7"/>
        <v>0</v>
      </c>
      <c r="I31" s="1131">
        <f t="shared" si="0"/>
        <v>0</v>
      </c>
    </row>
    <row r="32" spans="1:9" s="1127" customFormat="1" ht="12" customHeight="1" thickBot="1" x14ac:dyDescent="0.25">
      <c r="A32" s="941"/>
      <c r="B32" s="930">
        <v>569</v>
      </c>
      <c r="C32" s="931" t="s">
        <v>330</v>
      </c>
      <c r="D32" s="1134"/>
      <c r="E32" s="932">
        <f>[3]P8!D79</f>
        <v>0</v>
      </c>
      <c r="F32" s="1134"/>
      <c r="G32" s="1134"/>
      <c r="H32" s="1134"/>
      <c r="I32" s="1137">
        <f t="shared" si="0"/>
        <v>0</v>
      </c>
    </row>
    <row r="33" spans="1:9" s="1127" customFormat="1" ht="12" customHeight="1" thickBot="1" x14ac:dyDescent="0.25">
      <c r="A33" s="914">
        <v>59</v>
      </c>
      <c r="B33" s="1493" t="s">
        <v>332</v>
      </c>
      <c r="C33" s="1493"/>
      <c r="D33" s="915">
        <f t="shared" ref="D33:H33" si="8">SUM(D34:D35)</f>
        <v>0</v>
      </c>
      <c r="E33" s="915">
        <f t="shared" si="8"/>
        <v>0</v>
      </c>
      <c r="F33" s="915">
        <f t="shared" si="8"/>
        <v>0</v>
      </c>
      <c r="G33" s="915">
        <f t="shared" si="8"/>
        <v>0</v>
      </c>
      <c r="H33" s="915">
        <f t="shared" si="8"/>
        <v>0</v>
      </c>
      <c r="I33" s="1131">
        <f t="shared" si="0"/>
        <v>0</v>
      </c>
    </row>
    <row r="34" spans="1:9" s="1127" customFormat="1" ht="12" customHeight="1" x14ac:dyDescent="0.2">
      <c r="A34" s="924"/>
      <c r="B34" s="916">
        <v>591</v>
      </c>
      <c r="C34" s="924" t="s">
        <v>332</v>
      </c>
      <c r="D34" s="1134"/>
      <c r="E34" s="919">
        <f>[3]P8!D82</f>
        <v>0</v>
      </c>
      <c r="F34" s="1134"/>
      <c r="G34" s="1134"/>
      <c r="H34" s="1134"/>
      <c r="I34" s="1133">
        <f t="shared" si="0"/>
        <v>0</v>
      </c>
    </row>
    <row r="35" spans="1:9" s="1127" customFormat="1" ht="12" customHeight="1" thickBot="1" x14ac:dyDescent="0.25">
      <c r="A35" s="942"/>
      <c r="B35" s="943">
        <v>595</v>
      </c>
      <c r="C35" s="942" t="s">
        <v>333</v>
      </c>
      <c r="D35" s="1134"/>
      <c r="E35" s="919">
        <f>[3]P8!D84</f>
        <v>0</v>
      </c>
      <c r="F35" s="1134"/>
      <c r="G35" s="1134"/>
      <c r="H35" s="1134"/>
      <c r="I35" s="1140">
        <f t="shared" si="0"/>
        <v>0</v>
      </c>
    </row>
    <row r="36" spans="1:9" s="1127" customFormat="1" ht="12" customHeight="1" thickBot="1" x14ac:dyDescent="0.25">
      <c r="A36" s="1507" t="s">
        <v>531</v>
      </c>
      <c r="B36" s="1508"/>
      <c r="C36" s="1509"/>
      <c r="D36" s="944">
        <f t="shared" ref="D36:H36" si="9">D37+D41+D46+D48</f>
        <v>5958592</v>
      </c>
      <c r="E36" s="944">
        <f t="shared" si="9"/>
        <v>5892592</v>
      </c>
      <c r="F36" s="944">
        <f t="shared" si="9"/>
        <v>0</v>
      </c>
      <c r="G36" s="944">
        <f t="shared" si="9"/>
        <v>0</v>
      </c>
      <c r="H36" s="944">
        <f t="shared" si="9"/>
        <v>0</v>
      </c>
      <c r="I36" s="1141">
        <f t="shared" si="0"/>
        <v>5892592</v>
      </c>
    </row>
    <row r="37" spans="1:9" s="1127" customFormat="1" ht="12" customHeight="1" thickBot="1" x14ac:dyDescent="0.25">
      <c r="A37" s="945">
        <v>60</v>
      </c>
      <c r="B37" s="1510" t="s">
        <v>532</v>
      </c>
      <c r="C37" s="1510"/>
      <c r="D37" s="946">
        <f t="shared" ref="D37:H37" si="10">SUM(D38:D40)</f>
        <v>302000</v>
      </c>
      <c r="E37" s="946">
        <f t="shared" si="10"/>
        <v>260000</v>
      </c>
      <c r="F37" s="946">
        <f t="shared" si="10"/>
        <v>0</v>
      </c>
      <c r="G37" s="946">
        <f t="shared" si="10"/>
        <v>0</v>
      </c>
      <c r="H37" s="946">
        <f t="shared" si="10"/>
        <v>0</v>
      </c>
      <c r="I37" s="1142">
        <f t="shared" si="0"/>
        <v>260000</v>
      </c>
    </row>
    <row r="38" spans="1:9" s="1127" customFormat="1" ht="12" customHeight="1" x14ac:dyDescent="0.2">
      <c r="A38" s="947"/>
      <c r="B38" s="948">
        <v>602</v>
      </c>
      <c r="C38" s="947" t="s">
        <v>533</v>
      </c>
      <c r="D38" s="1134">
        <v>300000</v>
      </c>
      <c r="E38" s="1134">
        <v>260000</v>
      </c>
      <c r="F38" s="1134"/>
      <c r="G38" s="1134"/>
      <c r="H38" s="1134"/>
      <c r="I38" s="1143">
        <f>SUM(E38:H38)</f>
        <v>260000</v>
      </c>
    </row>
    <row r="39" spans="1:9" s="1127" customFormat="1" ht="12" customHeight="1" x14ac:dyDescent="0.2">
      <c r="A39" s="949"/>
      <c r="B39" s="950">
        <v>603</v>
      </c>
      <c r="C39" s="949" t="s">
        <v>534</v>
      </c>
      <c r="D39" s="1134">
        <v>2000</v>
      </c>
      <c r="E39" s="1134"/>
      <c r="F39" s="1134"/>
      <c r="G39" s="1134"/>
      <c r="H39" s="1134"/>
      <c r="I39" s="1144">
        <f>SUM(E39:H39)</f>
        <v>0</v>
      </c>
    </row>
    <row r="40" spans="1:9" s="1127" customFormat="1" ht="12" customHeight="1" thickBot="1" x14ac:dyDescent="0.25">
      <c r="A40" s="951"/>
      <c r="B40" s="952">
        <v>604</v>
      </c>
      <c r="C40" s="951" t="s">
        <v>535</v>
      </c>
      <c r="D40" s="1134"/>
      <c r="E40" s="1134"/>
      <c r="F40" s="1134"/>
      <c r="G40" s="1134"/>
      <c r="H40" s="1134"/>
      <c r="I40" s="1145">
        <f t="shared" ref="I40:I54" si="11">SUM(E40:H40)</f>
        <v>0</v>
      </c>
    </row>
    <row r="41" spans="1:9" s="1127" customFormat="1" ht="12" customHeight="1" thickBot="1" x14ac:dyDescent="0.25">
      <c r="A41" s="945">
        <v>64</v>
      </c>
      <c r="B41" s="1510" t="s">
        <v>536</v>
      </c>
      <c r="C41" s="1510"/>
      <c r="D41" s="946">
        <f>SUM(D42:D45)</f>
        <v>46000</v>
      </c>
      <c r="E41" s="946">
        <f t="shared" ref="E41:H41" si="12">SUM(E42:E45)</f>
        <v>0</v>
      </c>
      <c r="F41" s="946">
        <f t="shared" si="12"/>
        <v>0</v>
      </c>
      <c r="G41" s="946">
        <f t="shared" si="12"/>
        <v>0</v>
      </c>
      <c r="H41" s="946">
        <f t="shared" si="12"/>
        <v>0</v>
      </c>
      <c r="I41" s="1142">
        <f t="shared" si="11"/>
        <v>0</v>
      </c>
    </row>
    <row r="42" spans="1:9" s="1127" customFormat="1" ht="12" customHeight="1" x14ac:dyDescent="0.2">
      <c r="A42" s="947"/>
      <c r="B42" s="948">
        <v>641</v>
      </c>
      <c r="C42" s="947" t="s">
        <v>318</v>
      </c>
      <c r="D42" s="1134"/>
      <c r="E42" s="1134"/>
      <c r="F42" s="1134"/>
      <c r="G42" s="1134"/>
      <c r="H42" s="1134"/>
      <c r="I42" s="1143">
        <f t="shared" si="11"/>
        <v>0</v>
      </c>
    </row>
    <row r="43" spans="1:9" s="1127" customFormat="1" ht="12" customHeight="1" x14ac:dyDescent="0.2">
      <c r="A43" s="949"/>
      <c r="B43" s="950">
        <v>643</v>
      </c>
      <c r="C43" s="949" t="s">
        <v>537</v>
      </c>
      <c r="D43" s="1134"/>
      <c r="E43" s="1134"/>
      <c r="F43" s="1134"/>
      <c r="G43" s="1134"/>
      <c r="H43" s="1134"/>
      <c r="I43" s="1144">
        <f t="shared" si="11"/>
        <v>0</v>
      </c>
    </row>
    <row r="44" spans="1:9" s="1127" customFormat="1" ht="12" customHeight="1" x14ac:dyDescent="0.2">
      <c r="A44" s="949"/>
      <c r="B44" s="950">
        <v>648</v>
      </c>
      <c r="C44" s="949" t="s">
        <v>538</v>
      </c>
      <c r="D44" s="1134">
        <v>46000</v>
      </c>
      <c r="E44" s="1134"/>
      <c r="F44" s="1134"/>
      <c r="G44" s="1134"/>
      <c r="H44" s="1134"/>
      <c r="I44" s="1144">
        <f t="shared" si="11"/>
        <v>0</v>
      </c>
    </row>
    <row r="45" spans="1:9" s="1127" customFormat="1" ht="12" customHeight="1" thickBot="1" x14ac:dyDescent="0.25">
      <c r="A45" s="951"/>
      <c r="B45" s="952">
        <v>649</v>
      </c>
      <c r="C45" s="951" t="s">
        <v>539</v>
      </c>
      <c r="D45" s="1134"/>
      <c r="E45" s="1134"/>
      <c r="F45" s="1134"/>
      <c r="G45" s="1134"/>
      <c r="H45" s="1134"/>
      <c r="I45" s="1145">
        <f t="shared" si="11"/>
        <v>0</v>
      </c>
    </row>
    <row r="46" spans="1:9" s="1127" customFormat="1" ht="12" customHeight="1" thickBot="1" x14ac:dyDescent="0.25">
      <c r="A46" s="945">
        <v>66</v>
      </c>
      <c r="B46" s="1510" t="s">
        <v>540</v>
      </c>
      <c r="C46" s="1510"/>
      <c r="D46" s="946">
        <f>D47</f>
        <v>0</v>
      </c>
      <c r="E46" s="946">
        <f t="shared" ref="E46:H46" si="13">E47</f>
        <v>0</v>
      </c>
      <c r="F46" s="946">
        <f t="shared" si="13"/>
        <v>0</v>
      </c>
      <c r="G46" s="946">
        <f t="shared" si="13"/>
        <v>0</v>
      </c>
      <c r="H46" s="946">
        <f t="shared" si="13"/>
        <v>0</v>
      </c>
      <c r="I46" s="1142">
        <f t="shared" si="11"/>
        <v>0</v>
      </c>
    </row>
    <row r="47" spans="1:9" s="1127" customFormat="1" ht="12" customHeight="1" thickBot="1" x14ac:dyDescent="0.25">
      <c r="A47" s="953"/>
      <c r="B47" s="954">
        <v>662</v>
      </c>
      <c r="C47" s="953" t="s">
        <v>541</v>
      </c>
      <c r="D47" s="1146"/>
      <c r="E47" s="1146"/>
      <c r="F47" s="1146"/>
      <c r="G47" s="1146"/>
      <c r="H47" s="1146"/>
      <c r="I47" s="1143">
        <f t="shared" si="11"/>
        <v>0</v>
      </c>
    </row>
    <row r="48" spans="1:9" s="1127" customFormat="1" ht="12" customHeight="1" thickBot="1" x14ac:dyDescent="0.25">
      <c r="A48" s="945">
        <v>67</v>
      </c>
      <c r="B48" s="1510" t="s">
        <v>542</v>
      </c>
      <c r="C48" s="1510"/>
      <c r="D48" s="946">
        <f t="shared" ref="D48:H48" si="14">SUM(D49:D53)</f>
        <v>5610592</v>
      </c>
      <c r="E48" s="946">
        <f t="shared" si="14"/>
        <v>5632592</v>
      </c>
      <c r="F48" s="946">
        <f t="shared" si="14"/>
        <v>0</v>
      </c>
      <c r="G48" s="946">
        <f t="shared" si="14"/>
        <v>0</v>
      </c>
      <c r="H48" s="946">
        <f t="shared" si="14"/>
        <v>0</v>
      </c>
      <c r="I48" s="1142">
        <f t="shared" si="11"/>
        <v>5632592</v>
      </c>
    </row>
    <row r="49" spans="1:9" s="1127" customFormat="1" ht="12" customHeight="1" x14ac:dyDescent="0.2">
      <c r="A49" s="948" t="s">
        <v>543</v>
      </c>
      <c r="B49" s="948">
        <v>500</v>
      </c>
      <c r="C49" s="947" t="s">
        <v>544</v>
      </c>
      <c r="D49" s="1134">
        <v>430000</v>
      </c>
      <c r="E49" s="1132">
        <v>452000</v>
      </c>
      <c r="F49" s="1132"/>
      <c r="G49" s="1132"/>
      <c r="H49" s="1132"/>
      <c r="I49" s="1147">
        <f t="shared" si="11"/>
        <v>452000</v>
      </c>
    </row>
    <row r="50" spans="1:9" s="1127" customFormat="1" ht="12" customHeight="1" x14ac:dyDescent="0.2">
      <c r="A50" s="948" t="s">
        <v>543</v>
      </c>
      <c r="B50" s="948">
        <v>510</v>
      </c>
      <c r="C50" s="947" t="s">
        <v>545</v>
      </c>
      <c r="D50" s="1134"/>
      <c r="E50" s="1132"/>
      <c r="F50" s="1132"/>
      <c r="G50" s="1132"/>
      <c r="H50" s="1132"/>
      <c r="I50" s="1147">
        <f t="shared" si="11"/>
        <v>0</v>
      </c>
    </row>
    <row r="51" spans="1:9" s="1127" customFormat="1" ht="12" customHeight="1" x14ac:dyDescent="0.2">
      <c r="A51" s="948" t="s">
        <v>543</v>
      </c>
      <c r="B51" s="948">
        <v>600</v>
      </c>
      <c r="C51" s="947" t="s">
        <v>546</v>
      </c>
      <c r="D51" s="1134">
        <v>5180592</v>
      </c>
      <c r="E51" s="1132">
        <v>5180592</v>
      </c>
      <c r="F51" s="1132"/>
      <c r="G51" s="1132"/>
      <c r="H51" s="1132"/>
      <c r="I51" s="1147">
        <f t="shared" si="11"/>
        <v>5180592</v>
      </c>
    </row>
    <row r="52" spans="1:9" s="1127" customFormat="1" ht="12" customHeight="1" x14ac:dyDescent="0.2">
      <c r="A52" s="948" t="s">
        <v>543</v>
      </c>
      <c r="B52" s="948"/>
      <c r="C52" s="947" t="s">
        <v>547</v>
      </c>
      <c r="D52" s="1134"/>
      <c r="E52" s="1132"/>
      <c r="F52" s="1132"/>
      <c r="G52" s="1132"/>
      <c r="H52" s="1132"/>
      <c r="I52" s="1147">
        <f t="shared" si="11"/>
        <v>0</v>
      </c>
    </row>
    <row r="53" spans="1:9" s="1127" customFormat="1" ht="12" customHeight="1" thickBot="1" x14ac:dyDescent="0.25">
      <c r="A53" s="955" t="s">
        <v>543</v>
      </c>
      <c r="B53" s="1148"/>
      <c r="C53" s="956" t="s">
        <v>548</v>
      </c>
      <c r="D53" s="1134"/>
      <c r="E53" s="1134"/>
      <c r="F53" s="1134"/>
      <c r="G53" s="1134"/>
      <c r="H53" s="1134"/>
      <c r="I53" s="1149">
        <f t="shared" si="11"/>
        <v>0</v>
      </c>
    </row>
    <row r="54" spans="1:9" s="1127" customFormat="1" ht="12" customHeight="1" thickBot="1" x14ac:dyDescent="0.25">
      <c r="A54" s="957" t="s">
        <v>549</v>
      </c>
      <c r="B54" s="957"/>
      <c r="C54" s="958"/>
      <c r="D54" s="959">
        <f>D36-D5</f>
        <v>0</v>
      </c>
      <c r="E54" s="959">
        <f>E36-E5</f>
        <v>0</v>
      </c>
      <c r="F54" s="959">
        <f>F36-F5</f>
        <v>0</v>
      </c>
      <c r="G54" s="959">
        <f>G36-G5</f>
        <v>0</v>
      </c>
      <c r="H54" s="959">
        <f>H36-H5</f>
        <v>0</v>
      </c>
      <c r="I54" s="1150">
        <f t="shared" si="11"/>
        <v>0</v>
      </c>
    </row>
    <row r="55" spans="1:9" s="1127" customFormat="1" ht="12" customHeight="1" thickBot="1" x14ac:dyDescent="0.25">
      <c r="A55" s="1503" t="s">
        <v>550</v>
      </c>
      <c r="B55" s="1504"/>
      <c r="C55" s="1504"/>
      <c r="D55" s="1548"/>
      <c r="E55" s="1548"/>
      <c r="F55" s="1548"/>
      <c r="G55" s="1548"/>
      <c r="H55" s="1548"/>
      <c r="I55" s="1549"/>
    </row>
    <row r="56" spans="1:9" s="1127" customFormat="1" ht="12" customHeight="1" thickBot="1" x14ac:dyDescent="0.25">
      <c r="A56" s="957" t="s">
        <v>551</v>
      </c>
      <c r="B56" s="957"/>
      <c r="C56" s="958"/>
      <c r="D56" s="960">
        <f t="shared" ref="D56:H56" si="15">SUM(D57:D58)</f>
        <v>0</v>
      </c>
      <c r="E56" s="960">
        <f t="shared" si="15"/>
        <v>0</v>
      </c>
      <c r="F56" s="960">
        <f t="shared" si="15"/>
        <v>0</v>
      </c>
      <c r="G56" s="960">
        <f t="shared" si="15"/>
        <v>0</v>
      </c>
      <c r="H56" s="960">
        <f t="shared" si="15"/>
        <v>0</v>
      </c>
      <c r="I56" s="1150">
        <f t="shared" ref="I56:I62" si="16">SUM(E56:H56)</f>
        <v>0</v>
      </c>
    </row>
    <row r="57" spans="1:9" s="1127" customFormat="1" ht="12" customHeight="1" x14ac:dyDescent="0.2">
      <c r="A57" s="961" t="s">
        <v>552</v>
      </c>
      <c r="B57" s="962" t="s">
        <v>553</v>
      </c>
      <c r="C57" s="962"/>
      <c r="D57" s="1134"/>
      <c r="E57" s="1134"/>
      <c r="F57" s="1134"/>
      <c r="G57" s="1134"/>
      <c r="H57" s="1134"/>
      <c r="I57" s="1151">
        <f t="shared" si="16"/>
        <v>0</v>
      </c>
    </row>
    <row r="58" spans="1:9" s="1127" customFormat="1" ht="12" customHeight="1" thickBot="1" x14ac:dyDescent="0.25">
      <c r="A58" s="963"/>
      <c r="B58" s="964" t="s">
        <v>554</v>
      </c>
      <c r="C58" s="964"/>
      <c r="D58" s="1134"/>
      <c r="E58" s="1134"/>
      <c r="F58" s="1134"/>
      <c r="G58" s="1134"/>
      <c r="H58" s="1134"/>
      <c r="I58" s="1152">
        <f t="shared" si="16"/>
        <v>0</v>
      </c>
    </row>
    <row r="59" spans="1:9" s="1127" customFormat="1" ht="12" customHeight="1" thickBot="1" x14ac:dyDescent="0.25">
      <c r="A59" s="957" t="s">
        <v>555</v>
      </c>
      <c r="B59" s="957"/>
      <c r="C59" s="957"/>
      <c r="D59" s="959">
        <f t="shared" ref="D59:H59" si="17">SUM(D60:D62)</f>
        <v>0</v>
      </c>
      <c r="E59" s="959">
        <f t="shared" si="17"/>
        <v>0</v>
      </c>
      <c r="F59" s="959">
        <f t="shared" si="17"/>
        <v>0</v>
      </c>
      <c r="G59" s="959">
        <f t="shared" si="17"/>
        <v>0</v>
      </c>
      <c r="H59" s="959">
        <f t="shared" si="17"/>
        <v>0</v>
      </c>
      <c r="I59" s="1150">
        <f t="shared" si="16"/>
        <v>0</v>
      </c>
    </row>
    <row r="60" spans="1:9" s="1127" customFormat="1" ht="12" customHeight="1" x14ac:dyDescent="0.2">
      <c r="A60" s="965" t="s">
        <v>556</v>
      </c>
      <c r="B60" s="966" t="s">
        <v>557</v>
      </c>
      <c r="C60" s="966"/>
      <c r="D60" s="1138"/>
      <c r="E60" s="1138"/>
      <c r="F60" s="1138"/>
      <c r="G60" s="1138"/>
      <c r="H60" s="1138"/>
      <c r="I60" s="1151">
        <f t="shared" si="16"/>
        <v>0</v>
      </c>
    </row>
    <row r="61" spans="1:9" s="1127" customFormat="1" ht="12" customHeight="1" x14ac:dyDescent="0.2">
      <c r="A61" s="967"/>
      <c r="B61" s="968" t="s">
        <v>558</v>
      </c>
      <c r="C61" s="968"/>
      <c r="D61" s="1134"/>
      <c r="E61" s="1134"/>
      <c r="F61" s="1134"/>
      <c r="G61" s="1134"/>
      <c r="H61" s="1134"/>
      <c r="I61" s="1153">
        <f t="shared" si="16"/>
        <v>0</v>
      </c>
    </row>
    <row r="62" spans="1:9" s="1127" customFormat="1" ht="12" customHeight="1" thickBot="1" x14ac:dyDescent="0.25">
      <c r="A62" s="969"/>
      <c r="B62" s="970" t="s">
        <v>559</v>
      </c>
      <c r="C62" s="970"/>
      <c r="D62" s="1154"/>
      <c r="E62" s="1154"/>
      <c r="F62" s="1154"/>
      <c r="G62" s="1154"/>
      <c r="H62" s="1154"/>
      <c r="I62" s="1155">
        <f t="shared" si="16"/>
        <v>0</v>
      </c>
    </row>
    <row r="63" spans="1:9" s="1127" customFormat="1" ht="12" customHeight="1" x14ac:dyDescent="0.2">
      <c r="A63" s="971"/>
      <c r="B63" s="207"/>
      <c r="C63" s="207"/>
      <c r="D63" s="972"/>
      <c r="E63" s="973"/>
    </row>
    <row r="64" spans="1:9" s="1127" customFormat="1" ht="12" customHeight="1" x14ac:dyDescent="0.2">
      <c r="A64" s="974" t="s">
        <v>334</v>
      </c>
      <c r="B64" s="207"/>
      <c r="C64" s="1156" t="str">
        <f>[3]P8!C89</f>
        <v>Mgr. Martina Funtánová</v>
      </c>
      <c r="D64" s="208" t="s">
        <v>335</v>
      </c>
      <c r="E64" s="973"/>
      <c r="F64" s="1157"/>
      <c r="G64" s="975" t="s">
        <v>336</v>
      </c>
      <c r="H64" s="1158" t="s">
        <v>639</v>
      </c>
    </row>
    <row r="65" spans="1:9" s="1127" customFormat="1" ht="7.5" customHeight="1" x14ac:dyDescent="0.2">
      <c r="D65" s="208"/>
      <c r="E65" s="207"/>
      <c r="F65" s="1157"/>
      <c r="G65" s="1157"/>
      <c r="H65" s="1157"/>
      <c r="I65" s="1157"/>
    </row>
    <row r="66" spans="1:9" s="1127" customFormat="1" ht="12" customHeight="1" x14ac:dyDescent="0.2">
      <c r="A66" s="974" t="s">
        <v>337</v>
      </c>
      <c r="B66" s="207"/>
      <c r="C66" s="1156" t="str">
        <f>[3]P8!C91</f>
        <v>Mgr. Martina Funtánová</v>
      </c>
      <c r="D66" s="208" t="s">
        <v>335</v>
      </c>
      <c r="E66" s="976"/>
      <c r="F66" s="1157"/>
      <c r="G66" s="1157"/>
      <c r="H66" s="1157"/>
      <c r="I66" s="1157"/>
    </row>
    <row r="67" spans="1:9" s="1127" customFormat="1" ht="7.5" customHeight="1" x14ac:dyDescent="0.2">
      <c r="A67" s="1157"/>
      <c r="B67" s="1157"/>
      <c r="C67" s="1157"/>
      <c r="D67" s="1157"/>
      <c r="E67" s="1157"/>
      <c r="F67" s="1157"/>
      <c r="G67" s="1157"/>
      <c r="H67" s="1157"/>
      <c r="I67" s="1157"/>
    </row>
    <row r="68" spans="1:9" x14ac:dyDescent="0.3">
      <c r="A68" s="209" t="s">
        <v>560</v>
      </c>
      <c r="B68" s="1159"/>
      <c r="C68" s="1159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6640625" style="1123" customWidth="1"/>
    <col min="4" max="5" width="10" style="1123" customWidth="1"/>
    <col min="6" max="7" width="8.33203125" style="1123" customWidth="1"/>
    <col min="8" max="8" width="10" style="1123" customWidth="1"/>
    <col min="9" max="16384" width="9.109375" style="1123"/>
  </cols>
  <sheetData>
    <row r="1" spans="1:11" x14ac:dyDescent="0.3">
      <c r="A1" s="1160"/>
      <c r="B1" s="1160"/>
      <c r="C1" s="1161" t="s">
        <v>253</v>
      </c>
      <c r="D1" s="1160"/>
      <c r="E1" s="1162" t="s">
        <v>254</v>
      </c>
      <c r="F1" s="1163">
        <v>2025</v>
      </c>
      <c r="G1" s="1160"/>
      <c r="H1" s="120" t="s">
        <v>255</v>
      </c>
    </row>
    <row r="2" spans="1:11" s="1127" customFormat="1" ht="11.4" customHeight="1" x14ac:dyDescent="0.2">
      <c r="A2" s="121"/>
      <c r="B2" s="1553" t="s">
        <v>339</v>
      </c>
      <c r="C2" s="1553"/>
      <c r="D2" s="1553"/>
      <c r="E2" s="1553"/>
      <c r="F2" s="1553"/>
      <c r="G2" s="1553"/>
      <c r="H2" s="122"/>
      <c r="I2" s="123"/>
      <c r="J2" s="1157"/>
      <c r="K2" s="1157"/>
    </row>
    <row r="3" spans="1:11" s="1127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7"/>
      <c r="K3" s="1157"/>
    </row>
    <row r="4" spans="1:11" s="1127" customFormat="1" ht="11.4" customHeight="1" x14ac:dyDescent="0.2">
      <c r="A4" s="1512"/>
      <c r="B4" s="1514" t="s">
        <v>259</v>
      </c>
      <c r="C4" s="1516" t="s">
        <v>260</v>
      </c>
      <c r="D4" s="1518" t="s">
        <v>261</v>
      </c>
      <c r="E4" s="1520" t="s">
        <v>262</v>
      </c>
      <c r="F4" s="1514" t="s">
        <v>263</v>
      </c>
      <c r="G4" s="1514"/>
      <c r="H4" s="1522"/>
      <c r="I4" s="123"/>
      <c r="J4" s="1157"/>
      <c r="K4" s="1157"/>
    </row>
    <row r="5" spans="1:11" s="1127" customFormat="1" ht="11.4" customHeight="1" thickBot="1" x14ac:dyDescent="0.25">
      <c r="A5" s="1513"/>
      <c r="B5" s="1515"/>
      <c r="C5" s="1517"/>
      <c r="D5" s="1519"/>
      <c r="E5" s="1521"/>
      <c r="F5" s="506" t="s">
        <v>264</v>
      </c>
      <c r="G5" s="506" t="s">
        <v>265</v>
      </c>
      <c r="H5" s="125" t="s">
        <v>266</v>
      </c>
      <c r="I5" s="123"/>
      <c r="J5" s="1157"/>
      <c r="K5" s="1157"/>
    </row>
    <row r="6" spans="1:11" s="1127" customFormat="1" ht="11.4" customHeight="1" thickBot="1" x14ac:dyDescent="0.25">
      <c r="A6" s="1525" t="s">
        <v>267</v>
      </c>
      <c r="B6" s="1526"/>
      <c r="C6" s="1527"/>
      <c r="D6" s="126">
        <f>D7+D22+D44+D58+D61+D70+D78+D81</f>
        <v>5892592</v>
      </c>
      <c r="E6" s="127">
        <f>E7+E22+E44+E58+E61+E70+E78+E81</f>
        <v>452000</v>
      </c>
      <c r="F6" s="128">
        <f>F7+F22+F44+F58+F61+F70+F78+F81</f>
        <v>260000</v>
      </c>
      <c r="G6" s="128">
        <f>G7+G22+G44+G58+G61+G70+G78+G81</f>
        <v>0</v>
      </c>
      <c r="H6" s="129">
        <f>H7+H22+H44+H58+H61+H70+H78+H81</f>
        <v>5180592</v>
      </c>
      <c r="I6" s="123"/>
      <c r="J6" s="1157"/>
      <c r="K6" s="1157"/>
    </row>
    <row r="7" spans="1:11" s="1127" customFormat="1" ht="11.4" customHeight="1" thickBot="1" x14ac:dyDescent="0.25">
      <c r="A7" s="130">
        <v>50</v>
      </c>
      <c r="B7" s="1528" t="s">
        <v>268</v>
      </c>
      <c r="C7" s="1529"/>
      <c r="D7" s="131">
        <f>SUM(E7:H7)</f>
        <v>388000</v>
      </c>
      <c r="E7" s="132">
        <f>SUM(E8+E17)</f>
        <v>298000</v>
      </c>
      <c r="F7" s="133">
        <f>SUM(F8+F17)</f>
        <v>90000</v>
      </c>
      <c r="G7" s="133">
        <f>SUM(G8+G17)</f>
        <v>0</v>
      </c>
      <c r="H7" s="134">
        <f>SUM(H8+H17)</f>
        <v>0</v>
      </c>
      <c r="I7" s="123"/>
      <c r="J7" s="1157"/>
      <c r="K7" s="1157"/>
    </row>
    <row r="8" spans="1:11" s="1127" customFormat="1" ht="11.4" customHeight="1" thickBot="1" x14ac:dyDescent="0.25">
      <c r="A8" s="135">
        <v>501</v>
      </c>
      <c r="B8" s="1530" t="s">
        <v>269</v>
      </c>
      <c r="C8" s="1531"/>
      <c r="D8" s="136">
        <f>SUM(E8:H8)</f>
        <v>90000</v>
      </c>
      <c r="E8" s="137">
        <f>SUM(E9:E16)</f>
        <v>0</v>
      </c>
      <c r="F8" s="138">
        <f>SUM(F9:F16)</f>
        <v>90000</v>
      </c>
      <c r="G8" s="138">
        <f>SUM(G9:G16)</f>
        <v>0</v>
      </c>
      <c r="H8" s="139">
        <f>SUM(H9:H16)</f>
        <v>0</v>
      </c>
      <c r="I8" s="123"/>
      <c r="J8" s="1157"/>
      <c r="K8" s="1157"/>
    </row>
    <row r="9" spans="1:11" s="1127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65000</v>
      </c>
      <c r="E9" s="1164"/>
      <c r="F9" s="1165">
        <v>65000</v>
      </c>
      <c r="G9" s="1165"/>
      <c r="H9" s="1166"/>
      <c r="I9" s="123"/>
      <c r="J9" s="1157"/>
      <c r="K9" s="1157"/>
    </row>
    <row r="10" spans="1:11" s="1127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15000</v>
      </c>
      <c r="E10" s="1167"/>
      <c r="F10" s="1168">
        <v>15000</v>
      </c>
      <c r="G10" s="1168"/>
      <c r="H10" s="1169"/>
      <c r="I10" s="123"/>
      <c r="J10" s="1157"/>
      <c r="K10" s="1157"/>
    </row>
    <row r="11" spans="1:11" s="1127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7000</v>
      </c>
      <c r="E11" s="1167"/>
      <c r="F11" s="1168">
        <v>7000</v>
      </c>
      <c r="G11" s="1168"/>
      <c r="H11" s="1169"/>
      <c r="I11" s="123"/>
      <c r="J11" s="1157"/>
      <c r="K11" s="1157"/>
    </row>
    <row r="12" spans="1:11" s="1127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3000</v>
      </c>
      <c r="E12" s="1167"/>
      <c r="F12" s="1168">
        <v>3000</v>
      </c>
      <c r="G12" s="1168"/>
      <c r="H12" s="1169"/>
      <c r="I12" s="123"/>
      <c r="J12" s="1157"/>
      <c r="K12" s="1157"/>
    </row>
    <row r="13" spans="1:11" s="1127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0</v>
      </c>
      <c r="E13" s="1167"/>
      <c r="F13" s="1168"/>
      <c r="G13" s="1168"/>
      <c r="H13" s="1169"/>
      <c r="I13" s="123"/>
      <c r="J13" s="1157"/>
      <c r="K13" s="1157"/>
    </row>
    <row r="14" spans="1:11" s="1127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7"/>
      <c r="F14" s="1168"/>
      <c r="G14" s="1168"/>
      <c r="H14" s="1169"/>
      <c r="I14" s="123"/>
      <c r="J14" s="1157"/>
      <c r="K14" s="1157"/>
    </row>
    <row r="15" spans="1:11" s="1127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0</v>
      </c>
      <c r="E15" s="1167"/>
      <c r="F15" s="1168"/>
      <c r="G15" s="1168"/>
      <c r="H15" s="1169"/>
      <c r="I15" s="123"/>
      <c r="J15" s="1157"/>
      <c r="K15" s="1157"/>
    </row>
    <row r="16" spans="1:11" s="1127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70"/>
      <c r="F16" s="1171"/>
      <c r="G16" s="1171"/>
      <c r="H16" s="1172"/>
      <c r="I16" s="123"/>
      <c r="J16" s="1157"/>
      <c r="K16" s="1157"/>
    </row>
    <row r="17" spans="1:11" s="1127" customFormat="1" ht="11.4" customHeight="1" thickBot="1" x14ac:dyDescent="0.25">
      <c r="A17" s="135">
        <v>502</v>
      </c>
      <c r="B17" s="1530" t="s">
        <v>278</v>
      </c>
      <c r="C17" s="1531"/>
      <c r="D17" s="136">
        <f t="shared" si="0"/>
        <v>298000</v>
      </c>
      <c r="E17" s="152">
        <f>SUM(E18:E21)</f>
        <v>298000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57"/>
      <c r="K17" s="1157"/>
    </row>
    <row r="18" spans="1:11" s="1127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50000</v>
      </c>
      <c r="E18" s="1164">
        <v>50000</v>
      </c>
      <c r="F18" s="1165"/>
      <c r="G18" s="1165"/>
      <c r="H18" s="1166"/>
      <c r="I18" s="123"/>
      <c r="J18" s="1157"/>
      <c r="K18" s="1157"/>
    </row>
    <row r="19" spans="1:11" s="1127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240000</v>
      </c>
      <c r="E19" s="1167">
        <v>240000</v>
      </c>
      <c r="F19" s="1168"/>
      <c r="G19" s="1168"/>
      <c r="H19" s="1169"/>
      <c r="I19" s="123"/>
      <c r="J19" s="1157"/>
      <c r="K19" s="1157"/>
    </row>
    <row r="20" spans="1:11" s="1127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0</v>
      </c>
      <c r="E20" s="1167"/>
      <c r="F20" s="1168"/>
      <c r="G20" s="1168"/>
      <c r="H20" s="1169"/>
      <c r="I20" s="123"/>
      <c r="J20" s="1157"/>
      <c r="K20" s="1157"/>
    </row>
    <row r="21" spans="1:11" s="1127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8000</v>
      </c>
      <c r="E21" s="1167">
        <v>8000</v>
      </c>
      <c r="F21" s="1168"/>
      <c r="G21" s="1168"/>
      <c r="H21" s="1169"/>
      <c r="I21" s="123"/>
      <c r="J21" s="1157"/>
      <c r="K21" s="1157"/>
    </row>
    <row r="22" spans="1:11" s="1127" customFormat="1" ht="11.4" customHeight="1" thickBot="1" x14ac:dyDescent="0.25">
      <c r="A22" s="155">
        <v>51</v>
      </c>
      <c r="B22" s="1532" t="s">
        <v>283</v>
      </c>
      <c r="C22" s="1533"/>
      <c r="D22" s="156">
        <f t="shared" si="0"/>
        <v>192000</v>
      </c>
      <c r="E22" s="157">
        <f>SUM(E23+E26+E28+E30)</f>
        <v>69000</v>
      </c>
      <c r="F22" s="157">
        <f>SUM(F23+F26+F28+F30)</f>
        <v>123000</v>
      </c>
      <c r="G22" s="157">
        <f>SUM(G23+G26+G28+G30)</f>
        <v>0</v>
      </c>
      <c r="H22" s="157">
        <f>SUM(H23+H26+H28+H30)</f>
        <v>0</v>
      </c>
      <c r="I22" s="123"/>
      <c r="J22" s="1157"/>
      <c r="K22" s="1157"/>
    </row>
    <row r="23" spans="1:11" s="1127" customFormat="1" ht="11.4" customHeight="1" thickBot="1" x14ac:dyDescent="0.25">
      <c r="A23" s="158">
        <v>511</v>
      </c>
      <c r="B23" s="1534" t="s">
        <v>284</v>
      </c>
      <c r="C23" s="1535"/>
      <c r="D23" s="159">
        <f t="shared" ref="D23" si="1">SUM(E23:H23)</f>
        <v>66000</v>
      </c>
      <c r="E23" s="160">
        <f>SUM(E24:E25)</f>
        <v>66000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57"/>
      <c r="K23" s="1157"/>
    </row>
    <row r="24" spans="1:11" s="1127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66000</v>
      </c>
      <c r="E24" s="1167">
        <v>66000</v>
      </c>
      <c r="F24" s="1168"/>
      <c r="G24" s="1168"/>
      <c r="H24" s="1169"/>
      <c r="I24" s="123"/>
      <c r="J24" s="1157"/>
      <c r="K24" s="1157"/>
    </row>
    <row r="25" spans="1:11" s="1127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0</v>
      </c>
      <c r="E25" s="1167"/>
      <c r="F25" s="1168"/>
      <c r="G25" s="1168"/>
      <c r="H25" s="1169"/>
      <c r="I25" s="123"/>
      <c r="J25" s="1157"/>
      <c r="K25" s="1157"/>
    </row>
    <row r="26" spans="1:11" s="1127" customFormat="1" ht="11.4" customHeight="1" thickBot="1" x14ac:dyDescent="0.25">
      <c r="A26" s="158">
        <v>512</v>
      </c>
      <c r="B26" s="1534" t="s">
        <v>287</v>
      </c>
      <c r="C26" s="1535"/>
      <c r="D26" s="159">
        <f t="shared" si="0"/>
        <v>3000</v>
      </c>
      <c r="E26" s="160">
        <f>SUM(E27:E27)</f>
        <v>0</v>
      </c>
      <c r="F26" s="160">
        <f>SUM(F27:F27)</f>
        <v>3000</v>
      </c>
      <c r="G26" s="160">
        <f>SUM(G27:G27)</f>
        <v>0</v>
      </c>
      <c r="H26" s="160">
        <f>SUM(H27:H27)</f>
        <v>0</v>
      </c>
      <c r="I26" s="123"/>
      <c r="J26" s="1157"/>
      <c r="K26" s="1157"/>
    </row>
    <row r="27" spans="1:11" s="1127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3000</v>
      </c>
      <c r="E27" s="1167"/>
      <c r="F27" s="1168">
        <v>3000</v>
      </c>
      <c r="G27" s="1168"/>
      <c r="H27" s="1169"/>
      <c r="I27" s="123"/>
      <c r="J27" s="1157"/>
      <c r="K27" s="1157"/>
    </row>
    <row r="28" spans="1:11" s="1127" customFormat="1" ht="11.4" customHeight="1" thickBot="1" x14ac:dyDescent="0.25">
      <c r="A28" s="158">
        <v>513</v>
      </c>
      <c r="B28" s="1534" t="s">
        <v>289</v>
      </c>
      <c r="C28" s="1535"/>
      <c r="D28" s="159">
        <f t="shared" si="0"/>
        <v>3000</v>
      </c>
      <c r="E28" s="160">
        <f>SUM(E29:E29)</f>
        <v>3000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7"/>
      <c r="K28" s="1157"/>
    </row>
    <row r="29" spans="1:11" s="1127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3000</v>
      </c>
      <c r="E29" s="1167">
        <v>3000</v>
      </c>
      <c r="F29" s="1168"/>
      <c r="G29" s="1168"/>
      <c r="H29" s="1169"/>
      <c r="I29" s="123"/>
      <c r="J29" s="1157"/>
      <c r="K29" s="1157"/>
    </row>
    <row r="30" spans="1:11" s="1127" customFormat="1" ht="11.4" customHeight="1" thickBot="1" x14ac:dyDescent="0.25">
      <c r="A30" s="158">
        <v>518</v>
      </c>
      <c r="B30" s="1534" t="s">
        <v>291</v>
      </c>
      <c r="C30" s="1535"/>
      <c r="D30" s="159">
        <f t="shared" si="0"/>
        <v>120000</v>
      </c>
      <c r="E30" s="160">
        <f>SUM(E31:E43)</f>
        <v>0</v>
      </c>
      <c r="F30" s="160">
        <f>SUM(F31:F43)</f>
        <v>120000</v>
      </c>
      <c r="G30" s="160">
        <f>SUM(G31:G43)</f>
        <v>0</v>
      </c>
      <c r="H30" s="160">
        <f>SUM(H31:H43)</f>
        <v>0</v>
      </c>
      <c r="I30" s="123"/>
      <c r="J30" s="1157"/>
      <c r="K30" s="1157"/>
    </row>
    <row r="31" spans="1:11" s="1127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5000</v>
      </c>
      <c r="E31" s="1167"/>
      <c r="F31" s="1168">
        <v>5000</v>
      </c>
      <c r="G31" s="1168"/>
      <c r="H31" s="1169"/>
      <c r="I31" s="123"/>
      <c r="J31" s="1157"/>
      <c r="K31" s="1157"/>
    </row>
    <row r="32" spans="1:11" s="1127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20000</v>
      </c>
      <c r="E32" s="1167"/>
      <c r="F32" s="1168">
        <v>20000</v>
      </c>
      <c r="G32" s="1168"/>
      <c r="H32" s="1169"/>
      <c r="I32" s="123"/>
      <c r="J32" s="1157"/>
      <c r="K32" s="1157"/>
    </row>
    <row r="33" spans="1:11" s="1127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1000</v>
      </c>
      <c r="E33" s="1167"/>
      <c r="F33" s="1168">
        <v>1000</v>
      </c>
      <c r="G33" s="1168"/>
      <c r="H33" s="1169"/>
      <c r="I33" s="123"/>
      <c r="J33" s="1173"/>
      <c r="K33" s="1157"/>
    </row>
    <row r="34" spans="1:11" s="1127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10000</v>
      </c>
      <c r="E34" s="1167"/>
      <c r="F34" s="1168">
        <v>10000</v>
      </c>
      <c r="G34" s="1168"/>
      <c r="H34" s="1169"/>
      <c r="I34" s="123"/>
      <c r="J34" s="1157"/>
      <c r="K34" s="1157"/>
    </row>
    <row r="35" spans="1:11" s="1127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80000</v>
      </c>
      <c r="E35" s="1167"/>
      <c r="F35" s="1168">
        <v>80000</v>
      </c>
      <c r="G35" s="1168"/>
      <c r="H35" s="1169"/>
      <c r="I35" s="123"/>
      <c r="J35" s="1157"/>
      <c r="K35" s="1157"/>
    </row>
    <row r="36" spans="1:11" s="1127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0</v>
      </c>
      <c r="E36" s="1167"/>
      <c r="F36" s="1168"/>
      <c r="G36" s="1168"/>
      <c r="H36" s="1169"/>
      <c r="I36" s="123"/>
      <c r="J36" s="1157"/>
      <c r="K36" s="1157"/>
    </row>
    <row r="37" spans="1:11" s="1127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4000</v>
      </c>
      <c r="E37" s="1167"/>
      <c r="F37" s="1168">
        <v>4000</v>
      </c>
      <c r="G37" s="1168"/>
      <c r="H37" s="1169"/>
      <c r="I37" s="123"/>
      <c r="J37" s="1157"/>
      <c r="K37" s="1157"/>
    </row>
    <row r="38" spans="1:11" s="1127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0</v>
      </c>
      <c r="E38" s="1167"/>
      <c r="F38" s="1168"/>
      <c r="G38" s="1168"/>
      <c r="H38" s="1169"/>
      <c r="I38" s="123"/>
      <c r="J38" s="1157"/>
      <c r="K38" s="1157"/>
    </row>
    <row r="39" spans="1:11" s="1127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67"/>
      <c r="F39" s="1168"/>
      <c r="G39" s="1168"/>
      <c r="H39" s="1169"/>
      <c r="I39" s="123"/>
      <c r="J39" s="1157"/>
      <c r="K39" s="1157"/>
    </row>
    <row r="40" spans="1:11" s="1127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67"/>
      <c r="F40" s="1168"/>
      <c r="G40" s="1168"/>
      <c r="H40" s="1169"/>
      <c r="I40" s="123"/>
      <c r="J40" s="1157"/>
      <c r="K40" s="1157"/>
    </row>
    <row r="41" spans="1:11" s="1127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67"/>
      <c r="F41" s="1168"/>
      <c r="G41" s="1168"/>
      <c r="H41" s="1169"/>
      <c r="I41" s="123"/>
      <c r="J41" s="1157"/>
      <c r="K41" s="1157"/>
    </row>
    <row r="42" spans="1:11" s="1127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0</v>
      </c>
      <c r="E42" s="1167"/>
      <c r="F42" s="1168"/>
      <c r="G42" s="1168"/>
      <c r="H42" s="1169"/>
      <c r="I42" s="123"/>
      <c r="J42" s="1157"/>
      <c r="K42" s="1157"/>
    </row>
    <row r="43" spans="1:11" s="1127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67"/>
      <c r="F43" s="1168"/>
      <c r="G43" s="1168"/>
      <c r="H43" s="1169"/>
      <c r="I43" s="123"/>
      <c r="J43" s="1157"/>
      <c r="K43" s="1157"/>
    </row>
    <row r="44" spans="1:11" s="1127" customFormat="1" ht="11.4" customHeight="1" thickBot="1" x14ac:dyDescent="0.25">
      <c r="A44" s="173">
        <v>52</v>
      </c>
      <c r="B44" s="1536" t="s">
        <v>305</v>
      </c>
      <c r="C44" s="1537"/>
      <c r="D44" s="174">
        <f t="shared" si="0"/>
        <v>5215592</v>
      </c>
      <c r="E44" s="175">
        <f>SUM(E45+E47+E49+E51+E56)</f>
        <v>0</v>
      </c>
      <c r="F44" s="175">
        <f>SUM(F45+F47+F49+F51+F56)</f>
        <v>35000</v>
      </c>
      <c r="G44" s="175">
        <f>SUM(G45+G47+G49+G51+G56)</f>
        <v>0</v>
      </c>
      <c r="H44" s="175">
        <f>SUM(H45+H47+H49+H51+H56)</f>
        <v>5180592</v>
      </c>
      <c r="I44" s="123"/>
      <c r="J44" s="1157"/>
      <c r="K44" s="1157"/>
    </row>
    <row r="45" spans="1:11" s="1127" customFormat="1" ht="11.4" customHeight="1" thickBot="1" x14ac:dyDescent="0.25">
      <c r="A45" s="176">
        <v>521</v>
      </c>
      <c r="B45" s="1523" t="s">
        <v>306</v>
      </c>
      <c r="C45" s="1524"/>
      <c r="D45" s="177">
        <f t="shared" si="0"/>
        <v>3832522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3832522</v>
      </c>
      <c r="I45" s="123"/>
      <c r="J45" s="1157"/>
      <c r="K45" s="1157"/>
    </row>
    <row r="46" spans="1:11" s="1127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3832522</v>
      </c>
      <c r="E46" s="1167"/>
      <c r="F46" s="1168"/>
      <c r="G46" s="1168"/>
      <c r="H46" s="1169">
        <v>3832522</v>
      </c>
      <c r="I46" s="123"/>
      <c r="J46" s="1157"/>
      <c r="K46" s="1157"/>
    </row>
    <row r="47" spans="1:11" s="1127" customFormat="1" ht="11.4" customHeight="1" thickBot="1" x14ac:dyDescent="0.25">
      <c r="A47" s="176">
        <v>524</v>
      </c>
      <c r="B47" s="1523" t="s">
        <v>307</v>
      </c>
      <c r="C47" s="1524"/>
      <c r="D47" s="177">
        <f t="shared" si="0"/>
        <v>1295392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1295392</v>
      </c>
      <c r="I47" s="123"/>
      <c r="J47" s="1157"/>
      <c r="K47" s="1157"/>
    </row>
    <row r="48" spans="1:11" s="1127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1295392</v>
      </c>
      <c r="E48" s="1167"/>
      <c r="F48" s="1168"/>
      <c r="G48" s="1168"/>
      <c r="H48" s="1169">
        <v>1295392</v>
      </c>
      <c r="I48" s="123"/>
      <c r="J48" s="1157"/>
      <c r="K48" s="1157"/>
    </row>
    <row r="49" spans="1:11" s="1127" customFormat="1" ht="11.4" customHeight="1" thickBot="1" x14ac:dyDescent="0.25">
      <c r="A49" s="176">
        <v>525</v>
      </c>
      <c r="B49" s="1523" t="s">
        <v>308</v>
      </c>
      <c r="C49" s="1524"/>
      <c r="D49" s="177">
        <f t="shared" si="0"/>
        <v>32353</v>
      </c>
      <c r="E49" s="178">
        <f>SUM(E50:E50)</f>
        <v>0</v>
      </c>
      <c r="F49" s="178">
        <f>SUM(F50:F50)</f>
        <v>18000</v>
      </c>
      <c r="G49" s="178">
        <f>SUM(G50:G50)</f>
        <v>0</v>
      </c>
      <c r="H49" s="178">
        <f>SUM(H50:H50)</f>
        <v>14353</v>
      </c>
      <c r="I49" s="123"/>
      <c r="J49" s="1157"/>
      <c r="K49" s="1157"/>
    </row>
    <row r="50" spans="1:11" s="1127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32353</v>
      </c>
      <c r="E50" s="1167"/>
      <c r="F50" s="1168">
        <v>18000</v>
      </c>
      <c r="G50" s="1168"/>
      <c r="H50" s="1169">
        <v>14353</v>
      </c>
      <c r="I50" s="123"/>
      <c r="J50" s="1157"/>
      <c r="K50" s="1157"/>
    </row>
    <row r="51" spans="1:11" s="1127" customFormat="1" ht="11.4" customHeight="1" x14ac:dyDescent="0.2">
      <c r="A51" s="183">
        <v>527</v>
      </c>
      <c r="B51" s="1538" t="s">
        <v>309</v>
      </c>
      <c r="C51" s="1539"/>
      <c r="D51" s="184">
        <f t="shared" si="0"/>
        <v>55325</v>
      </c>
      <c r="E51" s="185">
        <f>SUM(E52:E55)</f>
        <v>0</v>
      </c>
      <c r="F51" s="185">
        <f>SUM(F52:F55)</f>
        <v>17000</v>
      </c>
      <c r="G51" s="185">
        <f>SUM(G52:G55)</f>
        <v>0</v>
      </c>
      <c r="H51" s="185">
        <f>SUM(H52:H55)</f>
        <v>38325</v>
      </c>
      <c r="I51" s="123"/>
      <c r="J51" s="1157"/>
      <c r="K51" s="1157"/>
    </row>
    <row r="52" spans="1:11" s="1127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38325</v>
      </c>
      <c r="E52" s="1167"/>
      <c r="F52" s="1168"/>
      <c r="G52" s="1168"/>
      <c r="H52" s="1169">
        <v>38325</v>
      </c>
      <c r="I52" s="123"/>
      <c r="J52" s="1157"/>
      <c r="K52" s="1157"/>
    </row>
    <row r="53" spans="1:11" s="1127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15000</v>
      </c>
      <c r="E53" s="1167"/>
      <c r="F53" s="1168">
        <v>15000</v>
      </c>
      <c r="G53" s="1168"/>
      <c r="H53" s="1169"/>
      <c r="I53" s="123"/>
      <c r="J53" s="1157"/>
      <c r="K53" s="1157"/>
    </row>
    <row r="54" spans="1:11" s="1127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2000</v>
      </c>
      <c r="E54" s="1167"/>
      <c r="F54" s="1168">
        <v>2000</v>
      </c>
      <c r="G54" s="1168"/>
      <c r="H54" s="1169"/>
      <c r="I54" s="123"/>
      <c r="J54" s="1157"/>
      <c r="K54" s="1157"/>
    </row>
    <row r="55" spans="1:11" s="1127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0</v>
      </c>
      <c r="E55" s="1167"/>
      <c r="F55" s="1168"/>
      <c r="G55" s="1168"/>
      <c r="H55" s="1169"/>
      <c r="I55" s="123"/>
      <c r="J55" s="1157"/>
      <c r="K55" s="1157"/>
    </row>
    <row r="56" spans="1:11" s="1127" customFormat="1" ht="11.4" customHeight="1" thickBot="1" x14ac:dyDescent="0.25">
      <c r="A56" s="176">
        <v>528</v>
      </c>
      <c r="B56" s="1523" t="s">
        <v>314</v>
      </c>
      <c r="C56" s="1524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157"/>
      <c r="K56" s="1157"/>
    </row>
    <row r="57" spans="1:11" s="1127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0</v>
      </c>
      <c r="E57" s="1167"/>
      <c r="F57" s="1168"/>
      <c r="G57" s="1168"/>
      <c r="H57" s="1169"/>
      <c r="I57" s="123"/>
      <c r="J57" s="1157"/>
      <c r="K57" s="1157"/>
    </row>
    <row r="58" spans="1:11" s="1127" customFormat="1" ht="11.4" customHeight="1" thickBot="1" x14ac:dyDescent="0.25">
      <c r="A58" s="130">
        <v>53</v>
      </c>
      <c r="B58" s="1528" t="s">
        <v>315</v>
      </c>
      <c r="C58" s="1529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57"/>
      <c r="K58" s="1157"/>
    </row>
    <row r="59" spans="1:11" s="1127" customFormat="1" ht="11.4" customHeight="1" thickBot="1" x14ac:dyDescent="0.25">
      <c r="A59" s="135">
        <v>538</v>
      </c>
      <c r="B59" s="1530" t="s">
        <v>316</v>
      </c>
      <c r="C59" s="1531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57"/>
      <c r="K59" s="1157"/>
    </row>
    <row r="60" spans="1:11" s="1127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0</v>
      </c>
      <c r="E60" s="1167"/>
      <c r="F60" s="1168"/>
      <c r="G60" s="1168"/>
      <c r="H60" s="1169"/>
      <c r="I60" s="123"/>
      <c r="J60" s="1157"/>
      <c r="K60" s="1157"/>
    </row>
    <row r="61" spans="1:11" s="1127" customFormat="1" ht="11.4" customHeight="1" thickBot="1" x14ac:dyDescent="0.25">
      <c r="A61" s="155">
        <v>54</v>
      </c>
      <c r="B61" s="1532" t="s">
        <v>317</v>
      </c>
      <c r="C61" s="1533"/>
      <c r="D61" s="156">
        <f t="shared" si="0"/>
        <v>17000</v>
      </c>
      <c r="E61" s="157">
        <f>SUM(E62+E64+E66+E68)</f>
        <v>5000</v>
      </c>
      <c r="F61" s="157">
        <f>SUM(F62+F64+F66+F68)</f>
        <v>12000</v>
      </c>
      <c r="G61" s="157">
        <f>SUM(G62+G64+G66+G68)</f>
        <v>0</v>
      </c>
      <c r="H61" s="157">
        <f>SUM(H62+H64+H66+H68)</f>
        <v>0</v>
      </c>
      <c r="I61" s="123"/>
      <c r="J61" s="1157"/>
      <c r="K61" s="1157"/>
    </row>
    <row r="62" spans="1:11" s="1127" customFormat="1" ht="11.4" customHeight="1" thickBot="1" x14ac:dyDescent="0.25">
      <c r="A62" s="158">
        <v>541</v>
      </c>
      <c r="B62" s="1534" t="s">
        <v>318</v>
      </c>
      <c r="C62" s="1535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57"/>
      <c r="K62" s="1157"/>
    </row>
    <row r="63" spans="1:11" s="1127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74"/>
      <c r="F63" s="1175"/>
      <c r="G63" s="1175"/>
      <c r="H63" s="1176"/>
      <c r="I63" s="123"/>
      <c r="J63" s="1157"/>
      <c r="K63" s="1157"/>
    </row>
    <row r="64" spans="1:11" s="1127" customFormat="1" ht="11.4" customHeight="1" thickBot="1" x14ac:dyDescent="0.25">
      <c r="A64" s="158">
        <v>542</v>
      </c>
      <c r="B64" s="1534" t="s">
        <v>319</v>
      </c>
      <c r="C64" s="1535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7"/>
      <c r="K64" s="1157"/>
    </row>
    <row r="65" spans="1:11" s="1127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67"/>
      <c r="F65" s="1168"/>
      <c r="G65" s="1168"/>
      <c r="H65" s="1169"/>
      <c r="I65" s="123"/>
      <c r="J65" s="1157"/>
      <c r="K65" s="1157"/>
    </row>
    <row r="66" spans="1:11" s="1127" customFormat="1" ht="11.4" customHeight="1" thickBot="1" x14ac:dyDescent="0.25">
      <c r="A66" s="158">
        <v>547</v>
      </c>
      <c r="B66" s="1534" t="s">
        <v>320</v>
      </c>
      <c r="C66" s="1535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7"/>
      <c r="K66" s="1157"/>
    </row>
    <row r="67" spans="1:11" s="1127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67"/>
      <c r="F67" s="1168"/>
      <c r="G67" s="1168"/>
      <c r="H67" s="1169"/>
      <c r="I67" s="123"/>
      <c r="J67" s="1157"/>
      <c r="K67" s="1157"/>
    </row>
    <row r="68" spans="1:11" s="1127" customFormat="1" ht="11.4" customHeight="1" x14ac:dyDescent="0.2">
      <c r="A68" s="190">
        <v>549</v>
      </c>
      <c r="B68" s="1540" t="s">
        <v>321</v>
      </c>
      <c r="C68" s="1541"/>
      <c r="D68" s="191">
        <f t="shared" si="0"/>
        <v>17000</v>
      </c>
      <c r="E68" s="192">
        <f>SUM(E69:E69)</f>
        <v>5000</v>
      </c>
      <c r="F68" s="192">
        <f>SUM(F69:F69)</f>
        <v>12000</v>
      </c>
      <c r="G68" s="192">
        <f>SUM(G69:G69)</f>
        <v>0</v>
      </c>
      <c r="H68" s="192">
        <f>SUM(H69:H69)</f>
        <v>0</v>
      </c>
      <c r="I68" s="123"/>
      <c r="J68" s="1157"/>
      <c r="K68" s="1157"/>
    </row>
    <row r="69" spans="1:11" s="1127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17000</v>
      </c>
      <c r="E69" s="1167">
        <v>5000</v>
      </c>
      <c r="F69" s="1168">
        <v>12000</v>
      </c>
      <c r="G69" s="1168"/>
      <c r="H69" s="1169"/>
      <c r="I69" s="123"/>
      <c r="J69" s="1157"/>
      <c r="K69" s="1157"/>
    </row>
    <row r="70" spans="1:11" s="1127" customFormat="1" ht="11.4" customHeight="1" thickBot="1" x14ac:dyDescent="0.25">
      <c r="A70" s="173">
        <v>55</v>
      </c>
      <c r="B70" s="1536" t="s">
        <v>323</v>
      </c>
      <c r="C70" s="1537"/>
      <c r="D70" s="174">
        <f t="shared" si="0"/>
        <v>80000</v>
      </c>
      <c r="E70" s="175">
        <f>SUM(E71+E73+E75)</f>
        <v>80000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157"/>
      <c r="K70" s="1157"/>
    </row>
    <row r="71" spans="1:11" s="1127" customFormat="1" ht="11.4" customHeight="1" thickBot="1" x14ac:dyDescent="0.25">
      <c r="A71" s="176">
        <v>551</v>
      </c>
      <c r="B71" s="1523" t="s">
        <v>324</v>
      </c>
      <c r="C71" s="152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57"/>
      <c r="K71" s="1157"/>
    </row>
    <row r="72" spans="1:11" s="1127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74"/>
      <c r="F72" s="1175"/>
      <c r="G72" s="1175"/>
      <c r="H72" s="1176"/>
      <c r="I72" s="123"/>
      <c r="J72" s="1157"/>
      <c r="K72" s="1157"/>
    </row>
    <row r="73" spans="1:11" s="1127" customFormat="1" ht="11.4" customHeight="1" thickBot="1" x14ac:dyDescent="0.25">
      <c r="A73" s="176">
        <v>556</v>
      </c>
      <c r="B73" s="1523" t="s">
        <v>325</v>
      </c>
      <c r="C73" s="152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7"/>
      <c r="K73" s="1157"/>
    </row>
    <row r="74" spans="1:11" s="1127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74"/>
      <c r="F74" s="1175"/>
      <c r="G74" s="1175"/>
      <c r="H74" s="1176"/>
      <c r="I74" s="123"/>
      <c r="J74" s="1157"/>
      <c r="K74" s="1157"/>
    </row>
    <row r="75" spans="1:11" s="1127" customFormat="1" ht="11.4" customHeight="1" x14ac:dyDescent="0.2">
      <c r="A75" s="183">
        <v>558</v>
      </c>
      <c r="B75" s="1538" t="s">
        <v>326</v>
      </c>
      <c r="C75" s="1539"/>
      <c r="D75" s="184">
        <f t="shared" si="0"/>
        <v>80000</v>
      </c>
      <c r="E75" s="185">
        <f>SUM(E76:E77)</f>
        <v>80000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157"/>
      <c r="K75" s="1157"/>
    </row>
    <row r="76" spans="1:11" s="1127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0</v>
      </c>
      <c r="E76" s="1167"/>
      <c r="F76" s="1168"/>
      <c r="G76" s="1168"/>
      <c r="H76" s="1169"/>
      <c r="I76" s="123"/>
      <c r="J76" s="1157"/>
      <c r="K76" s="1157"/>
    </row>
    <row r="77" spans="1:11" s="1127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80000</v>
      </c>
      <c r="E77" s="1167">
        <v>80000</v>
      </c>
      <c r="F77" s="1168"/>
      <c r="G77" s="1168"/>
      <c r="H77" s="1169"/>
      <c r="I77" s="123"/>
      <c r="J77" s="1157"/>
      <c r="K77" s="1157"/>
    </row>
    <row r="78" spans="1:11" s="1127" customFormat="1" ht="11.4" customHeight="1" thickBot="1" x14ac:dyDescent="0.25">
      <c r="A78" s="130">
        <v>56</v>
      </c>
      <c r="B78" s="1528" t="s">
        <v>329</v>
      </c>
      <c r="C78" s="1529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57"/>
      <c r="K78" s="1157"/>
    </row>
    <row r="79" spans="1:11" s="1127" customFormat="1" ht="11.4" customHeight="1" thickBot="1" x14ac:dyDescent="0.25">
      <c r="A79" s="135">
        <v>569</v>
      </c>
      <c r="B79" s="1530" t="s">
        <v>330</v>
      </c>
      <c r="C79" s="1531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57"/>
      <c r="K79" s="1157"/>
    </row>
    <row r="80" spans="1:11" s="1127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67"/>
      <c r="F80" s="1168"/>
      <c r="G80" s="1168"/>
      <c r="H80" s="1169"/>
      <c r="I80" s="123"/>
      <c r="J80" s="1157"/>
      <c r="K80" s="1157"/>
    </row>
    <row r="81" spans="1:11" s="1127" customFormat="1" ht="11.4" customHeight="1" thickBot="1" x14ac:dyDescent="0.25">
      <c r="A81" s="155">
        <v>59</v>
      </c>
      <c r="B81" s="1532" t="s">
        <v>331</v>
      </c>
      <c r="C81" s="1533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57"/>
      <c r="K81" s="1157"/>
    </row>
    <row r="82" spans="1:11" s="1127" customFormat="1" ht="11.4" customHeight="1" thickBot="1" x14ac:dyDescent="0.25">
      <c r="A82" s="158">
        <v>591</v>
      </c>
      <c r="B82" s="1534" t="s">
        <v>332</v>
      </c>
      <c r="C82" s="1535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57"/>
      <c r="K82" s="1157"/>
    </row>
    <row r="83" spans="1:11" s="1127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77"/>
      <c r="F83" s="1178"/>
      <c r="G83" s="1178"/>
      <c r="H83" s="1179"/>
      <c r="I83" s="123"/>
      <c r="J83" s="1157"/>
      <c r="K83" s="1157"/>
    </row>
    <row r="84" spans="1:11" s="1127" customFormat="1" ht="11.4" customHeight="1" thickBot="1" x14ac:dyDescent="0.25">
      <c r="A84" s="158">
        <v>595</v>
      </c>
      <c r="B84" s="1534" t="s">
        <v>333</v>
      </c>
      <c r="C84" s="1535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7"/>
      <c r="K84" s="1157"/>
    </row>
    <row r="85" spans="1:11" s="1127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70"/>
      <c r="F85" s="1171"/>
      <c r="G85" s="1171"/>
      <c r="H85" s="1172"/>
      <c r="I85" s="123"/>
      <c r="J85" s="1157"/>
      <c r="K85" s="1157"/>
    </row>
    <row r="86" spans="1:11" s="1127" customFormat="1" ht="11.4" customHeight="1" x14ac:dyDescent="0.2">
      <c r="A86" s="205"/>
      <c r="B86" s="205"/>
      <c r="C86" s="123"/>
      <c r="D86" s="206"/>
      <c r="E86" s="1180"/>
      <c r="F86" s="1180"/>
      <c r="G86" s="1180"/>
      <c r="H86" s="1180"/>
      <c r="I86" s="123"/>
      <c r="J86" s="1157"/>
      <c r="K86" s="1157"/>
    </row>
    <row r="87" spans="1:11" s="1127" customFormat="1" ht="11.4" customHeight="1" x14ac:dyDescent="0.2">
      <c r="A87" s="205"/>
      <c r="B87" s="205"/>
      <c r="C87" s="123"/>
      <c r="D87" s="206"/>
      <c r="E87" s="1180"/>
      <c r="F87" s="1180"/>
      <c r="G87" s="1180"/>
      <c r="H87" s="1180"/>
      <c r="I87" s="123"/>
      <c r="J87" s="1157"/>
      <c r="K87" s="1157"/>
    </row>
    <row r="88" spans="1:11" s="1127" customFormat="1" ht="11.4" customHeight="1" x14ac:dyDescent="0.2">
      <c r="A88" s="205"/>
      <c r="B88" s="205"/>
      <c r="C88" s="123"/>
      <c r="D88" s="206"/>
      <c r="E88" s="1180"/>
      <c r="F88" s="1180"/>
      <c r="G88" s="1180"/>
      <c r="H88" s="1180"/>
      <c r="I88" s="123"/>
      <c r="J88" s="1157"/>
      <c r="K88" s="1157"/>
    </row>
    <row r="89" spans="1:11" s="1127" customFormat="1" ht="11.4" customHeight="1" x14ac:dyDescent="0.2">
      <c r="A89" s="207" t="s">
        <v>334</v>
      </c>
      <c r="B89" s="208"/>
      <c r="C89" s="1158" t="s">
        <v>340</v>
      </c>
      <c r="D89" s="208" t="s">
        <v>335</v>
      </c>
      <c r="E89" s="977"/>
      <c r="F89" s="975" t="s">
        <v>336</v>
      </c>
      <c r="G89" s="1181" t="s">
        <v>639</v>
      </c>
      <c r="J89" s="1157"/>
      <c r="K89" s="1157"/>
    </row>
    <row r="90" spans="1:11" ht="7.5" customHeight="1" x14ac:dyDescent="0.3"/>
    <row r="91" spans="1:11" s="1127" customFormat="1" ht="11.4" customHeight="1" x14ac:dyDescent="0.2">
      <c r="A91" s="207" t="s">
        <v>337</v>
      </c>
      <c r="B91" s="208"/>
      <c r="C91" s="1158" t="s">
        <v>340</v>
      </c>
      <c r="D91" s="208" t="s">
        <v>335</v>
      </c>
      <c r="E91" s="123"/>
      <c r="F91" s="123"/>
      <c r="G91" s="123"/>
      <c r="H91" s="123"/>
      <c r="I91" s="1157"/>
      <c r="J91" s="1157"/>
      <c r="K91" s="1157"/>
    </row>
    <row r="92" spans="1:11" s="1127" customFormat="1" ht="7.5" customHeight="1" x14ac:dyDescent="0.2">
      <c r="B92" s="1157"/>
      <c r="C92" s="1157"/>
      <c r="D92" s="1157"/>
      <c r="E92" s="1157"/>
      <c r="F92" s="1157"/>
      <c r="G92" s="1157"/>
      <c r="H92" s="1157"/>
      <c r="I92" s="1157"/>
      <c r="J92" s="1157"/>
      <c r="K92" s="1157"/>
    </row>
    <row r="93" spans="1:11" s="1127" customFormat="1" ht="10.199999999999999" x14ac:dyDescent="0.2">
      <c r="A93" s="209" t="s">
        <v>338</v>
      </c>
      <c r="B93" s="1157"/>
      <c r="C93" s="1182" t="s">
        <v>561</v>
      </c>
      <c r="D93" s="1157"/>
      <c r="E93" s="1157"/>
      <c r="F93" s="1157"/>
      <c r="G93" s="1157"/>
      <c r="H93" s="1157"/>
      <c r="I93" s="1157"/>
      <c r="J93" s="1157"/>
      <c r="K93" s="1157"/>
    </row>
    <row r="94" spans="1:11" x14ac:dyDescent="0.3">
      <c r="A94" s="1157"/>
      <c r="B94" s="1157"/>
      <c r="C94" s="1157"/>
      <c r="D94" s="1157"/>
      <c r="E94" s="1157"/>
      <c r="F94" s="1157"/>
      <c r="G94" s="1157"/>
      <c r="H94" s="1157"/>
    </row>
  </sheetData>
  <sheetProtection algorithmName="SHA-512" hashValue="BSY7bx+DvwNvZeBMDn5KYg/7ukFoVfGCsXBiQAmqLHw5Lz2qtjrUSNnerqD94K3BneKRbgnHee8OGNasIfk/1g==" saltValue="1xzN30fFsLekkrwHbEPJ6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0F00-000000000000}">
      <formula1>Org</formula1>
    </dataValidation>
    <dataValidation type="list" allowBlank="1" showInputMessage="1" showErrorMessage="1" sqref="C91 C89" xr:uid="{00000000-0002-0000-0F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6"/>
  <sheetViews>
    <sheetView zoomScaleNormal="100" workbookViewId="0">
      <selection activeCell="D35" sqref="D3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3" t="s">
        <v>405</v>
      </c>
      <c r="C1" s="1484"/>
      <c r="D1" s="1484"/>
      <c r="E1" s="148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378</v>
      </c>
      <c r="B3" s="710" t="s">
        <v>155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>
        <v>2111</v>
      </c>
      <c r="B7" s="773" t="s">
        <v>156</v>
      </c>
      <c r="C7" s="726">
        <v>15000</v>
      </c>
      <c r="D7" s="726">
        <v>7566</v>
      </c>
      <c r="E7" s="726">
        <v>8000</v>
      </c>
      <c r="F7" s="726">
        <v>10000</v>
      </c>
      <c r="G7" s="727">
        <v>10000</v>
      </c>
    </row>
    <row r="8" spans="1:7" ht="20.100000000000001" customHeight="1" x14ac:dyDescent="0.3">
      <c r="A8" s="728"/>
      <c r="B8" s="729"/>
      <c r="C8" s="730"/>
      <c r="D8" s="730"/>
      <c r="E8" s="730"/>
      <c r="F8" s="730"/>
      <c r="G8" s="731"/>
    </row>
    <row r="9" spans="1:7" ht="20.100000000000001" customHeight="1" thickBot="1" x14ac:dyDescent="0.35">
      <c r="A9" s="732"/>
      <c r="B9" s="733"/>
      <c r="C9" s="734"/>
      <c r="D9" s="734"/>
      <c r="E9" s="734"/>
      <c r="F9" s="734"/>
      <c r="G9" s="735"/>
    </row>
    <row r="10" spans="1:7" ht="20.100000000000001" customHeight="1" thickBot="1" x14ac:dyDescent="0.35">
      <c r="A10" s="880"/>
      <c r="B10" s="881" t="s">
        <v>57</v>
      </c>
      <c r="C10" s="893">
        <f>SUM(C7:C9)</f>
        <v>15000</v>
      </c>
      <c r="D10" s="893">
        <f>SUM(D7:D9)</f>
        <v>7566</v>
      </c>
      <c r="E10" s="893">
        <f>SUM(E7:E9)</f>
        <v>8000</v>
      </c>
      <c r="F10" s="893">
        <f>SUM(F7:F9)</f>
        <v>10000</v>
      </c>
      <c r="G10" s="894">
        <f>SUM(G7:G9)</f>
        <v>10000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378</v>
      </c>
      <c r="B13" s="740" t="s">
        <v>155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89" t="s">
        <v>138</v>
      </c>
      <c r="B15" s="1491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7" ht="15" thickBot="1" x14ac:dyDescent="0.35">
      <c r="A16" s="1490"/>
      <c r="B16" s="1492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8" ht="20.100000000000001" customHeight="1" x14ac:dyDescent="0.3">
      <c r="A17" s="756">
        <v>5041</v>
      </c>
      <c r="B17" s="771" t="s">
        <v>157</v>
      </c>
      <c r="C17" s="758">
        <v>1000</v>
      </c>
      <c r="D17" s="759">
        <v>931</v>
      </c>
      <c r="E17" s="758">
        <v>931</v>
      </c>
      <c r="F17" s="758">
        <v>1000</v>
      </c>
      <c r="G17" s="761">
        <v>1000</v>
      </c>
    </row>
    <row r="18" spans="1:8" ht="20.100000000000001" customHeight="1" x14ac:dyDescent="0.3">
      <c r="A18" s="780">
        <v>5136</v>
      </c>
      <c r="B18" s="786" t="s">
        <v>160</v>
      </c>
      <c r="C18" s="782">
        <v>110000</v>
      </c>
      <c r="D18" s="782">
        <v>34560</v>
      </c>
      <c r="E18" s="782">
        <v>100000</v>
      </c>
      <c r="F18" s="782">
        <v>120000</v>
      </c>
      <c r="G18" s="784">
        <v>120000</v>
      </c>
    </row>
    <row r="19" spans="1:8" ht="20.100000000000001" customHeight="1" x14ac:dyDescent="0.3">
      <c r="A19" s="780">
        <v>5137</v>
      </c>
      <c r="B19" s="786" t="s">
        <v>19</v>
      </c>
      <c r="C19" s="782">
        <v>60000</v>
      </c>
      <c r="D19" s="782">
        <v>26140</v>
      </c>
      <c r="E19" s="782">
        <v>50000</v>
      </c>
      <c r="F19" s="782">
        <v>60000</v>
      </c>
      <c r="G19" s="784">
        <v>60000</v>
      </c>
    </row>
    <row r="20" spans="1:8" ht="20.100000000000001" customHeight="1" x14ac:dyDescent="0.3">
      <c r="A20" s="780">
        <v>5139</v>
      </c>
      <c r="B20" s="786" t="s">
        <v>150</v>
      </c>
      <c r="C20" s="782">
        <v>40000</v>
      </c>
      <c r="D20" s="782">
        <v>16797</v>
      </c>
      <c r="E20" s="782">
        <v>40000</v>
      </c>
      <c r="F20" s="782">
        <v>40000</v>
      </c>
      <c r="G20" s="784">
        <v>40000</v>
      </c>
    </row>
    <row r="21" spans="1:8" ht="20.100000000000001" customHeight="1" x14ac:dyDescent="0.3">
      <c r="A21" s="780">
        <v>5151</v>
      </c>
      <c r="B21" s="786" t="s">
        <v>161</v>
      </c>
      <c r="C21" s="782">
        <v>15000</v>
      </c>
      <c r="D21" s="782">
        <v>16224</v>
      </c>
      <c r="E21" s="782">
        <v>20000</v>
      </c>
      <c r="F21" s="782">
        <v>20000</v>
      </c>
      <c r="G21" s="784">
        <v>20000</v>
      </c>
      <c r="H21" s="647" t="s">
        <v>52</v>
      </c>
    </row>
    <row r="22" spans="1:8" ht="20.100000000000001" customHeight="1" x14ac:dyDescent="0.3">
      <c r="A22" s="780">
        <v>5152</v>
      </c>
      <c r="B22" s="786" t="s">
        <v>44</v>
      </c>
      <c r="C22" s="782">
        <v>220000</v>
      </c>
      <c r="D22" s="782">
        <v>112110</v>
      </c>
      <c r="E22" s="782">
        <v>220000</v>
      </c>
      <c r="F22" s="782">
        <v>220000</v>
      </c>
      <c r="G22" s="784">
        <v>220000</v>
      </c>
      <c r="H22" s="792" t="s">
        <v>466</v>
      </c>
    </row>
    <row r="23" spans="1:8" ht="20.100000000000001" customHeight="1" x14ac:dyDescent="0.3">
      <c r="A23" s="780">
        <v>5154</v>
      </c>
      <c r="B23" s="786" t="s">
        <v>162</v>
      </c>
      <c r="C23" s="782">
        <v>60000</v>
      </c>
      <c r="D23" s="782">
        <v>38666</v>
      </c>
      <c r="E23" s="782">
        <v>60000</v>
      </c>
      <c r="F23" s="782">
        <v>60000</v>
      </c>
      <c r="G23" s="784">
        <v>60000</v>
      </c>
    </row>
    <row r="24" spans="1:8" ht="20.100000000000001" customHeight="1" x14ac:dyDescent="0.3">
      <c r="A24" s="780">
        <v>5162</v>
      </c>
      <c r="B24" s="786" t="s">
        <v>163</v>
      </c>
      <c r="C24" s="782">
        <v>10000</v>
      </c>
      <c r="D24" s="782">
        <v>6664</v>
      </c>
      <c r="E24" s="782">
        <v>10000</v>
      </c>
      <c r="F24" s="782">
        <v>10000</v>
      </c>
      <c r="G24" s="784">
        <v>10000</v>
      </c>
    </row>
    <row r="25" spans="1:8" ht="20.100000000000001" customHeight="1" x14ac:dyDescent="0.3">
      <c r="A25" s="780">
        <v>5164</v>
      </c>
      <c r="B25" s="786" t="s">
        <v>23</v>
      </c>
      <c r="C25" s="782">
        <v>21000</v>
      </c>
      <c r="D25" s="782">
        <v>346</v>
      </c>
      <c r="E25" s="782">
        <v>1000</v>
      </c>
      <c r="F25" s="782">
        <v>2000</v>
      </c>
      <c r="G25" s="784">
        <v>2000</v>
      </c>
    </row>
    <row r="26" spans="1:8" ht="20.100000000000001" customHeight="1" x14ac:dyDescent="0.3">
      <c r="A26" s="780">
        <v>5168</v>
      </c>
      <c r="B26" s="786" t="s">
        <v>467</v>
      </c>
      <c r="C26" s="782">
        <v>10000</v>
      </c>
      <c r="D26" s="782">
        <v>0</v>
      </c>
      <c r="E26" s="782">
        <v>10000</v>
      </c>
      <c r="F26" s="782">
        <v>10000</v>
      </c>
      <c r="G26" s="784">
        <v>10000</v>
      </c>
    </row>
    <row r="27" spans="1:8" ht="20.100000000000001" customHeight="1" x14ac:dyDescent="0.3">
      <c r="A27" s="780">
        <v>5169</v>
      </c>
      <c r="B27" s="786" t="s">
        <v>164</v>
      </c>
      <c r="C27" s="782">
        <v>22000</v>
      </c>
      <c r="D27" s="782">
        <v>36018</v>
      </c>
      <c r="E27" s="782">
        <v>40000</v>
      </c>
      <c r="F27" s="782">
        <v>40000</v>
      </c>
      <c r="G27" s="784">
        <v>40000</v>
      </c>
    </row>
    <row r="28" spans="1:8" ht="20.100000000000001" customHeight="1" x14ac:dyDescent="0.3">
      <c r="A28" s="787">
        <v>5171</v>
      </c>
      <c r="B28" s="788" t="s">
        <v>165</v>
      </c>
      <c r="C28" s="789">
        <v>70000</v>
      </c>
      <c r="D28" s="789">
        <v>73866</v>
      </c>
      <c r="E28" s="789">
        <v>75000</v>
      </c>
      <c r="F28" s="789">
        <v>70000</v>
      </c>
      <c r="G28" s="790">
        <v>70000</v>
      </c>
    </row>
    <row r="29" spans="1:8" ht="20.100000000000001" customHeight="1" x14ac:dyDescent="0.3">
      <c r="A29" s="787">
        <v>5172</v>
      </c>
      <c r="B29" s="788" t="s">
        <v>468</v>
      </c>
      <c r="C29" s="789">
        <v>35000</v>
      </c>
      <c r="D29" s="789">
        <v>36300</v>
      </c>
      <c r="E29" s="789">
        <v>36300</v>
      </c>
      <c r="F29" s="789">
        <v>0</v>
      </c>
      <c r="G29" s="790">
        <v>0</v>
      </c>
    </row>
    <row r="30" spans="1:8" ht="20.100000000000001" customHeight="1" x14ac:dyDescent="0.3">
      <c r="A30" s="787">
        <v>5179</v>
      </c>
      <c r="B30" s="788" t="s">
        <v>469</v>
      </c>
      <c r="C30" s="789">
        <v>1000</v>
      </c>
      <c r="D30" s="789">
        <v>1242</v>
      </c>
      <c r="E30" s="789">
        <v>1500</v>
      </c>
      <c r="F30" s="789">
        <v>2000</v>
      </c>
      <c r="G30" s="790">
        <v>2000</v>
      </c>
    </row>
    <row r="31" spans="1:8" ht="20.100000000000001" customHeight="1" thickBot="1" x14ac:dyDescent="0.35">
      <c r="A31" s="762">
        <v>5194</v>
      </c>
      <c r="B31" s="791" t="s">
        <v>215</v>
      </c>
      <c r="C31" s="764">
        <v>6000</v>
      </c>
      <c r="D31" s="764">
        <v>6278</v>
      </c>
      <c r="E31" s="764">
        <v>6500</v>
      </c>
      <c r="F31" s="764">
        <v>8000</v>
      </c>
      <c r="G31" s="766">
        <v>8000</v>
      </c>
    </row>
    <row r="32" spans="1:8" ht="20.100000000000001" customHeight="1" thickBot="1" x14ac:dyDescent="0.35">
      <c r="A32" s="898"/>
      <c r="B32" s="885" t="s">
        <v>57</v>
      </c>
      <c r="C32" s="896">
        <f>SUM(C17:C31)</f>
        <v>681000</v>
      </c>
      <c r="D32" s="896">
        <f>SUM(D17:D31)</f>
        <v>406142</v>
      </c>
      <c r="E32" s="896">
        <f>SUM(E17:E31)</f>
        <v>671231</v>
      </c>
      <c r="F32" s="896">
        <f>SUM(F17:F31)</f>
        <v>663000</v>
      </c>
      <c r="G32" s="901">
        <f>SUM(G17:G31)</f>
        <v>663000</v>
      </c>
    </row>
    <row r="33" spans="1:7" ht="14.4" x14ac:dyDescent="0.3">
      <c r="A33" s="111"/>
      <c r="B33" s="111"/>
      <c r="C33" s="114"/>
      <c r="D33" s="114"/>
      <c r="E33" s="114"/>
      <c r="F33" s="114"/>
      <c r="G33" s="111"/>
    </row>
    <row r="34" spans="1:7" ht="14.4" x14ac:dyDescent="0.3">
      <c r="A34" s="111"/>
      <c r="B34" s="111"/>
      <c r="C34" s="114"/>
      <c r="D34" s="114"/>
      <c r="E34" s="114"/>
      <c r="F34" s="114"/>
      <c r="G34" s="111"/>
    </row>
    <row r="35" spans="1:7" ht="14.4" x14ac:dyDescent="0.3">
      <c r="A35" s="111"/>
      <c r="B35" s="115" t="s">
        <v>146</v>
      </c>
      <c r="C35" s="116">
        <v>45588</v>
      </c>
      <c r="E35" s="115" t="s">
        <v>147</v>
      </c>
      <c r="F35" s="551" t="s">
        <v>452</v>
      </c>
      <c r="G35" s="111"/>
    </row>
    <row r="36" spans="1:7" ht="14.4" x14ac:dyDescent="0.3">
      <c r="A36" s="111"/>
      <c r="B36" s="111"/>
      <c r="C36" s="111"/>
      <c r="D36" s="111"/>
      <c r="E36" s="111"/>
      <c r="F36" s="111"/>
      <c r="G3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4"/>
  <sheetViews>
    <sheetView zoomScaleNormal="100" workbookViewId="0">
      <selection activeCell="I38" sqref="I3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3" t="s">
        <v>406</v>
      </c>
      <c r="C1" s="1484"/>
      <c r="D1" s="1484"/>
      <c r="E1" s="148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383</v>
      </c>
      <c r="B3" s="710" t="s">
        <v>166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>
        <v>2111</v>
      </c>
      <c r="B7" s="773" t="s">
        <v>167</v>
      </c>
      <c r="C7" s="774">
        <v>0</v>
      </c>
      <c r="D7" s="774">
        <v>0</v>
      </c>
      <c r="E7" s="774">
        <v>0</v>
      </c>
      <c r="F7" s="774">
        <v>0</v>
      </c>
      <c r="G7" s="775">
        <v>0</v>
      </c>
    </row>
    <row r="8" spans="1:7" ht="20.100000000000001" customHeight="1" x14ac:dyDescent="0.3">
      <c r="A8" s="728"/>
      <c r="B8" s="729"/>
      <c r="C8" s="776"/>
      <c r="D8" s="776"/>
      <c r="E8" s="776"/>
      <c r="F8" s="776"/>
      <c r="G8" s="777"/>
    </row>
    <row r="9" spans="1:7" ht="20.100000000000001" customHeight="1" thickBot="1" x14ac:dyDescent="0.35">
      <c r="A9" s="732"/>
      <c r="B9" s="733"/>
      <c r="C9" s="778"/>
      <c r="D9" s="778"/>
      <c r="E9" s="778"/>
      <c r="F9" s="778"/>
      <c r="G9" s="779"/>
    </row>
    <row r="10" spans="1:7" ht="20.100000000000001" customHeight="1" thickBot="1" x14ac:dyDescent="0.35">
      <c r="A10" s="880"/>
      <c r="B10" s="881" t="s">
        <v>57</v>
      </c>
      <c r="C10" s="882">
        <f>SUM(C7:C9)</f>
        <v>0</v>
      </c>
      <c r="D10" s="882">
        <f>SUM(D7:D9)</f>
        <v>0</v>
      </c>
      <c r="E10" s="882">
        <f>SUM(E7:E9)</f>
        <v>0</v>
      </c>
      <c r="F10" s="882">
        <f>SUM(F7:F9)</f>
        <v>0</v>
      </c>
      <c r="G10" s="883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383</v>
      </c>
      <c r="B13" s="740" t="s">
        <v>166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89" t="s">
        <v>138</v>
      </c>
      <c r="B15" s="1491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7" ht="15" thickBot="1" x14ac:dyDescent="0.35">
      <c r="A16" s="1490"/>
      <c r="B16" s="1492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7" ht="20.100000000000001" customHeight="1" x14ac:dyDescent="0.3">
      <c r="A17" s="756">
        <v>5139</v>
      </c>
      <c r="B17" s="771" t="s">
        <v>168</v>
      </c>
      <c r="C17" s="758">
        <v>0</v>
      </c>
      <c r="D17" s="759">
        <v>0</v>
      </c>
      <c r="E17" s="758">
        <v>0</v>
      </c>
      <c r="F17" s="758">
        <v>0</v>
      </c>
      <c r="G17" s="761">
        <v>0</v>
      </c>
    </row>
    <row r="18" spans="1:7" ht="20.100000000000001" customHeight="1" x14ac:dyDescent="0.3">
      <c r="A18" s="787">
        <v>5152</v>
      </c>
      <c r="B18" s="793" t="s">
        <v>44</v>
      </c>
      <c r="C18" s="789">
        <v>0</v>
      </c>
      <c r="D18" s="789">
        <v>0</v>
      </c>
      <c r="E18" s="789">
        <v>0</v>
      </c>
      <c r="F18" s="789">
        <v>0</v>
      </c>
      <c r="G18" s="790">
        <v>0</v>
      </c>
    </row>
    <row r="19" spans="1:7" ht="20.100000000000001" customHeight="1" thickBot="1" x14ac:dyDescent="0.35">
      <c r="A19" s="762">
        <v>5171</v>
      </c>
      <c r="B19" s="794" t="s">
        <v>165</v>
      </c>
      <c r="C19" s="764">
        <v>0</v>
      </c>
      <c r="D19" s="764">
        <v>0</v>
      </c>
      <c r="E19" s="764">
        <v>0</v>
      </c>
      <c r="F19" s="764">
        <v>0</v>
      </c>
      <c r="G19" s="766">
        <v>0</v>
      </c>
    </row>
    <row r="20" spans="1:7" ht="20.100000000000001" customHeight="1" thickBot="1" x14ac:dyDescent="0.35">
      <c r="A20" s="898"/>
      <c r="B20" s="885" t="s">
        <v>57</v>
      </c>
      <c r="C20" s="896">
        <f>SUM(C17:C19)</f>
        <v>0</v>
      </c>
      <c r="D20" s="896">
        <f>SUM(D17:D19)</f>
        <v>0</v>
      </c>
      <c r="E20" s="896">
        <f>SUM(E17:E19)</f>
        <v>0</v>
      </c>
      <c r="F20" s="896">
        <f>SUM(F17:F19)</f>
        <v>0</v>
      </c>
      <c r="G20" s="901">
        <f>SUM(G17:G19)</f>
        <v>0</v>
      </c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5" t="s">
        <v>146</v>
      </c>
      <c r="C23" s="116">
        <v>45588</v>
      </c>
      <c r="E23" s="115" t="s">
        <v>147</v>
      </c>
      <c r="F23" s="551" t="s">
        <v>452</v>
      </c>
      <c r="G23" s="111"/>
    </row>
    <row r="24" spans="1:7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4"/>
  <sheetViews>
    <sheetView zoomScaleNormal="100" workbookViewId="0">
      <selection activeCell="D23" sqref="D2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3" t="s">
        <v>407</v>
      </c>
      <c r="C1" s="1484"/>
      <c r="D1" s="1484"/>
      <c r="E1" s="148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382</v>
      </c>
      <c r="B3" s="710" t="s">
        <v>169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 t="s">
        <v>52</v>
      </c>
      <c r="B7" s="725" t="s">
        <v>52</v>
      </c>
      <c r="C7" s="774" t="s">
        <v>52</v>
      </c>
      <c r="D7" s="774" t="s">
        <v>52</v>
      </c>
      <c r="E7" s="774"/>
      <c r="F7" s="774"/>
      <c r="G7" s="775"/>
    </row>
    <row r="8" spans="1:7" ht="20.100000000000001" customHeight="1" x14ac:dyDescent="0.3">
      <c r="A8" s="728"/>
      <c r="B8" s="729"/>
      <c r="C8" s="776"/>
      <c r="D8" s="776"/>
      <c r="E8" s="776"/>
      <c r="F8" s="776"/>
      <c r="G8" s="777"/>
    </row>
    <row r="9" spans="1:7" ht="20.100000000000001" customHeight="1" thickBot="1" x14ac:dyDescent="0.35">
      <c r="A9" s="732"/>
      <c r="B9" s="733"/>
      <c r="C9" s="778"/>
      <c r="D9" s="778"/>
      <c r="E9" s="778"/>
      <c r="F9" s="778"/>
      <c r="G9" s="779"/>
    </row>
    <row r="10" spans="1:7" ht="20.100000000000001" customHeight="1" thickBot="1" x14ac:dyDescent="0.35">
      <c r="A10" s="880"/>
      <c r="B10" s="881" t="s">
        <v>57</v>
      </c>
      <c r="C10" s="882">
        <f>SUM(C7:C9)</f>
        <v>0</v>
      </c>
      <c r="D10" s="882">
        <f>SUM(D7:D9)</f>
        <v>0</v>
      </c>
      <c r="E10" s="882">
        <f>SUM(E7:E9)</f>
        <v>0</v>
      </c>
      <c r="F10" s="882">
        <f>SUM(F7:F9)</f>
        <v>0</v>
      </c>
      <c r="G10" s="883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382</v>
      </c>
      <c r="B13" s="740" t="s">
        <v>169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89" t="s">
        <v>138</v>
      </c>
      <c r="B15" s="1491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7" ht="15" thickBot="1" x14ac:dyDescent="0.35">
      <c r="A16" s="1490"/>
      <c r="B16" s="1492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10" ht="20.100000000000001" customHeight="1" x14ac:dyDescent="0.3">
      <c r="A17" s="756">
        <v>5139</v>
      </c>
      <c r="B17" s="771" t="s">
        <v>168</v>
      </c>
      <c r="C17" s="758">
        <v>0</v>
      </c>
      <c r="D17" s="759">
        <v>0</v>
      </c>
      <c r="E17" s="758">
        <v>0</v>
      </c>
      <c r="F17" s="758">
        <v>0</v>
      </c>
      <c r="G17" s="761">
        <v>0</v>
      </c>
    </row>
    <row r="18" spans="1:10" ht="20.100000000000001" customHeight="1" x14ac:dyDescent="0.3">
      <c r="A18" s="787">
        <v>5162</v>
      </c>
      <c r="B18" s="793" t="s">
        <v>170</v>
      </c>
      <c r="C18" s="789">
        <v>0</v>
      </c>
      <c r="D18" s="789">
        <v>0</v>
      </c>
      <c r="E18" s="789">
        <v>0</v>
      </c>
      <c r="F18" s="789">
        <v>0</v>
      </c>
      <c r="G18" s="790">
        <v>0</v>
      </c>
      <c r="H18" s="509" t="s">
        <v>52</v>
      </c>
      <c r="J18" s="509" t="s">
        <v>52</v>
      </c>
    </row>
    <row r="19" spans="1:10" ht="20.100000000000001" customHeight="1" thickBot="1" x14ac:dyDescent="0.35">
      <c r="A19" s="762">
        <v>5171</v>
      </c>
      <c r="B19" s="794" t="s">
        <v>165</v>
      </c>
      <c r="C19" s="764">
        <v>51000</v>
      </c>
      <c r="D19" s="764">
        <v>4356</v>
      </c>
      <c r="E19" s="764">
        <v>5000</v>
      </c>
      <c r="F19" s="764">
        <v>50000</v>
      </c>
      <c r="G19" s="766">
        <v>50000</v>
      </c>
    </row>
    <row r="20" spans="1:10" ht="20.100000000000001" customHeight="1" thickBot="1" x14ac:dyDescent="0.35">
      <c r="A20" s="898"/>
      <c r="B20" s="885" t="s">
        <v>57</v>
      </c>
      <c r="C20" s="896">
        <f>SUM(C17:C19)</f>
        <v>51000</v>
      </c>
      <c r="D20" s="896">
        <f>SUM(D17:D19)</f>
        <v>4356</v>
      </c>
      <c r="E20" s="896">
        <v>0</v>
      </c>
      <c r="F20" s="896">
        <f>SUM(F17:F19)</f>
        <v>50000</v>
      </c>
      <c r="G20" s="901">
        <f>SUM(G17:G19)</f>
        <v>50000</v>
      </c>
    </row>
    <row r="21" spans="1:10" ht="14.4" x14ac:dyDescent="0.3">
      <c r="A21" s="111"/>
      <c r="B21" s="111"/>
      <c r="C21" s="114"/>
      <c r="D21" s="114"/>
      <c r="E21" s="114"/>
      <c r="F21" s="114"/>
      <c r="G21" s="111"/>
    </row>
    <row r="22" spans="1:10" ht="14.4" x14ac:dyDescent="0.3">
      <c r="A22" s="111"/>
      <c r="B22" s="111"/>
      <c r="C22" s="114"/>
      <c r="D22" s="114"/>
      <c r="E22" s="114"/>
      <c r="F22" s="114"/>
      <c r="G22" s="111"/>
    </row>
    <row r="23" spans="1:10" ht="14.4" x14ac:dyDescent="0.3">
      <c r="A23" s="111"/>
      <c r="B23" s="115" t="s">
        <v>146</v>
      </c>
      <c r="C23" s="116">
        <v>45595</v>
      </c>
      <c r="E23" s="115" t="s">
        <v>147</v>
      </c>
      <c r="F23" s="111" t="s">
        <v>148</v>
      </c>
      <c r="G23" s="111"/>
    </row>
    <row r="24" spans="1:10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83"/>
  <sheetViews>
    <sheetView topLeftCell="A55" zoomScale="90" zoomScaleNormal="90" workbookViewId="0">
      <selection activeCell="G48" sqref="G48"/>
    </sheetView>
  </sheetViews>
  <sheetFormatPr defaultRowHeight="13.2" x14ac:dyDescent="0.25"/>
  <cols>
    <col min="1" max="1" width="8.5546875" customWidth="1"/>
    <col min="2" max="2" width="41.44140625" customWidth="1"/>
    <col min="3" max="3" width="24.33203125" customWidth="1"/>
    <col min="4" max="4" width="15.6640625" customWidth="1"/>
    <col min="5" max="5" width="14" customWidth="1"/>
    <col min="6" max="6" width="4.44140625" customWidth="1"/>
    <col min="7" max="7" width="8.5546875" customWidth="1"/>
    <col min="8" max="8" width="40" customWidth="1"/>
    <col min="9" max="9" width="24.33203125" customWidth="1"/>
    <col min="10" max="10" width="14.33203125" customWidth="1"/>
    <col min="11" max="11" width="14.109375" customWidth="1"/>
  </cols>
  <sheetData>
    <row r="1" spans="1:12" ht="16.8" thickTop="1" thickBot="1" x14ac:dyDescent="0.3">
      <c r="A1" s="1361" t="str">
        <f>IF('příjmy-paragraf'!A1=0," ",'příjmy-paragraf'!A1)</f>
        <v>Rozpočet města Nové Město pod Smrkem na rok 2025</v>
      </c>
      <c r="B1" s="1362"/>
      <c r="C1" s="1362"/>
      <c r="D1" s="1362"/>
      <c r="E1" s="1363"/>
      <c r="G1" s="1379" t="str">
        <f>IF('výdaje-paragraf'!A1=0," ",'výdaje-paragraf'!A1)</f>
        <v>Rozpočet města Nové Město pod Smrkem na rok 2025</v>
      </c>
      <c r="H1" s="1380"/>
      <c r="I1" s="1380"/>
      <c r="J1" s="1380"/>
      <c r="K1" s="1381"/>
    </row>
    <row r="2" spans="1:12" ht="14.4" thickTop="1" x14ac:dyDescent="0.25">
      <c r="A2" s="83" t="s">
        <v>35</v>
      </c>
      <c r="B2" s="77" t="s">
        <v>127</v>
      </c>
      <c r="C2" s="78"/>
      <c r="D2" s="81" t="str">
        <f>IF('příjmy-paragraf'!F2=0," ",'příjmy-paragraf'!F2)</f>
        <v>rok 2025</v>
      </c>
      <c r="E2" s="81" t="str">
        <f>IF('příjmy-paragraf'!F2=0," ",'příjmy-paragraf'!F2)</f>
        <v>rok 2025</v>
      </c>
      <c r="G2" s="83" t="s">
        <v>111</v>
      </c>
      <c r="H2" s="77" t="s">
        <v>127</v>
      </c>
      <c r="I2" s="78"/>
      <c r="J2" s="81" t="str">
        <f>IF('výdaje-paragraf'!F2=0," ",'výdaje-paragraf'!F2)</f>
        <v>rok 2025</v>
      </c>
      <c r="K2" s="81" t="str">
        <f>IF('výdaje-paragraf'!F2=0," ",'výdaje-paragraf'!F2)</f>
        <v>rok 2025</v>
      </c>
    </row>
    <row r="3" spans="1:12" ht="13.8" thickBot="1" x14ac:dyDescent="0.3">
      <c r="A3" s="79" t="s">
        <v>66</v>
      </c>
      <c r="B3" s="80" t="s">
        <v>67</v>
      </c>
      <c r="C3" s="80" t="s">
        <v>98</v>
      </c>
      <c r="D3" s="82" t="s">
        <v>110</v>
      </c>
      <c r="E3" s="92" t="s">
        <v>112</v>
      </c>
      <c r="G3" s="79" t="s">
        <v>66</v>
      </c>
      <c r="H3" s="80" t="s">
        <v>67</v>
      </c>
      <c r="I3" s="80" t="s">
        <v>98</v>
      </c>
      <c r="J3" s="82" t="s">
        <v>110</v>
      </c>
      <c r="K3" s="92" t="s">
        <v>112</v>
      </c>
    </row>
    <row r="4" spans="1:12" ht="13.8" thickTop="1" x14ac:dyDescent="0.25">
      <c r="A4" s="318" t="str">
        <f>IF('příjmy-paragraf'!A4=0," ",'příjmy-paragraf'!A4)</f>
        <v>111x</v>
      </c>
      <c r="B4" s="319" t="str">
        <f>IF('příjmy-paragraf'!B4=0," ",'příjmy-paragraf'!B4)</f>
        <v>daň z příjmů fyzických osob</v>
      </c>
      <c r="C4" s="320" t="str">
        <f>IF('příjmy-paragraf'!C4=0," ",'příjmy-paragraf'!C4)</f>
        <v xml:space="preserve"> </v>
      </c>
      <c r="D4" s="337">
        <f>IF('příjmy-paragraf'!F4=0," ",'příjmy-paragraf'!F4)</f>
        <v>18000000</v>
      </c>
      <c r="E4" s="324"/>
      <c r="F4" s="73"/>
      <c r="G4" s="359">
        <f>IF('výdaje-paragraf'!A4=0," ",'výdaje-paragraf'!A4)</f>
        <v>1014</v>
      </c>
      <c r="H4" s="360" t="str">
        <f>IF('výdaje-paragraf'!B4=0," ",'výdaje-paragraf'!B4)</f>
        <v>ozdrav. hosp. zvířat</v>
      </c>
      <c r="I4" s="360" t="str">
        <f>IF('výdaje-paragraf'!C4=0," ",'výdaje-paragraf'!C4)</f>
        <v>útulek</v>
      </c>
      <c r="J4" s="364">
        <f>IF('výdaje-paragraf'!F4=0," ",'výdaje-paragraf'!F4)</f>
        <v>100000</v>
      </c>
      <c r="K4" s="365"/>
      <c r="L4" s="73"/>
    </row>
    <row r="5" spans="1:12" x14ac:dyDescent="0.25">
      <c r="A5" s="325" t="str">
        <f>IF('příjmy-paragraf'!A5=0," ",'příjmy-paragraf'!A5)</f>
        <v>112x</v>
      </c>
      <c r="B5" s="326" t="str">
        <f>IF('příjmy-paragraf'!B5=0," ",'příjmy-paragraf'!B5)</f>
        <v>daň z příjmů právnických osob</v>
      </c>
      <c r="C5" s="327" t="str">
        <f>IF('příjmy-paragraf'!C5=0," ",'příjmy-paragraf'!C5)</f>
        <v xml:space="preserve"> </v>
      </c>
      <c r="D5" s="330">
        <f>IF('příjmy-paragraf'!F5=0," ",'příjmy-paragraf'!F5)</f>
        <v>27434000</v>
      </c>
      <c r="E5" s="331"/>
      <c r="F5" s="73"/>
      <c r="G5" s="398">
        <f>IF('výdaje-paragraf'!A5=0," ",'výdaje-paragraf'!A5)</f>
        <v>1031</v>
      </c>
      <c r="H5" s="385" t="str">
        <f>IF('výdaje-paragraf'!B5=0," ",'výdaje-paragraf'!B5)</f>
        <v>pěstební činnost</v>
      </c>
      <c r="I5" s="385" t="str">
        <f>IF('výdaje-paragraf'!C5=0," ",'výdaje-paragraf'!C5)</f>
        <v>les</v>
      </c>
      <c r="J5" s="387">
        <f>IF('výdaje-paragraf'!F5=0," ",'výdaje-paragraf'!F5)</f>
        <v>380000</v>
      </c>
      <c r="K5" s="387" t="str">
        <f>IF('výdaje-paragraf'!G5=0," ",'výdaje-paragraf'!G5)</f>
        <v xml:space="preserve"> </v>
      </c>
      <c r="L5" s="73"/>
    </row>
    <row r="6" spans="1:12" x14ac:dyDescent="0.25">
      <c r="A6" s="332" t="str">
        <f>IF('příjmy-paragraf'!A6=0," ",'příjmy-paragraf'!A6)</f>
        <v>121x</v>
      </c>
      <c r="B6" s="333" t="str">
        <f>IF('příjmy-paragraf'!B6=0," ",'příjmy-paragraf'!B6)</f>
        <v>daň z přidané hodnoty</v>
      </c>
      <c r="C6" s="334" t="str">
        <f>IF('příjmy-paragraf'!C6=0," ",'příjmy-paragraf'!C6)</f>
        <v xml:space="preserve"> </v>
      </c>
      <c r="D6" s="337">
        <f>IF('příjmy-paragraf'!F6=0," ",'příjmy-paragraf'!F6)</f>
        <v>38000000</v>
      </c>
      <c r="E6" s="338"/>
      <c r="F6" s="73"/>
      <c r="G6" s="359">
        <f>IF('výdaje-paragraf'!A6=0," ",'výdaje-paragraf'!A6)</f>
        <v>2212</v>
      </c>
      <c r="H6" s="368" t="str">
        <f>IF('výdaje-paragraf'!B6=0," ",'výdaje-paragraf'!B6)</f>
        <v>silnice</v>
      </c>
      <c r="I6" s="368" t="str">
        <f>IF('výdaje-paragraf'!C6=0," ",'výdaje-paragraf'!C6)</f>
        <v>komunikace</v>
      </c>
      <c r="J6" s="371">
        <f>IF('výdaje-paragraf'!F6=0," ",'výdaje-paragraf'!F6)</f>
        <v>710000</v>
      </c>
      <c r="K6" s="371" t="str">
        <f>IF('výdaje-paragraf'!G6=0," ",'výdaje-paragraf'!G6)</f>
        <v xml:space="preserve"> </v>
      </c>
      <c r="L6" s="73"/>
    </row>
    <row r="7" spans="1:12" x14ac:dyDescent="0.25">
      <c r="A7" s="325">
        <f>IF('příjmy-paragraf'!A7=0," ",'příjmy-paragraf'!A7)</f>
        <v>1511</v>
      </c>
      <c r="B7" s="326" t="str">
        <f>IF('příjmy-paragraf'!B7=0," ",'příjmy-paragraf'!B7)</f>
        <v>daň z nemovitých věcí</v>
      </c>
      <c r="C7" s="327" t="str">
        <f>IF('příjmy-paragraf'!C7=0," ",'příjmy-paragraf'!C7)</f>
        <v xml:space="preserve"> </v>
      </c>
      <c r="D7" s="330">
        <f>IF('příjmy-paragraf'!F7=0," ",'příjmy-paragraf'!F7)</f>
        <v>2340594</v>
      </c>
      <c r="E7" s="331"/>
      <c r="F7" s="73"/>
      <c r="G7" s="398">
        <f>IF('výdaje-paragraf'!A7=0," ",'výdaje-paragraf'!A7)</f>
        <v>2292</v>
      </c>
      <c r="H7" s="385" t="str">
        <f>IF('výdaje-paragraf'!B7=0," ",'výdaje-paragraf'!B7)</f>
        <v xml:space="preserve">dopravní obslužnost </v>
      </c>
      <c r="I7" s="385" t="str">
        <f>IF('výdaje-paragraf'!C7=0," ",'výdaje-paragraf'!C7)</f>
        <v>dopravní obslužnost</v>
      </c>
      <c r="J7" s="387">
        <f>IF('výdaje-paragraf'!F7=0," ",'výdaje-paragraf'!F7)</f>
        <v>751000</v>
      </c>
      <c r="K7" s="387" t="str">
        <f>IF('výdaje-paragraf'!G7=0," ",'výdaje-paragraf'!G7)</f>
        <v xml:space="preserve"> </v>
      </c>
      <c r="L7" s="73"/>
    </row>
    <row r="8" spans="1:12" ht="13.8" x14ac:dyDescent="0.25">
      <c r="A8" s="604" t="str">
        <f>IF('příjmy-paragraf'!A8=0," ",'příjmy-paragraf'!A8)</f>
        <v xml:space="preserve"> </v>
      </c>
      <c r="B8" s="605" t="str">
        <f>IF('příjmy-paragraf'!B8=0," ",'příjmy-paragraf'!B8)</f>
        <v>Daně sdílené ze SR</v>
      </c>
      <c r="C8" s="606" t="str">
        <f>IF('příjmy-paragraf'!C8=0," ",'příjmy-paragraf'!C8)</f>
        <v xml:space="preserve"> </v>
      </c>
      <c r="D8" s="607" t="str">
        <f>IF('příjmy-paragraf'!F8=0," ",'příjmy-paragraf'!F8)</f>
        <v xml:space="preserve"> </v>
      </c>
      <c r="E8" s="608">
        <f>SUM(D4:D7)</f>
        <v>85774594</v>
      </c>
      <c r="F8" s="73"/>
      <c r="G8" s="359">
        <f>IF('výdaje-paragraf'!A8=0," ",'výdaje-paragraf'!A8)</f>
        <v>3111</v>
      </c>
      <c r="H8" s="368" t="str">
        <f>IF('výdaje-paragraf'!B8=0," ",'výdaje-paragraf'!B8)</f>
        <v>mateřské školy</v>
      </c>
      <c r="I8" s="368" t="str">
        <f>IF('výdaje-paragraf'!C8=0," ",'výdaje-paragraf'!C8)</f>
        <v>Mateřská škola</v>
      </c>
      <c r="J8" s="371">
        <f>IF('výdaje-paragraf'!F8=0," ",'výdaje-paragraf'!F8)</f>
        <v>2063862</v>
      </c>
      <c r="K8" s="371" t="str">
        <f>IF('výdaje-paragraf'!G8=0," ",'výdaje-paragraf'!G8)</f>
        <v xml:space="preserve"> </v>
      </c>
      <c r="L8" s="73"/>
    </row>
    <row r="9" spans="1:12" ht="12.75" customHeight="1" x14ac:dyDescent="0.25">
      <c r="A9" s="1364" t="str">
        <f>IF('příjmy-paragraf'!A9=0," ",'příjmy-paragraf'!A9)</f>
        <v>134x</v>
      </c>
      <c r="B9" s="1367" t="str">
        <f>IF('příjmy-paragraf'!B9=0," ",'příjmy-paragraf'!B9)</f>
        <v>místní poplatky z vybraných činností a služeb</v>
      </c>
      <c r="C9" s="458" t="str">
        <f>IF('příjmy-paragraf'!C9=0," ",'příjmy-paragraf'!C9)</f>
        <v>poplatek za psy</v>
      </c>
      <c r="D9" s="1370">
        <f>SUM(E9:E13)</f>
        <v>2141000</v>
      </c>
      <c r="E9" s="344">
        <f>IF('příjmy-paragraf'!G9=0," ",'příjmy-paragraf'!G9)</f>
        <v>70000</v>
      </c>
      <c r="F9" s="73"/>
      <c r="G9" s="398">
        <f>IF('výdaje-paragraf'!A9=0," ",'výdaje-paragraf'!A9)</f>
        <v>3113</v>
      </c>
      <c r="H9" s="385" t="str">
        <f>IF('výdaje-paragraf'!B9=0," ",'výdaje-paragraf'!B9)</f>
        <v>základní školy</v>
      </c>
      <c r="I9" s="385" t="str">
        <f>IF('výdaje-paragraf'!C9=0," ",'výdaje-paragraf'!C9)</f>
        <v>Základní škola</v>
      </c>
      <c r="J9" s="387">
        <f>IF('výdaje-paragraf'!F9=0," ",'výdaje-paragraf'!F9)</f>
        <v>7810797</v>
      </c>
      <c r="K9" s="387" t="str">
        <f>IF('výdaje-paragraf'!G9=0," ",'výdaje-paragraf'!G9)</f>
        <v xml:space="preserve"> </v>
      </c>
      <c r="L9" s="73"/>
    </row>
    <row r="10" spans="1:12" x14ac:dyDescent="0.25">
      <c r="A10" s="1365"/>
      <c r="B10" s="1368"/>
      <c r="C10" s="460" t="str">
        <f>IF('příjmy-paragraf'!C10=0," ",'příjmy-paragraf'!C10)</f>
        <v>poplatek z veřejného pros.</v>
      </c>
      <c r="D10" s="1370"/>
      <c r="E10" s="1025">
        <f>IF('příjmy-paragraf'!G10=0," ",'příjmy-paragraf'!G10)</f>
        <v>20000</v>
      </c>
      <c r="F10" s="73"/>
      <c r="G10" s="359">
        <f>IF('výdaje-paragraf'!A10=0," ",'výdaje-paragraf'!A10)</f>
        <v>3231</v>
      </c>
      <c r="H10" s="368" t="str">
        <f>IF('výdaje-paragraf'!B10=0," ",'výdaje-paragraf'!B10)</f>
        <v>základní umělecké školy</v>
      </c>
      <c r="I10" s="368" t="str">
        <f>IF('výdaje-paragraf'!C10=0," ",'výdaje-paragraf'!C10)</f>
        <v>Základní umělecká škola</v>
      </c>
      <c r="J10" s="371">
        <f>IF('výdaje-paragraf'!F10=0," ",'výdaje-paragraf'!F10)</f>
        <v>798840</v>
      </c>
      <c r="K10" s="371" t="str">
        <f>IF('výdaje-paragraf'!G10=0," ",'výdaje-paragraf'!G10)</f>
        <v xml:space="preserve"> </v>
      </c>
      <c r="L10" s="73"/>
    </row>
    <row r="11" spans="1:12" x14ac:dyDescent="0.25">
      <c r="A11" s="1365"/>
      <c r="B11" s="1368"/>
      <c r="C11" s="460" t="str">
        <f>IF('příjmy-paragraf'!C11=0," ",'příjmy-paragraf'!C11)</f>
        <v>poplatek z pobytu</v>
      </c>
      <c r="D11" s="1370"/>
      <c r="E11" s="1025">
        <f>IF('příjmy-paragraf'!G11=0," ",'příjmy-paragraf'!G11)</f>
        <v>150000</v>
      </c>
      <c r="F11" s="73"/>
      <c r="G11" s="398">
        <f>IF('výdaje-paragraf'!A11=0," ",'výdaje-paragraf'!A11)</f>
        <v>3314</v>
      </c>
      <c r="H11" s="385" t="str">
        <f>IF('výdaje-paragraf'!B11=0," ",'výdaje-paragraf'!B11)</f>
        <v>činnosti knihovnické</v>
      </c>
      <c r="I11" s="385" t="str">
        <f>IF('výdaje-paragraf'!C11=0," ",'výdaje-paragraf'!C11)</f>
        <v>knihovna</v>
      </c>
      <c r="J11" s="387">
        <f>IF('výdaje-paragraf'!F11=0," ",'výdaje-paragraf'!F11)</f>
        <v>663000</v>
      </c>
      <c r="K11" s="387" t="str">
        <f>IF('výdaje-paragraf'!G11=0," ",'výdaje-paragraf'!G11)</f>
        <v xml:space="preserve"> </v>
      </c>
      <c r="L11" s="73"/>
    </row>
    <row r="12" spans="1:12" x14ac:dyDescent="0.25">
      <c r="A12" s="1365"/>
      <c r="B12" s="1368"/>
      <c r="C12" s="460" t="str">
        <f>IF('příjmy-paragraf'!C12=0," ",'příjmy-paragraf'!C12)</f>
        <v>poplatek ze vstupného</v>
      </c>
      <c r="D12" s="1370"/>
      <c r="E12" s="1025">
        <f>IF('příjmy-paragraf'!G12=0," ",'příjmy-paragraf'!G12)</f>
        <v>1000</v>
      </c>
      <c r="F12" s="73"/>
      <c r="G12" s="359">
        <f>IF('výdaje-paragraf'!A12=0," ",'výdaje-paragraf'!A12)</f>
        <v>3341</v>
      </c>
      <c r="H12" s="368" t="str">
        <f>IF('výdaje-paragraf'!B12=0," ",'výdaje-paragraf'!B12)</f>
        <v>rozhlas a televize</v>
      </c>
      <c r="I12" s="368" t="str">
        <f>IF('výdaje-paragraf'!C12=0," ",'výdaje-paragraf'!C12)</f>
        <v>rozhlas</v>
      </c>
      <c r="J12" s="371">
        <f>IF('výdaje-paragraf'!F12=0," ",'výdaje-paragraf'!F12)</f>
        <v>50000</v>
      </c>
      <c r="K12" s="371" t="str">
        <f>IF('výdaje-paragraf'!G12=0," ",'výdaje-paragraf'!G12)</f>
        <v xml:space="preserve"> </v>
      </c>
      <c r="L12" s="73"/>
    </row>
    <row r="13" spans="1:12" x14ac:dyDescent="0.25">
      <c r="A13" s="1366"/>
      <c r="B13" s="1369"/>
      <c r="C13" s="459" t="str">
        <f>IF('příjmy-paragraf'!C13=0," ",'příjmy-paragraf'!C13)</f>
        <v>poplatek za odpad</v>
      </c>
      <c r="D13" s="1370"/>
      <c r="E13" s="599">
        <f>IF('příjmy-paragraf'!G13=0," ",'příjmy-paragraf'!G13)</f>
        <v>1900000</v>
      </c>
      <c r="F13" s="73"/>
      <c r="G13" s="398">
        <f>IF('výdaje-paragraf'!A13=0," ",'výdaje-paragraf'!A13)</f>
        <v>3349</v>
      </c>
      <c r="H13" s="385" t="str">
        <f>IF('výdaje-paragraf'!B13=0," ",'výdaje-paragraf'!B13)</f>
        <v>ostatní záležitosti sdělovacích prostředků</v>
      </c>
      <c r="I13" s="385" t="str">
        <f>IF('výdaje-paragraf'!C13=0," ",'výdaje-paragraf'!C13)</f>
        <v>Novoměstské noviny</v>
      </c>
      <c r="J13" s="387">
        <f>IF('výdaje-paragraf'!F13=0," ",'výdaje-paragraf'!F13)</f>
        <v>100000</v>
      </c>
      <c r="K13" s="387" t="str">
        <f>IF('výdaje-paragraf'!G13=0," ",'výdaje-paragraf'!G13)</f>
        <v xml:space="preserve"> </v>
      </c>
      <c r="L13" s="73"/>
    </row>
    <row r="14" spans="1:12" x14ac:dyDescent="0.25">
      <c r="A14" s="325">
        <f>IF('příjmy-paragraf'!A14=0," ",'příjmy-paragraf'!A14)</f>
        <v>1361</v>
      </c>
      <c r="B14" s="326" t="str">
        <f>IF('příjmy-paragraf'!B14=0," ",'příjmy-paragraf'!B14)</f>
        <v>správní poplatky</v>
      </c>
      <c r="C14" s="327" t="str">
        <f>IF('příjmy-paragraf'!C14=0," ",'příjmy-paragraf'!C14)</f>
        <v xml:space="preserve"> </v>
      </c>
      <c r="D14" s="330">
        <f>IF('příjmy-paragraf'!F14=0," ",'příjmy-paragraf'!F14)</f>
        <v>150000</v>
      </c>
      <c r="E14" s="331"/>
      <c r="F14" s="73"/>
      <c r="G14" s="359">
        <f>IF('výdaje-paragraf'!A14=0," ",'výdaje-paragraf'!A14)</f>
        <v>3399</v>
      </c>
      <c r="H14" s="368" t="str">
        <f>IF('výdaje-paragraf'!B14=0," ",'výdaje-paragraf'!B14)</f>
        <v>ostatní záležitosti kultury</v>
      </c>
      <c r="I14" s="368" t="str">
        <f>IF('výdaje-paragraf'!C14=0," ",'výdaje-paragraf'!C14)</f>
        <v>SPOZ, kultura, ples</v>
      </c>
      <c r="J14" s="371">
        <f>IF('výdaje-paragraf'!F14=0," ",'výdaje-paragraf'!F14)</f>
        <v>1345000</v>
      </c>
      <c r="K14" s="371" t="str">
        <f>IF('výdaje-paragraf'!G14=0," ",'výdaje-paragraf'!G14)</f>
        <v xml:space="preserve"> </v>
      </c>
      <c r="L14" s="73"/>
    </row>
    <row r="15" spans="1:12" x14ac:dyDescent="0.25">
      <c r="A15" s="332">
        <f>IF('příjmy-paragraf'!A15=0," ",'příjmy-paragraf'!A15)</f>
        <v>1381</v>
      </c>
      <c r="B15" s="333" t="str">
        <f>IF('příjmy-paragraf'!B15=0," ",'příjmy-paragraf'!B15)</f>
        <v>daně, poplatky z hazardních her</v>
      </c>
      <c r="C15" s="334" t="str">
        <f>IF('příjmy-paragraf'!C15=0," ",'příjmy-paragraf'!C15)</f>
        <v xml:space="preserve"> </v>
      </c>
      <c r="D15" s="337">
        <f>IF('příjmy-paragraf'!F15=0," ",'příjmy-paragraf'!F15)</f>
        <v>100000</v>
      </c>
      <c r="E15" s="338"/>
      <c r="F15" s="73"/>
      <c r="G15" s="398">
        <f>IF('výdaje-paragraf'!A15=0," ",'výdaje-paragraf'!A15)</f>
        <v>3419</v>
      </c>
      <c r="H15" s="385" t="str">
        <f>IF('výdaje-paragraf'!B15=0," ",'výdaje-paragraf'!B15)</f>
        <v>ostatní sportovní činnost</v>
      </c>
      <c r="I15" s="385" t="str">
        <f>IF('výdaje-paragraf'!C15=0," ",'výdaje-paragraf'!C15)</f>
        <v>AFK</v>
      </c>
      <c r="J15" s="387">
        <f>IF('výdaje-paragraf'!F15=0," ",'výdaje-paragraf'!F15)</f>
        <v>500000</v>
      </c>
      <c r="K15" s="387" t="str">
        <f>IF('výdaje-paragraf'!G15=0," ",'výdaje-paragraf'!G15)</f>
        <v xml:space="preserve"> </v>
      </c>
      <c r="L15" s="73"/>
    </row>
    <row r="16" spans="1:12" x14ac:dyDescent="0.25">
      <c r="A16" s="325">
        <f>IF('příjmy-paragraf'!A16=0," ",'příjmy-paragraf'!A16)</f>
        <v>1385</v>
      </c>
      <c r="B16" s="326" t="str">
        <f>IF('příjmy-paragraf'!B16=0," ",'příjmy-paragraf'!B16)</f>
        <v>příjem z daně z technických her</v>
      </c>
      <c r="C16" s="327" t="str">
        <f>IF('příjmy-paragraf'!C16=0," ",'příjmy-paragraf'!C16)</f>
        <v xml:space="preserve"> </v>
      </c>
      <c r="D16" s="330">
        <f>IF('příjmy-paragraf'!F16=0," ",'příjmy-paragraf'!F16)</f>
        <v>2000000</v>
      </c>
      <c r="E16" s="331"/>
      <c r="F16" s="73"/>
      <c r="G16" s="359">
        <f>IF('výdaje-paragraf'!A16=0," ",'výdaje-paragraf'!A16)</f>
        <v>3421</v>
      </c>
      <c r="H16" s="368" t="str">
        <f>IF('výdaje-paragraf'!B16=0," ",'výdaje-paragraf'!B16)</f>
        <v xml:space="preserve">využití volného času dětí a mládeže </v>
      </c>
      <c r="I16" s="368" t="str">
        <f>IF('výdaje-paragraf'!C16=0," ",'výdaje-paragraf'!C16)</f>
        <v>ROROŠ</v>
      </c>
      <c r="J16" s="371">
        <f>IF('výdaje-paragraf'!F16=0," ",'výdaje-paragraf'!F16)</f>
        <v>1570479</v>
      </c>
      <c r="K16" s="371" t="str">
        <f>IF('výdaje-paragraf'!G16=0," ",'výdaje-paragraf'!G16)</f>
        <v xml:space="preserve"> </v>
      </c>
      <c r="L16" s="73"/>
    </row>
    <row r="17" spans="1:12" ht="13.8" x14ac:dyDescent="0.25">
      <c r="A17" s="609"/>
      <c r="B17" s="605" t="str">
        <f>IF('příjmy-paragraf'!B17=0," ",'příjmy-paragraf'!B17)</f>
        <v>Místní daně</v>
      </c>
      <c r="C17" s="606" t="str">
        <f>IF('příjmy-paragraf'!C17=0," ",'příjmy-paragraf'!C17)</f>
        <v xml:space="preserve"> </v>
      </c>
      <c r="D17" s="607" t="str">
        <f>IF('příjmy-paragraf'!F17=0," ",'příjmy-paragraf'!F17)</f>
        <v xml:space="preserve"> </v>
      </c>
      <c r="E17" s="610">
        <f>SUM(D9:D16)</f>
        <v>4391000</v>
      </c>
      <c r="F17" s="73"/>
      <c r="G17" s="1389">
        <f>IF('výdaje-paragraf'!A17=0," ",'výdaje-paragraf'!A17)</f>
        <v>3429</v>
      </c>
      <c r="H17" s="1386" t="str">
        <f>IF('výdaje-paragraf'!B17=0," ",'výdaje-paragraf'!B17)</f>
        <v>ostatní zájmová činnost a rekreace</v>
      </c>
      <c r="I17" s="391" t="str">
        <f>IF('výdaje-paragraf'!C17=0," ",'výdaje-paragraf'!C17)</f>
        <v>SRC</v>
      </c>
      <c r="J17" s="1392">
        <f>SUM(K17:K21)</f>
        <v>9118317</v>
      </c>
      <c r="K17" s="473">
        <f>IF('výdaje-paragraf'!G17=0," ",'výdaje-paragraf'!G17)</f>
        <v>8659317</v>
      </c>
      <c r="L17" s="73"/>
    </row>
    <row r="18" spans="1:12" ht="13.8" x14ac:dyDescent="0.25">
      <c r="A18" s="332">
        <f>IF('příjmy-paragraf'!A18=0," ",'příjmy-paragraf'!A18)</f>
        <v>2412</v>
      </c>
      <c r="B18" s="333" t="str">
        <f>IF('příjmy-paragraf'!B18=0," ",'příjmy-paragraf'!B18)</f>
        <v>splátky půjček (UNITAS+Johny Marketing)</v>
      </c>
      <c r="C18" s="456" t="str">
        <f>IF('příjmy-paragraf'!C18=0," ",'příjmy-paragraf'!C18)</f>
        <v xml:space="preserve"> </v>
      </c>
      <c r="D18" s="337">
        <f>IF('příjmy-paragraf'!F18=0," ",'příjmy-paragraf'!F18)</f>
        <v>820000</v>
      </c>
      <c r="E18" s="536"/>
      <c r="F18" s="73"/>
      <c r="G18" s="1372"/>
      <c r="H18" s="1375"/>
      <c r="I18" s="472" t="str">
        <f>IF('výdaje-paragraf'!C18=0," ",'výdaje-paragraf'!C18)</f>
        <v>dotace Město</v>
      </c>
      <c r="J18" s="1393"/>
      <c r="K18" s="475">
        <f>IF('výdaje-paragraf'!G18=0," ",'výdaje-paragraf'!G18)</f>
        <v>300000</v>
      </c>
      <c r="L18" s="73"/>
    </row>
    <row r="19" spans="1:12" ht="13.8" x14ac:dyDescent="0.25">
      <c r="A19" s="611"/>
      <c r="B19" s="605" t="str">
        <f>IF('příjmy-paragraf'!B19=0," ",'příjmy-paragraf'!B19)</f>
        <v>Splátky půjček</v>
      </c>
      <c r="C19" s="612" t="str">
        <f>IF('příjmy-paragraf'!C19=0," ",'příjmy-paragraf'!C19)</f>
        <v xml:space="preserve"> </v>
      </c>
      <c r="D19" s="607" t="str">
        <f>IF('příjmy-paragraf'!F19=0," ",'příjmy-paragraf'!F19)</f>
        <v xml:space="preserve"> </v>
      </c>
      <c r="E19" s="607">
        <f>SUM(D18)</f>
        <v>820000</v>
      </c>
      <c r="F19" s="73"/>
      <c r="G19" s="1372"/>
      <c r="H19" s="1375"/>
      <c r="I19" s="472" t="str">
        <f>IF('výdaje-paragraf'!C19=0," ",'výdaje-paragraf'!C19)</f>
        <v>3d-3z-3p</v>
      </c>
      <c r="J19" s="1393"/>
      <c r="K19" s="475">
        <f>IF('výdaje-paragraf'!G19=0," ",'výdaje-paragraf'!G19)</f>
        <v>60000</v>
      </c>
      <c r="L19" s="73"/>
    </row>
    <row r="20" spans="1:12" x14ac:dyDescent="0.25">
      <c r="A20" s="1320">
        <f>IF('příjmy-paragraf'!A20=0," ",'příjmy-paragraf'!A20)</f>
        <v>4111</v>
      </c>
      <c r="B20" s="1306" t="str">
        <f>IF('příjmy-paragraf'!B20=0," ",'příjmy-paragraf'!B20)</f>
        <v>neinvestiční přijaté transfery ze SR</v>
      </c>
      <c r="C20" s="327" t="str">
        <f>IF('příjmy-paragraf'!C20=0," ",'příjmy-paragraf'!C20)</f>
        <v>volby do PS ČR</v>
      </c>
      <c r="D20" s="1308">
        <f>IF('příjmy-paragraf'!F20=0," ",'příjmy-paragraf'!F20)</f>
        <v>150000</v>
      </c>
      <c r="E20" s="1315"/>
      <c r="F20" s="73"/>
      <c r="G20" s="1372"/>
      <c r="H20" s="1375"/>
      <c r="I20" s="1314"/>
      <c r="J20" s="1393"/>
      <c r="K20" s="539"/>
      <c r="L20" s="73"/>
    </row>
    <row r="21" spans="1:12" x14ac:dyDescent="0.25">
      <c r="A21" s="665">
        <f>IF('příjmy-paragraf'!A21=0," ",'příjmy-paragraf'!A21)</f>
        <v>4112</v>
      </c>
      <c r="B21" s="590" t="str">
        <f>IF('příjmy-paragraf'!B21=0," ",'příjmy-paragraf'!B21)</f>
        <v>neinvestiční přijaté transfery ze SR</v>
      </c>
      <c r="C21" s="334" t="str">
        <f>IF('příjmy-paragraf'!C21=0," ",'příjmy-paragraf'!C21)</f>
        <v>výkon státní správy</v>
      </c>
      <c r="D21" s="337">
        <f>IF('příjmy-paragraf'!F21=0," ",'příjmy-paragraf'!F21)</f>
        <v>2226000</v>
      </c>
      <c r="E21" s="422"/>
      <c r="F21" s="73"/>
      <c r="G21" s="1390"/>
      <c r="H21" s="1391"/>
      <c r="I21" s="399" t="str">
        <f>IF('výdaje-paragraf'!C20=0," ",'výdaje-paragraf'!C20)</f>
        <v>členské příspěvky</v>
      </c>
      <c r="J21" s="1394"/>
      <c r="K21" s="474">
        <f>IF('výdaje-paragraf'!G20=0," ",'výdaje-paragraf'!G20)</f>
        <v>99000</v>
      </c>
      <c r="L21" s="73"/>
    </row>
    <row r="22" spans="1:12" x14ac:dyDescent="0.25">
      <c r="A22" s="1371">
        <f>IF('příjmy-paragraf'!A22=0," ",'příjmy-paragraf'!A22)</f>
        <v>4116</v>
      </c>
      <c r="B22" s="1373" t="str">
        <f>IF('příjmy-paragraf'!B22=0," ",'příjmy-paragraf'!B22)</f>
        <v>ostatní neinvestiční přijaté dotace ze SR</v>
      </c>
      <c r="C22" s="462" t="str">
        <f>IF('příjmy-paragraf'!C22=0," ",'příjmy-paragraf'!C22)</f>
        <v>soc. terénní pracovník</v>
      </c>
      <c r="D22" s="1376">
        <f>SUM(E22:E31)</f>
        <v>6715768</v>
      </c>
      <c r="E22" s="341">
        <f>IF('příjmy-paragraf'!G22=0," ",'příjmy-paragraf'!G22)</f>
        <v>400000</v>
      </c>
      <c r="F22" s="73"/>
      <c r="G22" s="359">
        <f>IF('výdaje-paragraf'!A21=0," ",'výdaje-paragraf'!A21)</f>
        <v>3612</v>
      </c>
      <c r="H22" s="368" t="str">
        <f>IF('výdaje-paragraf'!B21=0," ",'výdaje-paragraf'!B21)</f>
        <v>bytové hospodářství</v>
      </c>
      <c r="I22" s="368" t="str">
        <f>IF('výdaje-paragraf'!C21=0," ",'výdaje-paragraf'!C21)</f>
        <v>bytová správa</v>
      </c>
      <c r="J22" s="371">
        <f>IF('výdaje-paragraf'!F21=0," ",'výdaje-paragraf'!F21)</f>
        <v>32547000</v>
      </c>
      <c r="K22" s="371" t="str">
        <f>IF('výdaje-paragraf'!G21=0," ",'výdaje-paragraf'!G21)</f>
        <v xml:space="preserve"> </v>
      </c>
      <c r="L22" s="73"/>
    </row>
    <row r="23" spans="1:12" x14ac:dyDescent="0.25">
      <c r="A23" s="1371"/>
      <c r="B23" s="1373"/>
      <c r="C23" s="464" t="str">
        <f>IF('příjmy-paragraf'!C23=0," ",'příjmy-paragraf'!C23)</f>
        <v>APK</v>
      </c>
      <c r="D23" s="1377"/>
      <c r="E23" s="350">
        <f>IF('příjmy-paragraf'!G23=0," ",'příjmy-paragraf'!G23)</f>
        <v>500000</v>
      </c>
      <c r="F23" s="73"/>
      <c r="G23" s="398">
        <f>IF('výdaje-paragraf'!A22=0," ",'výdaje-paragraf'!A22)</f>
        <v>3613</v>
      </c>
      <c r="H23" s="385" t="str">
        <f>IF('výdaje-paragraf'!B22=0," ",'výdaje-paragraf'!B22)</f>
        <v>nebytové hospodářství</v>
      </c>
      <c r="I23" s="385" t="str">
        <f>IF('výdaje-paragraf'!C22=0," ",'výdaje-paragraf'!C22)</f>
        <v>budovy</v>
      </c>
      <c r="J23" s="387">
        <f>IF('výdaje-paragraf'!F22=0," ",'výdaje-paragraf'!F22)</f>
        <v>2420000</v>
      </c>
      <c r="K23" s="387" t="str">
        <f>IF('výdaje-paragraf'!G22=0," ",'výdaje-paragraf'!G22)</f>
        <v xml:space="preserve"> </v>
      </c>
      <c r="L23" s="73"/>
    </row>
    <row r="24" spans="1:12" x14ac:dyDescent="0.25">
      <c r="A24" s="1372"/>
      <c r="B24" s="1374"/>
      <c r="C24" s="464" t="str">
        <f>IF('příjmy-paragraf'!C24=0," ",'příjmy-paragraf'!C24)</f>
        <v>sociální práce</v>
      </c>
      <c r="D24" s="1378"/>
      <c r="E24" s="350">
        <f>IF('příjmy-paragraf'!G24=0," ",'příjmy-paragraf'!G24)</f>
        <v>400000</v>
      </c>
      <c r="F24" s="73"/>
      <c r="G24" s="359">
        <f>IF('výdaje-paragraf'!A23=0," ",'výdaje-paragraf'!A23)</f>
        <v>3631</v>
      </c>
      <c r="H24" s="368" t="str">
        <f>IF('výdaje-paragraf'!B23=0," ",'výdaje-paragraf'!B23)</f>
        <v>veřejné osvětlení</v>
      </c>
      <c r="I24" s="368" t="str">
        <f>IF('výdaje-paragraf'!C23=0," ",'výdaje-paragraf'!C23)</f>
        <v>veřejné osvětlení</v>
      </c>
      <c r="J24" s="371">
        <f>IF('výdaje-paragraf'!F23=0," ",'výdaje-paragraf'!F23)</f>
        <v>894000</v>
      </c>
      <c r="K24" s="371" t="str">
        <f>IF('výdaje-paragraf'!G23=0," ",'výdaje-paragraf'!G23)</f>
        <v xml:space="preserve"> </v>
      </c>
      <c r="L24" s="73"/>
    </row>
    <row r="25" spans="1:12" x14ac:dyDescent="0.25">
      <c r="A25" s="1372"/>
      <c r="B25" s="1374"/>
      <c r="C25" s="464" t="str">
        <f>IF('příjmy-paragraf'!C25=0," ",'příjmy-paragraf'!C25)</f>
        <v>terénní pracovník</v>
      </c>
      <c r="D25" s="1378"/>
      <c r="E25" s="350">
        <f>IF('příjmy-paragraf'!G25=0," ",'příjmy-paragraf'!G25)</f>
        <v>400000</v>
      </c>
      <c r="F25" s="73"/>
      <c r="G25" s="398">
        <f>IF('výdaje-paragraf'!A24=0," ",'výdaje-paragraf'!A24)</f>
        <v>3632</v>
      </c>
      <c r="H25" s="385" t="str">
        <f>IF('výdaje-paragraf'!B24=0," ",'výdaje-paragraf'!B24)</f>
        <v>pohřebnictví</v>
      </c>
      <c r="I25" s="385" t="str">
        <f>IF('výdaje-paragraf'!C24=0," ",'výdaje-paragraf'!C24)</f>
        <v>pohřebnictví</v>
      </c>
      <c r="J25" s="387">
        <f>IF('výdaje-paragraf'!F24=0," ",'výdaje-paragraf'!F24)</f>
        <v>120000</v>
      </c>
      <c r="K25" s="387" t="str">
        <f>IF('výdaje-paragraf'!G24=0," ",'výdaje-paragraf'!G24)</f>
        <v xml:space="preserve"> </v>
      </c>
      <c r="L25" s="73"/>
    </row>
    <row r="26" spans="1:12" x14ac:dyDescent="0.25">
      <c r="A26" s="1372"/>
      <c r="B26" s="1374"/>
      <c r="C26" s="464" t="str">
        <f>IF('příjmy-paragraf'!C26=0," ",'příjmy-paragraf'!C26)</f>
        <v>UP VPP</v>
      </c>
      <c r="D26" s="1378"/>
      <c r="E26" s="350">
        <f>IF('příjmy-paragraf'!G26=0," ",'příjmy-paragraf'!G26)</f>
        <v>1000000</v>
      </c>
      <c r="F26" s="73"/>
      <c r="G26" s="493">
        <f>IF('výdaje-paragraf'!A25=0," ",'výdaje-paragraf'!A25)</f>
        <v>3639</v>
      </c>
      <c r="H26" s="570" t="str">
        <f>IF('výdaje-paragraf'!B25=0," ",'výdaje-paragraf'!B25)</f>
        <v>komunální služby a územní rozvoj</v>
      </c>
      <c r="I26" s="374" t="str">
        <f>IF('výdaje-paragraf'!C25=0," ",'výdaje-paragraf'!C25)</f>
        <v>opravy a investice</v>
      </c>
      <c r="J26" s="1430">
        <f>SUM(K26:K33)</f>
        <v>33830000</v>
      </c>
      <c r="K26" s="476">
        <f>IF('výdaje-paragraf'!G25=0," ",'výdaje-paragraf'!G25)</f>
        <v>33600000</v>
      </c>
      <c r="L26" s="73"/>
    </row>
    <row r="27" spans="1:12" x14ac:dyDescent="0.25">
      <c r="A27" s="1372"/>
      <c r="B27" s="1375"/>
      <c r="C27" s="464" t="str">
        <f>IF('příjmy-paragraf'!C27=0," ",'příjmy-paragraf'!C27)</f>
        <v>dotace pro ZŠ z KÚLK</v>
      </c>
      <c r="D27" s="1378"/>
      <c r="E27" s="1292">
        <f>IF('příjmy-paragraf'!G27=0," ",'příjmy-paragraf'!G27)</f>
        <v>3025148</v>
      </c>
      <c r="F27" s="73"/>
      <c r="G27" s="666"/>
      <c r="H27" s="676"/>
      <c r="I27" s="1289"/>
      <c r="J27" s="1431"/>
      <c r="K27" s="1290"/>
      <c r="L27" s="73"/>
    </row>
    <row r="28" spans="1:12" x14ac:dyDescent="0.25">
      <c r="A28" s="1372"/>
      <c r="B28" s="1375"/>
      <c r="C28" s="1291" t="str">
        <f>IF('příjmy-paragraf'!C28=0," ",'příjmy-paragraf'!C28)</f>
        <v>dotace pro ZUŠ z KÚLK</v>
      </c>
      <c r="D28" s="1378"/>
      <c r="E28" s="1293">
        <f>IF('příjmy-paragraf'!G28=0," ",'příjmy-paragraf'!G28)</f>
        <v>310476</v>
      </c>
      <c r="F28" s="73"/>
      <c r="G28" s="666"/>
      <c r="H28" s="676"/>
      <c r="I28" s="1289"/>
      <c r="J28" s="1431"/>
      <c r="K28" s="1290"/>
      <c r="L28" s="73"/>
    </row>
    <row r="29" spans="1:12" x14ac:dyDescent="0.25">
      <c r="A29" s="1372"/>
      <c r="B29" s="1375"/>
      <c r="C29" s="1291" t="str">
        <f>IF('příjmy-paragraf'!C29=0," ",'příjmy-paragraf'!C29)</f>
        <v>dotace pro MŠ z KÚLK</v>
      </c>
      <c r="D29" s="1378"/>
      <c r="E29" s="1293">
        <f>IF('příjmy-paragraf'!G29=0," ",'příjmy-paragraf'!G29)</f>
        <v>434400</v>
      </c>
      <c r="F29" s="73"/>
      <c r="G29" s="666"/>
      <c r="H29" s="676"/>
      <c r="I29" s="1289"/>
      <c r="J29" s="1431"/>
      <c r="K29" s="1290"/>
      <c r="L29" s="73"/>
    </row>
    <row r="30" spans="1:12" x14ac:dyDescent="0.25">
      <c r="A30" s="1372"/>
      <c r="B30" s="1375"/>
      <c r="C30" s="1291" t="str">
        <f>IF('příjmy-paragraf'!C30=0," ",'příjmy-paragraf'!C30)</f>
        <v>dotace pro JSDH z MVGŘ HZS ČR</v>
      </c>
      <c r="D30" s="1378"/>
      <c r="E30" s="1293">
        <f>IF('příjmy-paragraf'!G30=0," ",'příjmy-paragraf'!G30)</f>
        <v>96380</v>
      </c>
      <c r="F30" s="73"/>
      <c r="G30" s="666"/>
      <c r="H30" s="676"/>
      <c r="I30" s="1289"/>
      <c r="J30" s="1431"/>
      <c r="K30" s="1290"/>
      <c r="L30" s="73"/>
    </row>
    <row r="31" spans="1:12" x14ac:dyDescent="0.25">
      <c r="A31" s="1372"/>
      <c r="B31" s="1375"/>
      <c r="C31" s="1291" t="str">
        <f>IF('příjmy-paragraf'!C31=0," ",'příjmy-paragraf'!C31)</f>
        <v>dotace na ošetření stromů</v>
      </c>
      <c r="D31" s="1378"/>
      <c r="E31" s="1293">
        <f>IF('příjmy-paragraf'!G31=0," ",'příjmy-paragraf'!G31)</f>
        <v>149364</v>
      </c>
      <c r="F31" s="73"/>
      <c r="G31" s="666"/>
      <c r="H31" s="676"/>
      <c r="I31" s="1289"/>
      <c r="J31" s="1431"/>
      <c r="K31" s="1290"/>
      <c r="L31" s="73"/>
    </row>
    <row r="32" spans="1:12" x14ac:dyDescent="0.25">
      <c r="A32" s="1344">
        <f>IF('příjmy-paragraf'!A32=0," ",'příjmy-paragraf'!A32)</f>
        <v>4121</v>
      </c>
      <c r="B32" s="457" t="str">
        <f>IF('příjmy-paragraf'!B32=0," ",'příjmy-paragraf'!B32)</f>
        <v>neinvestiční přijaté transfery od obcí</v>
      </c>
      <c r="C32" s="1295" t="str">
        <f>IF('příjmy-paragraf'!C32=0," ",'příjmy-paragraf'!C32)</f>
        <v>od obcí za přestupky</v>
      </c>
      <c r="D32" s="1294">
        <f>IF('příjmy-paragraf'!F32=0," ",'příjmy-paragraf'!F32)</f>
        <v>5000</v>
      </c>
      <c r="E32" s="1296">
        <f>IF('příjmy-paragraf'!G32=0," ",'příjmy-paragraf'!G32)</f>
        <v>5000</v>
      </c>
      <c r="F32" s="73"/>
      <c r="G32" s="666"/>
      <c r="H32" s="676"/>
      <c r="I32" s="683" t="str">
        <f>IF('výdaje-paragraf'!C26=0," ",'výdaje-paragraf'!C26)</f>
        <v>platby dani a poplatků</v>
      </c>
      <c r="J32" s="1431"/>
      <c r="K32" s="682">
        <f>IF('výdaje-paragraf'!G26=0," ",'výdaje-paragraf'!G26)</f>
        <v>30000</v>
      </c>
      <c r="L32" s="73"/>
    </row>
    <row r="33" spans="1:12" x14ac:dyDescent="0.25">
      <c r="A33" s="1395">
        <f>IF('příjmy-paragraf'!A33=0," ",'příjmy-paragraf'!A33)</f>
        <v>4122</v>
      </c>
      <c r="B33" s="1397" t="str">
        <f>IF('příjmy-paragraf'!B33=0," ",'příjmy-paragraf'!B33)</f>
        <v>neinvestiční přijaté dotace od krajů</v>
      </c>
      <c r="C33" s="458" t="str">
        <f>IF('příjmy-paragraf'!C33=0," ",'příjmy-paragraf'!C33)</f>
        <v>DPS služby klientům</v>
      </c>
      <c r="D33" s="1427">
        <f>IF('příjmy-paragraf'!F33=0," ",'příjmy-paragraf'!F33)</f>
        <v>2432648</v>
      </c>
      <c r="E33" s="1333">
        <f>IF('příjmy-paragraf'!G33=0," ",'příjmy-paragraf'!G33)</f>
        <v>1868155</v>
      </c>
      <c r="F33" s="73"/>
      <c r="G33" s="359"/>
      <c r="H33" s="571"/>
      <c r="I33" s="684" t="str">
        <f>IF('výdaje-paragraf'!C27=0," ",'výdaje-paragraf'!C27)</f>
        <v>pořízení nemovitého majetku</v>
      </c>
      <c r="J33" s="1432"/>
      <c r="K33" s="364">
        <f>IF('výdaje-paragraf'!G27=0," ",'výdaje-paragraf'!G27)</f>
        <v>200000</v>
      </c>
      <c r="L33" s="73"/>
    </row>
    <row r="34" spans="1:12" x14ac:dyDescent="0.25">
      <c r="A34" s="1396"/>
      <c r="B34" s="1398"/>
      <c r="C34" s="1331" t="str">
        <f>IF('příjmy-paragraf'!C34=0," ",'příjmy-paragraf'!C34)</f>
        <v>SVČ ROROŠ</v>
      </c>
      <c r="D34" s="1428"/>
      <c r="E34" s="1292">
        <f>IF('příjmy-paragraf'!G34=0," ",'příjmy-paragraf'!G34)</f>
        <v>66500</v>
      </c>
      <c r="F34" s="73"/>
      <c r="G34" s="359"/>
      <c r="H34" s="571"/>
      <c r="I34" s="594"/>
      <c r="J34" s="1297"/>
      <c r="K34" s="364"/>
      <c r="L34" s="73"/>
    </row>
    <row r="35" spans="1:12" x14ac:dyDescent="0.25">
      <c r="A35" s="1396"/>
      <c r="B35" s="1398"/>
      <c r="C35" s="1331" t="str">
        <f>IF('příjmy-paragraf'!C35=0," ",'příjmy-paragraf'!C35)</f>
        <v>dotace pro ZŠ a MŠ  z KULK</v>
      </c>
      <c r="D35" s="1428"/>
      <c r="E35" s="1292">
        <f>IF('příjmy-paragraf'!G35=0," ",'příjmy-paragraf'!G35)</f>
        <v>250080</v>
      </c>
      <c r="F35" s="73"/>
      <c r="G35" s="359"/>
      <c r="H35" s="571"/>
      <c r="I35" s="594"/>
      <c r="J35" s="1297"/>
      <c r="K35" s="364"/>
      <c r="L35" s="73"/>
    </row>
    <row r="36" spans="1:12" x14ac:dyDescent="0.25">
      <c r="A36" s="1396"/>
      <c r="B36" s="1398"/>
      <c r="C36" s="1331" t="str">
        <f>IF('příjmy-paragraf'!C36=0," ",'příjmy-paragraf'!C36)</f>
        <v>dotace pro JSDH z LK</v>
      </c>
      <c r="D36" s="1428"/>
      <c r="E36" s="1292">
        <f>IF('příjmy-paragraf'!G36=0," ",'příjmy-paragraf'!G36)</f>
        <v>104362</v>
      </c>
      <c r="F36" s="73"/>
      <c r="G36" s="359"/>
      <c r="H36" s="571"/>
      <c r="I36" s="594"/>
      <c r="J36" s="1297"/>
      <c r="K36" s="364"/>
      <c r="L36" s="73"/>
    </row>
    <row r="37" spans="1:12" x14ac:dyDescent="0.25">
      <c r="A37" s="1390"/>
      <c r="B37" s="1391"/>
      <c r="C37" s="1331" t="str">
        <f>IF('příjmy-paragraf'!C37=0," ",'příjmy-paragraf'!C37)</f>
        <v>dotace na lesy z LK</v>
      </c>
      <c r="D37" s="1429"/>
      <c r="E37" s="1292">
        <f>IF('příjmy-paragraf'!G37=0," ",'příjmy-paragraf'!G37)</f>
        <v>143551</v>
      </c>
      <c r="F37" s="73"/>
      <c r="G37" s="359"/>
      <c r="H37" s="571"/>
      <c r="I37" s="594"/>
      <c r="J37" s="1297"/>
      <c r="K37" s="364"/>
      <c r="L37" s="73"/>
    </row>
    <row r="38" spans="1:12" x14ac:dyDescent="0.25">
      <c r="A38" s="325">
        <f>IF('příjmy-paragraf'!A38=0," ",'příjmy-paragraf'!A38)</f>
        <v>4213</v>
      </c>
      <c r="B38" s="537" t="str">
        <f>IF('příjmy-paragraf'!B38=0," ",'příjmy-paragraf'!B38)</f>
        <v>investiční přijaté dotace ze SF</v>
      </c>
      <c r="C38" s="462" t="str">
        <f>IF('příjmy-paragraf'!C38=0," ",'příjmy-paragraf'!C38)</f>
        <v xml:space="preserve"> </v>
      </c>
      <c r="D38" s="330" t="str">
        <f>IF('příjmy-paragraf'!F38=0," ",'příjmy-paragraf'!F38)</f>
        <v xml:space="preserve"> </v>
      </c>
      <c r="E38" s="331" t="str">
        <f>IF('příjmy-paragraf'!G38=0," ",'příjmy-paragraf'!G38)</f>
        <v xml:space="preserve"> </v>
      </c>
      <c r="F38" s="73"/>
      <c r="G38" s="398">
        <f>IF('výdaje-paragraf'!A28=0," ",'výdaje-paragraf'!A28)</f>
        <v>3713</v>
      </c>
      <c r="H38" s="385" t="str">
        <f>IF('výdaje-paragraf'!B28=0," ",'výdaje-paragraf'!B28)</f>
        <v>změny technologíí vytápění</v>
      </c>
      <c r="I38" s="477" t="str">
        <f>IF('výdaje-paragraf'!C28=0," ",'výdaje-paragraf'!C28)</f>
        <v>Teplárenská novoměstská</v>
      </c>
      <c r="J38" s="387">
        <f>IF('výdaje-paragraf'!F28=0," ",'výdaje-paragraf'!F28)</f>
        <v>3000000</v>
      </c>
      <c r="K38" s="387" t="str">
        <f>IF('výdaje-paragraf'!G28=0," ",'výdaje-paragraf'!G28)</f>
        <v xml:space="preserve"> </v>
      </c>
      <c r="L38" s="73"/>
    </row>
    <row r="39" spans="1:12" x14ac:dyDescent="0.25">
      <c r="A39" s="1395">
        <f>IF('příjmy-paragraf'!A39=0," ",'příjmy-paragraf'!A39)</f>
        <v>4216</v>
      </c>
      <c r="B39" s="1397" t="str">
        <f>IF('příjmy-paragraf'!B39=0," ",'příjmy-paragraf'!B39)</f>
        <v>investiční dotace ze SR</v>
      </c>
      <c r="C39" s="458" t="str">
        <f>IF('příjmy-paragraf'!C39=0," ",'příjmy-paragraf'!C39)</f>
        <v>MMR rekonstrukce učebny ZŠ</v>
      </c>
      <c r="D39" s="1416">
        <f>SUM(E39:E40)</f>
        <v>5690000</v>
      </c>
      <c r="E39" s="344">
        <f>IF('příjmy-paragraf'!G39=0," ",'příjmy-paragraf'!G39)</f>
        <v>5690000</v>
      </c>
      <c r="F39" s="73"/>
      <c r="G39" s="359">
        <f>IF('výdaje-paragraf'!A29=0," ",'výdaje-paragraf'!A29)</f>
        <v>3722</v>
      </c>
      <c r="H39" s="368" t="str">
        <f>IF('výdaje-paragraf'!B29=0," ",'výdaje-paragraf'!B29)</f>
        <v>sběr a svoz komunálních odpadů</v>
      </c>
      <c r="I39" s="478" t="str">
        <f>IF('výdaje-paragraf'!C29=0," ",'výdaje-paragraf'!C29)</f>
        <v>odpadové hospodářství</v>
      </c>
      <c r="J39" s="371">
        <f>IF('výdaje-paragraf'!F29=0," ",'výdaje-paragraf'!F29)</f>
        <v>8538000</v>
      </c>
      <c r="K39" s="371" t="str">
        <f>IF('výdaje-paragraf'!G29=0," ",'výdaje-paragraf'!G29)</f>
        <v xml:space="preserve"> </v>
      </c>
      <c r="L39" s="73"/>
    </row>
    <row r="40" spans="1:12" x14ac:dyDescent="0.25">
      <c r="A40" s="1414"/>
      <c r="B40" s="1415"/>
      <c r="C40" s="538" t="str">
        <f>IF('příjmy-paragraf'!C40=0," ",'příjmy-paragraf'!C40)</f>
        <v>MMR revitalizace Mírového náměstí</v>
      </c>
      <c r="D40" s="1417"/>
      <c r="E40" s="1247" t="str">
        <f>IF('příjmy-paragraf'!G40=0," ",'příjmy-paragraf'!G40)</f>
        <v xml:space="preserve"> </v>
      </c>
      <c r="F40" s="73"/>
      <c r="G40" s="1383">
        <f>IF('výdaje-paragraf'!A30=0," ",'výdaje-paragraf'!A30)</f>
        <v>3745</v>
      </c>
      <c r="H40" s="1386" t="str">
        <f>IF('výdaje-paragraf'!B30=0," ",'výdaje-paragraf'!B30)</f>
        <v>péče o vzhled obci a veřejnou zeleň</v>
      </c>
      <c r="I40" s="410" t="str">
        <f>IF('výdaje-paragraf'!C30=0," ",'výdaje-paragraf'!C30)</f>
        <v>zeleň a čištění města</v>
      </c>
      <c r="J40" s="1382">
        <f>SUM(K40:K43)</f>
        <v>5392364</v>
      </c>
      <c r="K40" s="473">
        <f>IF('výdaje-paragraf'!G30=0," ",'výdaje-paragraf'!G30)</f>
        <v>3372364</v>
      </c>
      <c r="L40" s="73"/>
    </row>
    <row r="41" spans="1:12" x14ac:dyDescent="0.25">
      <c r="A41" s="1424">
        <f>IF('příjmy-paragraf'!A41=0," ",'příjmy-paragraf'!A41)</f>
        <v>4222</v>
      </c>
      <c r="B41" s="1421" t="str">
        <f>IF('příjmy-paragraf'!B41=0," ",'příjmy-paragraf'!B41)</f>
        <v>investiční dotace kraj</v>
      </c>
      <c r="C41" s="462" t="str">
        <f>IF('příjmy-paragraf'!C41=0," ",'příjmy-paragraf'!C41)</f>
        <v xml:space="preserve"> </v>
      </c>
      <c r="D41" s="1418">
        <f>SUM(E41:E43)</f>
        <v>600000</v>
      </c>
      <c r="E41" s="341" t="str">
        <f>IF('příjmy-paragraf'!G41=0," ",'příjmy-paragraf'!G41)</f>
        <v xml:space="preserve"> </v>
      </c>
      <c r="F41" s="73"/>
      <c r="G41" s="1384"/>
      <c r="H41" s="1387"/>
      <c r="I41" s="472" t="str">
        <f>IF('výdaje-paragraf'!C31=0," ",'výdaje-paragraf'!C31)</f>
        <v>VPP</v>
      </c>
      <c r="J41" s="1382"/>
      <c r="K41" s="475">
        <f>IF('výdaje-paragraf'!G31=0," ",'výdaje-paragraf'!G31)</f>
        <v>2020000</v>
      </c>
      <c r="L41" s="73"/>
    </row>
    <row r="42" spans="1:12" x14ac:dyDescent="0.25">
      <c r="A42" s="1425"/>
      <c r="B42" s="1422"/>
      <c r="C42" s="677" t="str">
        <f>IF('příjmy-paragraf'!C42=0," ",'příjmy-paragraf'!C42)</f>
        <v>Dotace auto JSDH</v>
      </c>
      <c r="D42" s="1419"/>
      <c r="E42" s="1026">
        <f>IF('příjmy-paragraf'!G42=0," ",'příjmy-paragraf'!G42)</f>
        <v>600000</v>
      </c>
      <c r="F42" s="73"/>
      <c r="G42" s="1384"/>
      <c r="H42" s="1387"/>
      <c r="I42" s="589"/>
      <c r="J42" s="1382"/>
      <c r="K42" s="539"/>
      <c r="L42" s="73"/>
    </row>
    <row r="43" spans="1:12" x14ac:dyDescent="0.25">
      <c r="A43" s="1426"/>
      <c r="B43" s="1423"/>
      <c r="C43" s="463" t="str">
        <f>IF('příjmy-paragraf'!C43=0," ",'příjmy-paragraf'!C43)</f>
        <v xml:space="preserve"> </v>
      </c>
      <c r="D43" s="1420"/>
      <c r="E43" s="351" t="str">
        <f>IF('příjmy-paragraf'!G43=0," ",'příjmy-paragraf'!G43)</f>
        <v xml:space="preserve"> </v>
      </c>
      <c r="F43" s="73"/>
      <c r="G43" s="1385"/>
      <c r="H43" s="1388"/>
      <c r="I43" s="680"/>
      <c r="J43" s="1382"/>
      <c r="K43" s="681"/>
      <c r="L43" s="73"/>
    </row>
    <row r="44" spans="1:12" x14ac:dyDescent="0.25">
      <c r="A44" s="604" t="str">
        <f>IF('příjmy-paragraf'!A44=0," ",'příjmy-paragraf'!A44)</f>
        <v xml:space="preserve"> </v>
      </c>
      <c r="B44" s="613" t="str">
        <f>IF('příjmy-paragraf'!B44=0," ",'příjmy-paragraf'!B44)</f>
        <v>Dotace</v>
      </c>
      <c r="C44" s="614" t="str">
        <f>IF('příjmy-paragraf'!C44=0," ",'příjmy-paragraf'!C44)</f>
        <v xml:space="preserve"> </v>
      </c>
      <c r="D44" s="607" t="str">
        <f>IF('příjmy-paragraf'!F44=0," ",'příjmy-paragraf'!F44)</f>
        <v xml:space="preserve"> </v>
      </c>
      <c r="E44" s="610">
        <f>SUM(D20:D43)</f>
        <v>17819416</v>
      </c>
      <c r="F44" s="73"/>
      <c r="G44" s="359">
        <f>IF('výdaje-paragraf'!A32=0," ",'výdaje-paragraf'!A32)</f>
        <v>4351</v>
      </c>
      <c r="H44" s="368" t="str">
        <f>IF('výdaje-paragraf'!B32=0," ",'výdaje-paragraf'!B32)</f>
        <v>osobní asist., peč. služba  …</v>
      </c>
      <c r="I44" s="478" t="str">
        <f>IF('výdaje-paragraf'!C32=0," ",'výdaje-paragraf'!C32)</f>
        <v>DPS</v>
      </c>
      <c r="J44" s="371">
        <f>IF('výdaje-paragraf'!F32=0," ",'výdaje-paragraf'!F32)</f>
        <v>3113000</v>
      </c>
      <c r="K44" s="371" t="str">
        <f>IF('výdaje-paragraf'!G32=0," ",'výdaje-paragraf'!G32)</f>
        <v xml:space="preserve"> </v>
      </c>
      <c r="L44" s="73"/>
    </row>
    <row r="45" spans="1:12" x14ac:dyDescent="0.25">
      <c r="A45" s="332">
        <f>IF('příjmy-paragraf'!A45=0," ",'příjmy-paragraf'!A45)</f>
        <v>1031</v>
      </c>
      <c r="B45" s="457" t="str">
        <f>IF('příjmy-paragraf'!B45=0," ",'příjmy-paragraf'!B45)</f>
        <v>pěstební činnost</v>
      </c>
      <c r="C45" s="457" t="str">
        <f>IF('příjmy-paragraf'!C45=0," ",'příjmy-paragraf'!C45)</f>
        <v>les</v>
      </c>
      <c r="D45" s="337">
        <f>IF('příjmy-paragraf'!F45=0," ",'příjmy-paragraf'!F45)</f>
        <v>500000</v>
      </c>
      <c r="E45" s="344" t="str">
        <f>IF('příjmy-paragraf'!G45=0," ",'příjmy-paragraf'!G45)</f>
        <v xml:space="preserve"> </v>
      </c>
      <c r="F45" s="76"/>
      <c r="G45" s="398">
        <f>IF('výdaje-paragraf'!A33=0," ",'výdaje-paragraf'!A33)</f>
        <v>5213</v>
      </c>
      <c r="H45" s="385" t="str">
        <f>IF('výdaje-paragraf'!B33=0," ",'výdaje-paragraf'!B33)</f>
        <v>krizová opatření</v>
      </c>
      <c r="I45" s="477" t="str">
        <f>IF('výdaje-paragraf'!C33=0," ",'výdaje-paragraf'!C33)</f>
        <v>krizová rezerva</v>
      </c>
      <c r="J45" s="387" t="str">
        <f>IF('výdaje-paragraf'!F33=0," ",'výdaje-paragraf'!F33)</f>
        <v xml:space="preserve"> </v>
      </c>
      <c r="K45" s="387" t="str">
        <f>IF('výdaje-paragraf'!G33=0," ",'výdaje-paragraf'!G33)</f>
        <v xml:space="preserve"> </v>
      </c>
      <c r="L45" s="73"/>
    </row>
    <row r="46" spans="1:12" x14ac:dyDescent="0.25">
      <c r="A46" s="325">
        <f>IF('příjmy-paragraf'!A46=0," ",'příjmy-paragraf'!A46)</f>
        <v>2321</v>
      </c>
      <c r="B46" s="537" t="str">
        <f>IF('příjmy-paragraf'!B46=0," ",'příjmy-paragraf'!B46)</f>
        <v>odvádění a čištění odpadních vod</v>
      </c>
      <c r="C46" s="537" t="str">
        <f>IF('příjmy-paragraf'!C46=0," ",'příjmy-paragraf'!C46)</f>
        <v>nájemné FVS</v>
      </c>
      <c r="D46" s="330">
        <f>IF('příjmy-paragraf'!F46=0," ",'příjmy-paragraf'!F46)</f>
        <v>494000</v>
      </c>
      <c r="E46" s="341" t="str">
        <f>IF('příjmy-paragraf'!G46=0," ",'příjmy-paragraf'!G46)</f>
        <v xml:space="preserve"> </v>
      </c>
      <c r="F46" s="73"/>
      <c r="G46" s="359">
        <f>IF('výdaje-paragraf'!A34=0," ",'výdaje-paragraf'!A34)</f>
        <v>5512</v>
      </c>
      <c r="H46" s="368" t="str">
        <f>IF('výdaje-paragraf'!B34=0," ",'výdaje-paragraf'!B34)</f>
        <v>požární ochrana - dobrovolná část</v>
      </c>
      <c r="I46" s="478" t="str">
        <f>IF('výdaje-paragraf'!C34=0," ",'výdaje-paragraf'!C34)</f>
        <v>JSDH</v>
      </c>
      <c r="J46" s="371">
        <f>IF('výdaje-paragraf'!F34=0," ",'výdaje-paragraf'!F34)</f>
        <v>3474442</v>
      </c>
      <c r="K46" s="371" t="str">
        <f>IF('výdaje-paragraf'!G34=0," ",'výdaje-paragraf'!G34)</f>
        <v xml:space="preserve"> </v>
      </c>
      <c r="L46" s="73"/>
    </row>
    <row r="47" spans="1:12" x14ac:dyDescent="0.25">
      <c r="A47" s="332">
        <f>IF('příjmy-paragraf'!A47=0," ",'příjmy-paragraf'!A47)</f>
        <v>3314</v>
      </c>
      <c r="B47" s="457" t="str">
        <f>IF('příjmy-paragraf'!B47=0," ",'příjmy-paragraf'!B47)</f>
        <v>činnosti knihovnické</v>
      </c>
      <c r="C47" s="457" t="str">
        <f>IF('příjmy-paragraf'!C47=0," ",'příjmy-paragraf'!C47)</f>
        <v>knihovna</v>
      </c>
      <c r="D47" s="337">
        <f>IF('příjmy-paragraf'!F47=0," ",'příjmy-paragraf'!F47)</f>
        <v>10000</v>
      </c>
      <c r="E47" s="344" t="str">
        <f>IF('příjmy-paragraf'!G47=0," ",'příjmy-paragraf'!G47)</f>
        <v xml:space="preserve"> </v>
      </c>
      <c r="F47" s="73"/>
      <c r="G47" s="398">
        <f>IF('výdaje-paragraf'!A35=0," ",'výdaje-paragraf'!A35)</f>
        <v>6112</v>
      </c>
      <c r="H47" s="385" t="str">
        <f>IF('výdaje-paragraf'!B35=0," ",'výdaje-paragraf'!B35)</f>
        <v>zastupitelstva obcí</v>
      </c>
      <c r="I47" s="477" t="str">
        <f>IF('výdaje-paragraf'!C35=0," ",'výdaje-paragraf'!C35)</f>
        <v>Město</v>
      </c>
      <c r="J47" s="387">
        <f>IF('výdaje-paragraf'!F35=0," ",'výdaje-paragraf'!F35)</f>
        <v>3460000</v>
      </c>
      <c r="K47" s="387" t="str">
        <f>IF('výdaje-paragraf'!G35=0," ",'výdaje-paragraf'!G35)</f>
        <v xml:space="preserve"> </v>
      </c>
      <c r="L47" s="73"/>
    </row>
    <row r="48" spans="1:12" x14ac:dyDescent="0.25">
      <c r="A48" s="325">
        <f>IF('příjmy-paragraf'!A48=0," ",'příjmy-paragraf'!A48)</f>
        <v>3315</v>
      </c>
      <c r="B48" s="537" t="str">
        <f>IF('příjmy-paragraf'!B48=0," ",'příjmy-paragraf'!B48)</f>
        <v>činosti muzeí a galerií</v>
      </c>
      <c r="C48" s="537" t="str">
        <f>IF('příjmy-paragraf'!C48=0," ",'příjmy-paragraf'!C48)</f>
        <v>muzeum</v>
      </c>
      <c r="D48" s="330" t="str">
        <f>IF('příjmy-paragraf'!F48=0," ",'příjmy-paragraf'!F48)</f>
        <v xml:space="preserve"> </v>
      </c>
      <c r="E48" s="341" t="str">
        <f>IF('příjmy-paragraf'!G48=0," ",'příjmy-paragraf'!G48)</f>
        <v xml:space="preserve"> </v>
      </c>
      <c r="F48" s="73"/>
      <c r="G48" s="1345">
        <f>IF('výdaje-paragraf'!A36=0," ",'výdaje-paragraf'!A36)</f>
        <v>6114</v>
      </c>
      <c r="H48" s="368" t="str">
        <f>IF('výdaje-paragraf'!B36=0," ",'výdaje-paragraf'!B36)</f>
        <v>volby</v>
      </c>
      <c r="I48" s="478" t="str">
        <f>IF('výdaje-paragraf'!C36=0," ",'výdaje-paragraf'!C36)</f>
        <v xml:space="preserve"> </v>
      </c>
      <c r="J48" s="1335">
        <f>IF('výdaje-paragraf'!F36=0," ",'výdaje-paragraf'!F36)</f>
        <v>150000</v>
      </c>
      <c r="K48" s="371" t="str">
        <f>IF('výdaje-paragraf'!G36=0," ",'výdaje-paragraf'!G36)</f>
        <v xml:space="preserve"> </v>
      </c>
      <c r="L48" s="73"/>
    </row>
    <row r="49" spans="1:12" x14ac:dyDescent="0.25">
      <c r="A49" s="332">
        <f>IF('příjmy-paragraf'!A49=0," ",'příjmy-paragraf'!A49)</f>
        <v>3349</v>
      </c>
      <c r="B49" s="457" t="str">
        <f>IF('příjmy-paragraf'!B49=0," ",'příjmy-paragraf'!B49)</f>
        <v>záležitosti sdělovacích prostředků (noviny)</v>
      </c>
      <c r="C49" s="457" t="str">
        <f>IF('příjmy-paragraf'!C49=0," ",'příjmy-paragraf'!C49)</f>
        <v>noviny</v>
      </c>
      <c r="D49" s="337">
        <f>IF('příjmy-paragraf'!F49=0," ",'příjmy-paragraf'!F49)</f>
        <v>10000</v>
      </c>
      <c r="E49" s="344" t="str">
        <f>IF('příjmy-paragraf'!G49=0," ",'příjmy-paragraf'!G49)</f>
        <v xml:space="preserve"> </v>
      </c>
      <c r="F49" s="73"/>
      <c r="G49" s="1389">
        <f>IF('výdaje-paragraf'!A37=0," ",'výdaje-paragraf'!A37)</f>
        <v>6171</v>
      </c>
      <c r="H49" s="1386" t="str">
        <f>IF('výdaje-paragraf'!B37=0," ",'výdaje-paragraf'!B37)</f>
        <v>činnost místní správy</v>
      </c>
      <c r="I49" s="410" t="str">
        <f>IF('výdaje-paragraf'!C37=0," ",'výdaje-paragraf'!C37)</f>
        <v>Město</v>
      </c>
      <c r="J49" s="1400">
        <f>SUM(K49:K52)</f>
        <v>28263000</v>
      </c>
      <c r="K49" s="480">
        <f>IF('výdaje-paragraf'!G37=0," ",'výdaje-paragraf'!G37)</f>
        <v>385000</v>
      </c>
      <c r="L49" s="73"/>
    </row>
    <row r="50" spans="1:12" x14ac:dyDescent="0.25">
      <c r="A50" s="325">
        <f>IF('příjmy-paragraf'!A50=0," ",'příjmy-paragraf'!A50)</f>
        <v>3399</v>
      </c>
      <c r="B50" s="537" t="str">
        <f>IF('příjmy-paragraf'!B50=0," ",'příjmy-paragraf'!B50)</f>
        <v>vstupné na kulturní akce</v>
      </c>
      <c r="C50" s="537" t="str">
        <f>IF('příjmy-paragraf'!C50=0," ",'příjmy-paragraf'!C50)</f>
        <v xml:space="preserve"> </v>
      </c>
      <c r="D50" s="330">
        <f>IF('příjmy-paragraf'!F50=0," ",'příjmy-paragraf'!F50)</f>
        <v>545000</v>
      </c>
      <c r="E50" s="341" t="str">
        <f>IF('příjmy-paragraf'!G50=0," ",'příjmy-paragraf'!G50)</f>
        <v xml:space="preserve"> </v>
      </c>
      <c r="F50" s="73"/>
      <c r="G50" s="1412"/>
      <c r="H50" s="1387"/>
      <c r="I50" s="472"/>
      <c r="J50" s="1401"/>
      <c r="K50" s="475"/>
      <c r="L50" s="73"/>
    </row>
    <row r="51" spans="1:12" x14ac:dyDescent="0.25">
      <c r="A51" s="1287">
        <f>IF('příjmy-paragraf'!A51=0," ",'příjmy-paragraf'!A51)</f>
        <v>3421</v>
      </c>
      <c r="B51" s="537" t="str">
        <f>IF('příjmy-paragraf'!B51=0," ",'příjmy-paragraf'!B51)</f>
        <v>peněžité dary</v>
      </c>
      <c r="C51" s="537" t="str">
        <f>IF('příjmy-paragraf'!C51=0," ",'příjmy-paragraf'!C51)</f>
        <v>volný čas dětí a mládeže</v>
      </c>
      <c r="D51" s="1286">
        <f>IF('příjmy-paragraf'!F51=0," ",'příjmy-paragraf'!F51)</f>
        <v>121300</v>
      </c>
      <c r="E51" s="341">
        <f>IF('příjmy-paragraf'!G51=0," ",'příjmy-paragraf'!G51)</f>
        <v>121300</v>
      </c>
      <c r="F51" s="73"/>
      <c r="G51" s="1412"/>
      <c r="H51" s="1387"/>
      <c r="I51" s="589"/>
      <c r="J51" s="1401"/>
      <c r="K51" s="539"/>
      <c r="L51" s="73"/>
    </row>
    <row r="52" spans="1:12" x14ac:dyDescent="0.25">
      <c r="A52" s="332">
        <f>IF('příjmy-paragraf'!A52=0," ",'příjmy-paragraf'!A52)</f>
        <v>3612</v>
      </c>
      <c r="B52" s="457" t="str">
        <f>IF('příjmy-paragraf'!B52=0," ",'příjmy-paragraf'!B52)</f>
        <v>bytové hospodářství</v>
      </c>
      <c r="C52" s="457" t="str">
        <f>IF('příjmy-paragraf'!C52=0," ",'příjmy-paragraf'!C52)</f>
        <v>nájem byty</v>
      </c>
      <c r="D52" s="337">
        <f>IF('příjmy-paragraf'!F52=0," ",'příjmy-paragraf'!F52)</f>
        <v>31047000</v>
      </c>
      <c r="E52" s="344" t="str">
        <f>IF('příjmy-paragraf'!G52=0," ",'příjmy-paragraf'!G52)</f>
        <v xml:space="preserve"> </v>
      </c>
      <c r="F52" s="73"/>
      <c r="G52" s="1413"/>
      <c r="H52" s="1399"/>
      <c r="I52" s="479" t="str">
        <f>IF('výdaje-paragraf'!C38=0," ",'výdaje-paragraf'!C38)</f>
        <v>MěÚ</v>
      </c>
      <c r="J52" s="1402"/>
      <c r="K52" s="474">
        <f>IF('výdaje-paragraf'!G38=0," ",'výdaje-paragraf'!G38)</f>
        <v>27878000</v>
      </c>
      <c r="L52" s="73"/>
    </row>
    <row r="53" spans="1:12" x14ac:dyDescent="0.25">
      <c r="A53" s="325">
        <f>IF('příjmy-paragraf'!A53=0," ",'příjmy-paragraf'!A53)</f>
        <v>3613</v>
      </c>
      <c r="B53" s="537" t="str">
        <f>IF('příjmy-paragraf'!B53=0," ",'příjmy-paragraf'!B53)</f>
        <v>nebytové hospodářství</v>
      </c>
      <c r="C53" s="537" t="str">
        <f>IF('příjmy-paragraf'!C53=0," ",'příjmy-paragraf'!C53)</f>
        <v>nájem nebytový</v>
      </c>
      <c r="D53" s="330">
        <f>IF('příjmy-paragraf'!F53=0," ",'příjmy-paragraf'!F53)</f>
        <v>1873000</v>
      </c>
      <c r="E53" s="341" t="str">
        <f>IF('příjmy-paragraf'!G53=0," ",'příjmy-paragraf'!G53)</f>
        <v xml:space="preserve"> </v>
      </c>
      <c r="F53" s="73"/>
      <c r="G53" s="359">
        <f>IF('výdaje-paragraf'!A39=0," ",'výdaje-paragraf'!A39)</f>
        <v>6223</v>
      </c>
      <c r="H53" s="368" t="str">
        <f>IF('výdaje-paragraf'!B39=0," ",'výdaje-paragraf'!B39)</f>
        <v>mezinárodní spolupráce</v>
      </c>
      <c r="I53" s="478" t="str">
        <f>IF('výdaje-paragraf'!C39=0," ",'výdaje-paragraf'!C39)</f>
        <v>Evropská Nová Města</v>
      </c>
      <c r="J53" s="371">
        <f>IF('výdaje-paragraf'!F39=0," ",'výdaje-paragraf'!F39)</f>
        <v>60000</v>
      </c>
      <c r="K53" s="371" t="str">
        <f>IF('výdaje-paragraf'!G39=0," ",'výdaje-paragraf'!G39)</f>
        <v xml:space="preserve"> </v>
      </c>
      <c r="L53" s="73"/>
    </row>
    <row r="54" spans="1:12" x14ac:dyDescent="0.25">
      <c r="A54" s="332">
        <f>IF('příjmy-paragraf'!A54=0," ",'příjmy-paragraf'!A54)</f>
        <v>3631</v>
      </c>
      <c r="B54" s="457" t="str">
        <f>IF('příjmy-paragraf'!B54=0," ",'příjmy-paragraf'!B54)</f>
        <v>veřejné osvětlení (pronájem plošiny)</v>
      </c>
      <c r="C54" s="457" t="str">
        <f>IF('příjmy-paragraf'!C54=0," ",'příjmy-paragraf'!C54)</f>
        <v>veřejné osvětlení</v>
      </c>
      <c r="D54" s="337">
        <f>IF('příjmy-paragraf'!F54=0," ",'příjmy-paragraf'!F54)</f>
        <v>260000</v>
      </c>
      <c r="E54" s="344" t="str">
        <f>IF('příjmy-paragraf'!G54=0," ",'příjmy-paragraf'!G54)</f>
        <v xml:space="preserve"> </v>
      </c>
      <c r="F54" s="73"/>
      <c r="G54" s="398">
        <f>IF('výdaje-paragraf'!A40=0," ",'výdaje-paragraf'!A40)</f>
        <v>6320</v>
      </c>
      <c r="H54" s="385" t="str">
        <f>IF('výdaje-paragraf'!B40=0," ",'výdaje-paragraf'!B40)</f>
        <v>pojištění funkčně nespecifikované</v>
      </c>
      <c r="I54" s="477" t="str">
        <f>IF('výdaje-paragraf'!C40=0," ",'výdaje-paragraf'!C40)</f>
        <v>pojištění majetku a odpovědnosti</v>
      </c>
      <c r="J54" s="387">
        <f>IF('výdaje-paragraf'!F40=0," ",'výdaje-paragraf'!F40)</f>
        <v>490000</v>
      </c>
      <c r="K54" s="387"/>
      <c r="L54" s="73"/>
    </row>
    <row r="55" spans="1:12" x14ac:dyDescent="0.25">
      <c r="A55" s="325">
        <f>IF('příjmy-paragraf'!A55=0," ",'příjmy-paragraf'!A55)</f>
        <v>3632</v>
      </c>
      <c r="B55" s="537" t="str">
        <f>IF('příjmy-paragraf'!B55=0," ",'příjmy-paragraf'!B55)</f>
        <v>pohřebnictví</v>
      </c>
      <c r="C55" s="537" t="str">
        <f>IF('příjmy-paragraf'!C55=0," ",'příjmy-paragraf'!C55)</f>
        <v>pohřebnictví</v>
      </c>
      <c r="D55" s="330">
        <f>IF('příjmy-paragraf'!F55=0," ",'příjmy-paragraf'!F55)</f>
        <v>50000</v>
      </c>
      <c r="E55" s="341" t="str">
        <f>IF('příjmy-paragraf'!G55=0," ",'příjmy-paragraf'!G55)</f>
        <v xml:space="preserve"> </v>
      </c>
      <c r="F55" s="73"/>
      <c r="G55" s="359">
        <f>IF('výdaje-paragraf'!A41=0," ",'výdaje-paragraf'!A41)</f>
        <v>6330</v>
      </c>
      <c r="H55" s="368" t="str">
        <f>IF('výdaje-paragraf'!B41=0," ",'výdaje-paragraf'!B41)</f>
        <v>převody vlastním fondům</v>
      </c>
      <c r="I55" s="478" t="str">
        <f>IF('výdaje-paragraf'!C41=0," ",'výdaje-paragraf'!C41)</f>
        <v>sociální fond</v>
      </c>
      <c r="J55" s="371">
        <f>IF('výdaje-paragraf'!F41=0," ",'výdaje-paragraf'!F41)</f>
        <v>700000</v>
      </c>
      <c r="K55" s="371" t="str">
        <f>IF('výdaje-paragraf'!G41=0," ",'výdaje-paragraf'!G41)</f>
        <v xml:space="preserve"> </v>
      </c>
      <c r="L55" s="73"/>
    </row>
    <row r="56" spans="1:12" x14ac:dyDescent="0.25">
      <c r="A56" s="1395">
        <f>IF('příjmy-paragraf'!A56=0," ",'příjmy-paragraf'!A56)</f>
        <v>3639</v>
      </c>
      <c r="B56" s="1397" t="str">
        <f>IF('příjmy-paragraf'!B56=0," ",'příjmy-paragraf'!B56)</f>
        <v>územní rozvoj</v>
      </c>
      <c r="C56" s="590" t="str">
        <f>IF('příjmy-paragraf'!C56=0," ",'příjmy-paragraf'!C56)</f>
        <v>pronájem pozemků</v>
      </c>
      <c r="D56" s="1416">
        <f>SUM(E56:E60)</f>
        <v>3650000</v>
      </c>
      <c r="E56" s="344">
        <f>IF('příjmy-paragraf'!G56=0," ",'příjmy-paragraf'!G56)</f>
        <v>250000</v>
      </c>
      <c r="F56" s="73"/>
      <c r="G56" s="398">
        <f>IF('výdaje-paragraf'!A42=0," ",'výdaje-paragraf'!A42)</f>
        <v>6399</v>
      </c>
      <c r="H56" s="385" t="str">
        <f>IF('výdaje-paragraf'!B42=0," ",'výdaje-paragraf'!B42)</f>
        <v>ostatní finanční operace</v>
      </c>
      <c r="I56" s="477" t="str">
        <f>IF('výdaje-paragraf'!C42=0," ",'výdaje-paragraf'!C42)</f>
        <v>Daně placené městem, DPH</v>
      </c>
      <c r="J56" s="387">
        <f>IF('výdaje-paragraf'!F42=0," ",'výdaje-paragraf'!F42)</f>
        <v>11434000</v>
      </c>
      <c r="K56" s="387" t="str">
        <f>IF('výdaje-paragraf'!G42=0," ",'výdaje-paragraf'!G42)</f>
        <v xml:space="preserve"> </v>
      </c>
      <c r="L56" s="73"/>
    </row>
    <row r="57" spans="1:12" x14ac:dyDescent="0.25">
      <c r="A57" s="1396"/>
      <c r="B57" s="1398"/>
      <c r="C57" s="1303"/>
      <c r="D57" s="1434"/>
      <c r="E57" s="599"/>
      <c r="F57" s="73"/>
      <c r="G57" s="398">
        <f>IF('výdaje-paragraf'!A43=0," ",'výdaje-paragraf'!A43)</f>
        <v>6402</v>
      </c>
      <c r="H57" s="385" t="str">
        <f>IF('výdaje-paragraf'!B43=0," ",'výdaje-paragraf'!B43)</f>
        <v>finanční vypořádání</v>
      </c>
      <c r="I57" s="477" t="str">
        <f>IF('výdaje-paragraf'!C43=0," ",'výdaje-paragraf'!C43)</f>
        <v>vratka dotací z roku 2024</v>
      </c>
      <c r="J57" s="387">
        <f>IF('výdaje-paragraf'!F43=0," ",'výdaje-paragraf'!F43)</f>
        <v>41310</v>
      </c>
      <c r="K57" s="473"/>
      <c r="L57" s="73"/>
    </row>
    <row r="58" spans="1:12" x14ac:dyDescent="0.25">
      <c r="A58" s="1372"/>
      <c r="B58" s="1375"/>
      <c r="C58" s="598" t="str">
        <f>IF('příjmy-paragraf'!C57=0," ",'příjmy-paragraf'!C57)</f>
        <v>prodej pozemků</v>
      </c>
      <c r="D58" s="1393"/>
      <c r="E58" s="427">
        <f>IF('příjmy-paragraf'!G57=0," ",'příjmy-paragraf'!G57)</f>
        <v>3400000</v>
      </c>
      <c r="F58" s="73"/>
      <c r="G58" s="1403">
        <f>IF('výdaje-paragraf'!A44=0," ",'výdaje-paragraf'!A44)</f>
        <v>6409</v>
      </c>
      <c r="H58" s="1406" t="str">
        <f>IF('výdaje-paragraf'!B44=0," ",'výdaje-paragraf'!B44)</f>
        <v>ostatní činnosti</v>
      </c>
      <c r="I58" s="593" t="str">
        <f>IF('výdaje-paragraf'!C44=0," ",'výdaje-paragraf'!C44)</f>
        <v>Mikroregion Frýdlantsko</v>
      </c>
      <c r="J58" s="1409">
        <f>SUM(K58:K61)</f>
        <v>701000</v>
      </c>
      <c r="K58" s="476">
        <f>IF('výdaje-paragraf'!G44=0," ",'výdaje-paragraf'!G44)</f>
        <v>626000</v>
      </c>
      <c r="L58" s="73"/>
    </row>
    <row r="59" spans="1:12" x14ac:dyDescent="0.25">
      <c r="A59" s="1372"/>
      <c r="B59" s="1375"/>
      <c r="C59" s="598" t="str">
        <f>IF('příjmy-paragraf'!C58=0," ",'příjmy-paragraf'!C58)</f>
        <v>prodej budov a staveb</v>
      </c>
      <c r="D59" s="1393"/>
      <c r="E59" s="427">
        <f>IF('příjmy-paragraf'!G58=0," ",'příjmy-paragraf'!G58)</f>
        <v>1.0000000000000001E-18</v>
      </c>
      <c r="F59" s="73"/>
      <c r="G59" s="1404"/>
      <c r="H59" s="1407"/>
      <c r="I59" s="595" t="str">
        <f>IF('výdaje-paragraf'!C45=0," ",'výdaje-paragraf'!C45)</f>
        <v>SO Smrk</v>
      </c>
      <c r="J59" s="1410"/>
      <c r="K59" s="596">
        <f>IF('výdaje-paragraf'!G45=0," ",'výdaje-paragraf'!G45)</f>
        <v>57000</v>
      </c>
      <c r="L59" s="73"/>
    </row>
    <row r="60" spans="1:12" x14ac:dyDescent="0.25">
      <c r="A60" s="1390"/>
      <c r="B60" s="1391"/>
      <c r="C60" s="597" t="str">
        <f>IF('příjmy-paragraf'!C59=0," ",'příjmy-paragraf'!C59)</f>
        <v>kraj-komunikace náměstí</v>
      </c>
      <c r="D60" s="1394"/>
      <c r="E60" s="599" t="str">
        <f>IF('příjmy-paragraf'!G59=0," ",'příjmy-paragraf'!G59)</f>
        <v xml:space="preserve"> </v>
      </c>
      <c r="F60" s="73"/>
      <c r="G60" s="1404"/>
      <c r="H60" s="1407"/>
      <c r="I60" s="595" t="str">
        <f>IF('výdaje-paragraf'!C46=0," ",'výdaje-paragraf'!C46)</f>
        <v>Svaz měst a obcí ČR</v>
      </c>
      <c r="J60" s="1410"/>
      <c r="K60" s="596">
        <f>IF('výdaje-paragraf'!G46=0," ",'výdaje-paragraf'!G46)</f>
        <v>18000</v>
      </c>
      <c r="L60" s="73"/>
    </row>
    <row r="61" spans="1:12" ht="13.8" thickBot="1" x14ac:dyDescent="0.3">
      <c r="A61" s="325">
        <f>IF('příjmy-paragraf'!A60=0," ",'příjmy-paragraf'!A60)</f>
        <v>3713</v>
      </c>
      <c r="B61" s="537" t="str">
        <f>IF('příjmy-paragraf'!B60=0," ",'příjmy-paragraf'!B60)</f>
        <v>technologie vytápění (Teplárenská)</v>
      </c>
      <c r="C61" s="537" t="str">
        <f>IF('příjmy-paragraf'!C60=0," ",'příjmy-paragraf'!C60)</f>
        <v>nájem Teplárenská</v>
      </c>
      <c r="D61" s="330" t="str">
        <f>IF('příjmy-paragraf'!F60=0," ",'příjmy-paragraf'!F60)</f>
        <v xml:space="preserve"> </v>
      </c>
      <c r="E61" s="341" t="str">
        <f>IF('příjmy-paragraf'!G60=0," ",'příjmy-paragraf'!G60)</f>
        <v xml:space="preserve"> </v>
      </c>
      <c r="F61" s="73"/>
      <c r="G61" s="1405"/>
      <c r="H61" s="1408"/>
      <c r="I61" s="594"/>
      <c r="J61" s="1411"/>
      <c r="K61" s="364"/>
      <c r="L61" s="73"/>
    </row>
    <row r="62" spans="1:12" ht="15" thickTop="1" thickBot="1" x14ac:dyDescent="0.3">
      <c r="A62" s="332">
        <f>IF('příjmy-paragraf'!A61=0," ",'příjmy-paragraf'!A61)</f>
        <v>3722</v>
      </c>
      <c r="B62" s="457" t="str">
        <f>IF('příjmy-paragraf'!B61=0," ",'příjmy-paragraf'!B61)</f>
        <v>sběr a svoz komunálního odpadu</v>
      </c>
      <c r="C62" s="457" t="str">
        <f>IF('příjmy-paragraf'!C61=0," ",'příjmy-paragraf'!C61)</f>
        <v>kompenzace FCC</v>
      </c>
      <c r="D62" s="337">
        <f>IF('příjmy-paragraf'!F61=0," ",'příjmy-paragraf'!F61)</f>
        <v>37000</v>
      </c>
      <c r="E62" s="344" t="str">
        <f>IF('příjmy-paragraf'!G61=0," ",'příjmy-paragraf'!G61)</f>
        <v xml:space="preserve"> </v>
      </c>
      <c r="F62" s="73"/>
      <c r="G62" s="470" t="s">
        <v>24</v>
      </c>
      <c r="H62" s="466"/>
      <c r="I62" s="466"/>
      <c r="J62" s="468">
        <f>SUM(J4:J61)</f>
        <v>164589411</v>
      </c>
      <c r="K62" s="471"/>
      <c r="L62" s="73"/>
    </row>
    <row r="63" spans="1:12" ht="13.8" thickTop="1" x14ac:dyDescent="0.25">
      <c r="A63" s="325">
        <f>IF('příjmy-paragraf'!A62=0," ",'příjmy-paragraf'!A62)</f>
        <v>3723</v>
      </c>
      <c r="B63" s="537" t="str">
        <f>IF('příjmy-paragraf'!B62=0," ",'příjmy-paragraf'!B62)</f>
        <v>sběr a svoz odpadu</v>
      </c>
      <c r="C63" s="537" t="str">
        <f>IF('příjmy-paragraf'!C62=0," ",'příjmy-paragraf'!C62)</f>
        <v>využití odpadu EKOKOM</v>
      </c>
      <c r="D63" s="330">
        <f>IF('příjmy-paragraf'!F62=0," ",'příjmy-paragraf'!F62)</f>
        <v>57000</v>
      </c>
      <c r="E63" s="341" t="str">
        <f>IF('příjmy-paragraf'!G62=0," ",'příjmy-paragraf'!G62)</f>
        <v xml:space="preserve"> </v>
      </c>
      <c r="F63" s="73"/>
      <c r="L63" s="73"/>
    </row>
    <row r="64" spans="1:12" x14ac:dyDescent="0.25">
      <c r="A64" s="332">
        <f>IF('příjmy-paragraf'!A63=0," ",'příjmy-paragraf'!A63)</f>
        <v>3725</v>
      </c>
      <c r="B64" s="457" t="str">
        <f>IF('příjmy-paragraf'!B63=0," ",'příjmy-paragraf'!B63)</f>
        <v>využívání komun. odpadů (Eko-com,Asocol)</v>
      </c>
      <c r="C64" s="457" t="str">
        <f>IF('příjmy-paragraf'!C63=0," ",'příjmy-paragraf'!C63)</f>
        <v>odpady EKOKOM</v>
      </c>
      <c r="D64" s="337">
        <f>IF('příjmy-paragraf'!F63=0," ",'příjmy-paragraf'!F63)</f>
        <v>965000</v>
      </c>
      <c r="E64" s="344" t="str">
        <f>IF('příjmy-paragraf'!G63=0," ",'příjmy-paragraf'!G63)</f>
        <v xml:space="preserve"> </v>
      </c>
      <c r="F64" s="73"/>
      <c r="L64" s="73"/>
    </row>
    <row r="65" spans="1:12" x14ac:dyDescent="0.25">
      <c r="A65" s="325">
        <f>IF('příjmy-paragraf'!A64=0," ",'příjmy-paragraf'!A64)</f>
        <v>3745</v>
      </c>
      <c r="B65" s="537" t="str">
        <f>IF('příjmy-paragraf'!B64=0," ",'příjmy-paragraf'!B64)</f>
        <v>péče o vzhled obce</v>
      </c>
      <c r="C65" s="537" t="str">
        <f>IF('příjmy-paragraf'!C64=0," ",'příjmy-paragraf'!C64)</f>
        <v>čištění města</v>
      </c>
      <c r="D65" s="330">
        <f>IF('příjmy-paragraf'!F64=0," ",'příjmy-paragraf'!F64)</f>
        <v>145000</v>
      </c>
      <c r="E65" s="341" t="str">
        <f>IF('příjmy-paragraf'!G64=0," ",'příjmy-paragraf'!G64)</f>
        <v xml:space="preserve"> </v>
      </c>
      <c r="F65" s="73"/>
      <c r="L65" s="73"/>
    </row>
    <row r="66" spans="1:12" x14ac:dyDescent="0.25">
      <c r="A66" s="332">
        <f>IF('příjmy-paragraf'!A65=0," ",'příjmy-paragraf'!A65)</f>
        <v>4351</v>
      </c>
      <c r="B66" s="457" t="str">
        <f>IF('příjmy-paragraf'!B65=0," ",'příjmy-paragraf'!B65)</f>
        <v>pečovatelská služba</v>
      </c>
      <c r="C66" s="457" t="str">
        <f>IF('příjmy-paragraf'!C65=0," ",'příjmy-paragraf'!C65)</f>
        <v>DPS služby klientům</v>
      </c>
      <c r="D66" s="337">
        <f>IF('příjmy-paragraf'!F65=0," ",'příjmy-paragraf'!F65)</f>
        <v>460000</v>
      </c>
      <c r="E66" s="344" t="str">
        <f>IF('příjmy-paragraf'!G65=0," ",'příjmy-paragraf'!G65)</f>
        <v xml:space="preserve"> </v>
      </c>
      <c r="F66" s="73"/>
      <c r="L66" s="73"/>
    </row>
    <row r="67" spans="1:12" x14ac:dyDescent="0.25">
      <c r="A67" s="332">
        <f>IF('příjmy-paragraf'!A66=0," ",'příjmy-paragraf'!A66)</f>
        <v>5512</v>
      </c>
      <c r="B67" s="457" t="str">
        <f>IF('příjmy-paragraf'!B66=0," ",'příjmy-paragraf'!B66)</f>
        <v>JSDH</v>
      </c>
      <c r="C67" s="457" t="str">
        <f>IF('příjmy-paragraf'!C66=0," ",'příjmy-paragraf'!C66)</f>
        <v>příspěvek Agrofert</v>
      </c>
      <c r="D67" s="337">
        <f>IF('příjmy-paragraf'!F66=0," ",'příjmy-paragraf'!F66)</f>
        <v>107700</v>
      </c>
      <c r="E67" s="344"/>
      <c r="F67" s="73"/>
      <c r="L67" s="73"/>
    </row>
    <row r="68" spans="1:12" x14ac:dyDescent="0.25">
      <c r="A68" s="1435">
        <f>IF('příjmy-paragraf'!A67=0," ",'příjmy-paragraf'!A67)</f>
        <v>6171</v>
      </c>
      <c r="B68" s="1436" t="str">
        <f>IF('příjmy-paragraf'!B67=0," ",'příjmy-paragraf'!B67)</f>
        <v>činnost místní správy (nedaňové příjmy)</v>
      </c>
      <c r="C68" s="600" t="str">
        <f>IF('příjmy-paragraf'!C67=0," ",'příjmy-paragraf'!C67)</f>
        <v>obědy</v>
      </c>
      <c r="D68" s="1418">
        <f>SUM(E68:E69)</f>
        <v>790700</v>
      </c>
      <c r="E68" s="601">
        <f>IF('příjmy-paragraf'!G67=0," ",'příjmy-paragraf'!G67)</f>
        <v>500000</v>
      </c>
      <c r="F68" s="73"/>
      <c r="L68" s="73"/>
    </row>
    <row r="69" spans="1:12" x14ac:dyDescent="0.25">
      <c r="A69" s="1426"/>
      <c r="B69" s="1423"/>
      <c r="C69" s="602" t="str">
        <f>IF('příjmy-paragraf'!C68=0," ",'příjmy-paragraf'!C68)</f>
        <v>ostatní nahodilé přijmy</v>
      </c>
      <c r="D69" s="1433"/>
      <c r="E69" s="603">
        <f>IF('příjmy-paragraf'!G68=0," ",'příjmy-paragraf'!G68)</f>
        <v>290700</v>
      </c>
      <c r="F69" s="73"/>
      <c r="L69" s="73"/>
    </row>
    <row r="70" spans="1:12" ht="13.8" thickBot="1" x14ac:dyDescent="0.3">
      <c r="A70" s="332">
        <f>IF('příjmy-paragraf'!A69=0," ",'příjmy-paragraf'!A69)</f>
        <v>6330</v>
      </c>
      <c r="B70" s="457" t="str">
        <f>IF('příjmy-paragraf'!B69=0," ",'příjmy-paragraf'!B69)</f>
        <v>převody fondům (sociální fond)</v>
      </c>
      <c r="C70" s="457" t="str">
        <f>IF('příjmy-paragraf'!C69=0," ",'příjmy-paragraf'!C69)</f>
        <v>sociální fond</v>
      </c>
      <c r="D70" s="337">
        <f>IF('příjmy-paragraf'!F69=0," ",'příjmy-paragraf'!F69)</f>
        <v>700000</v>
      </c>
      <c r="E70" s="344" t="str">
        <f>IF('příjmy-paragraf'!G69=0," ",'příjmy-paragraf'!G69)</f>
        <v xml:space="preserve"> </v>
      </c>
      <c r="F70" s="73"/>
      <c r="L70" s="73"/>
    </row>
    <row r="71" spans="1:12" ht="15" thickTop="1" thickBot="1" x14ac:dyDescent="0.3">
      <c r="A71" s="465" t="s">
        <v>24</v>
      </c>
      <c r="B71" s="466"/>
      <c r="C71" s="467"/>
      <c r="D71" s="468">
        <f>SUM(D4:D70)</f>
        <v>150627710</v>
      </c>
      <c r="E71" s="469"/>
      <c r="F71" s="73"/>
      <c r="L71" s="73"/>
    </row>
    <row r="72" spans="1:12" ht="14.4" thickTop="1" x14ac:dyDescent="0.25">
      <c r="D72" s="73"/>
      <c r="E72" s="75"/>
      <c r="F72" s="73"/>
      <c r="L72" s="73"/>
    </row>
    <row r="73" spans="1:12" ht="13.8" thickBot="1" x14ac:dyDescent="0.3">
      <c r="B73" s="481" t="s">
        <v>658</v>
      </c>
      <c r="D73" s="73"/>
      <c r="E73" s="73"/>
      <c r="F73" s="73"/>
      <c r="G73" s="73"/>
      <c r="H73" s="73"/>
      <c r="I73" s="73"/>
      <c r="J73" s="73"/>
      <c r="K73" s="73"/>
      <c r="L73" s="73"/>
    </row>
    <row r="74" spans="1:12" x14ac:dyDescent="0.25">
      <c r="B74" s="482" t="s">
        <v>648</v>
      </c>
      <c r="C74" s="86"/>
      <c r="D74" s="87"/>
      <c r="E74" s="87"/>
      <c r="F74" s="73"/>
      <c r="G74" s="73"/>
      <c r="H74" s="73"/>
      <c r="I74" s="73"/>
      <c r="J74" s="73"/>
      <c r="K74" s="73"/>
      <c r="L74" s="73"/>
    </row>
    <row r="75" spans="1:12" x14ac:dyDescent="0.25">
      <c r="B75" s="483" t="s">
        <v>660</v>
      </c>
      <c r="C75" s="89"/>
      <c r="D75" s="90">
        <f>D71</f>
        <v>150627710</v>
      </c>
      <c r="E75" s="100"/>
      <c r="F75" s="73"/>
      <c r="G75" s="73"/>
      <c r="H75" s="73"/>
      <c r="I75" s="73"/>
      <c r="J75" s="73"/>
      <c r="K75" s="73"/>
      <c r="L75" s="73"/>
    </row>
    <row r="76" spans="1:12" x14ac:dyDescent="0.25">
      <c r="B76" s="88"/>
      <c r="C76" s="646" t="s">
        <v>464</v>
      </c>
      <c r="D76" s="90">
        <f>J62</f>
        <v>164589411</v>
      </c>
      <c r="E76" s="100"/>
      <c r="F76" s="73"/>
      <c r="G76" s="73"/>
      <c r="H76" s="73"/>
      <c r="I76" s="73"/>
      <c r="J76" s="73"/>
      <c r="K76" s="73"/>
      <c r="L76" s="73"/>
    </row>
    <row r="77" spans="1:12" x14ac:dyDescent="0.25">
      <c r="B77" s="483" t="s">
        <v>659</v>
      </c>
      <c r="C77" s="91"/>
      <c r="D77" s="90">
        <v>1500000</v>
      </c>
      <c r="E77" s="100"/>
      <c r="F77" s="73"/>
      <c r="G77" s="73"/>
      <c r="H77" s="73"/>
      <c r="I77" s="73"/>
      <c r="J77" s="73"/>
      <c r="K77" s="73"/>
      <c r="L77" s="73"/>
    </row>
    <row r="78" spans="1:12" x14ac:dyDescent="0.25">
      <c r="B78" s="483" t="s">
        <v>372</v>
      </c>
      <c r="C78" s="89"/>
      <c r="D78" s="90"/>
      <c r="E78" s="100"/>
      <c r="F78" s="73"/>
      <c r="G78" s="73"/>
      <c r="H78" s="73"/>
      <c r="I78" s="73"/>
      <c r="J78" s="73"/>
      <c r="K78" s="73"/>
      <c r="L78" s="73"/>
    </row>
    <row r="79" spans="1:12" x14ac:dyDescent="0.25">
      <c r="B79" s="583" t="s">
        <v>602</v>
      </c>
      <c r="C79" s="584"/>
      <c r="D79" s="585">
        <f>D76+D77-D75</f>
        <v>15461701</v>
      </c>
      <c r="E79" s="586"/>
      <c r="F79" s="73"/>
      <c r="G79" s="73"/>
      <c r="H79" s="73"/>
      <c r="I79" s="73"/>
      <c r="J79" s="73"/>
      <c r="K79" s="73"/>
      <c r="L79" s="73"/>
    </row>
    <row r="80" spans="1:12" x14ac:dyDescent="0.25">
      <c r="B80" s="84"/>
      <c r="C80" s="73"/>
      <c r="D80" s="85"/>
      <c r="E80" s="85"/>
      <c r="F80" s="73"/>
      <c r="G80" s="73"/>
      <c r="H80" s="73"/>
      <c r="I80" s="73"/>
      <c r="J80" s="73"/>
      <c r="K80" s="73"/>
      <c r="L80" s="73"/>
    </row>
    <row r="82" spans="1:4" x14ac:dyDescent="0.25">
      <c r="A82" s="99"/>
      <c r="B82" s="98"/>
      <c r="C82" s="98"/>
      <c r="D82" s="85"/>
    </row>
    <row r="83" spans="1:4" x14ac:dyDescent="0.25">
      <c r="A83" s="99"/>
      <c r="B83" s="98"/>
      <c r="C83" s="98"/>
    </row>
  </sheetData>
  <mergeCells count="36">
    <mergeCell ref="D68:D69"/>
    <mergeCell ref="D56:D60"/>
    <mergeCell ref="A56:A60"/>
    <mergeCell ref="B56:B60"/>
    <mergeCell ref="A68:A69"/>
    <mergeCell ref="B68:B69"/>
    <mergeCell ref="A33:A37"/>
    <mergeCell ref="B33:B37"/>
    <mergeCell ref="H49:H52"/>
    <mergeCell ref="J49:J52"/>
    <mergeCell ref="G58:G61"/>
    <mergeCell ref="H58:H61"/>
    <mergeCell ref="J58:J61"/>
    <mergeCell ref="G49:G52"/>
    <mergeCell ref="A39:A40"/>
    <mergeCell ref="B39:B40"/>
    <mergeCell ref="D39:D40"/>
    <mergeCell ref="D41:D43"/>
    <mergeCell ref="B41:B43"/>
    <mergeCell ref="A41:A43"/>
    <mergeCell ref="D33:D37"/>
    <mergeCell ref="J26:J33"/>
    <mergeCell ref="G1:K1"/>
    <mergeCell ref="J40:J43"/>
    <mergeCell ref="G40:G43"/>
    <mergeCell ref="H40:H43"/>
    <mergeCell ref="G17:G21"/>
    <mergeCell ref="H17:H21"/>
    <mergeCell ref="J17:J21"/>
    <mergeCell ref="A1:E1"/>
    <mergeCell ref="A9:A13"/>
    <mergeCell ref="B9:B13"/>
    <mergeCell ref="D9:D13"/>
    <mergeCell ref="A22:A31"/>
    <mergeCell ref="B22:B31"/>
    <mergeCell ref="D22:D3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30"/>
  <sheetViews>
    <sheetView zoomScale="130" zoomScaleNormal="130" workbookViewId="0">
      <selection activeCell="G20" sqref="G20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1" ht="17.399999999999999" x14ac:dyDescent="0.3">
      <c r="B1" s="1483" t="s">
        <v>408</v>
      </c>
      <c r="C1" s="1484"/>
      <c r="D1" s="1484"/>
      <c r="E1" s="1484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 t="s">
        <v>381</v>
      </c>
      <c r="B3" s="710" t="s">
        <v>228</v>
      </c>
      <c r="C3" s="711"/>
      <c r="D3" s="795"/>
      <c r="E3" s="795"/>
      <c r="F3" s="795"/>
      <c r="G3" s="713"/>
    </row>
    <row r="4" spans="1:11" ht="15.6" x14ac:dyDescent="0.3">
      <c r="A4" s="714"/>
      <c r="B4" s="715" t="s">
        <v>136</v>
      </c>
      <c r="C4" s="796"/>
      <c r="D4" s="797"/>
      <c r="E4" s="718" t="s">
        <v>137</v>
      </c>
      <c r="F4" s="797"/>
      <c r="G4" s="719"/>
    </row>
    <row r="5" spans="1:11" ht="14.4" x14ac:dyDescent="0.3">
      <c r="A5" s="1554" t="s">
        <v>138</v>
      </c>
      <c r="B5" s="1555" t="s">
        <v>139</v>
      </c>
      <c r="C5" s="798" t="s">
        <v>140</v>
      </c>
      <c r="D5" s="798" t="s">
        <v>109</v>
      </c>
      <c r="E5" s="798" t="s">
        <v>141</v>
      </c>
      <c r="F5" s="798" t="s">
        <v>110</v>
      </c>
      <c r="G5" s="799" t="s">
        <v>142</v>
      </c>
      <c r="H5" s="1266" t="s">
        <v>142</v>
      </c>
      <c r="I5" s="1266" t="s">
        <v>512</v>
      </c>
      <c r="J5" s="1266" t="s">
        <v>513</v>
      </c>
      <c r="K5" s="1266" t="s">
        <v>513</v>
      </c>
    </row>
    <row r="6" spans="1:11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11" ht="20.100000000000001" customHeight="1" x14ac:dyDescent="0.3">
      <c r="A7" s="800">
        <v>2111</v>
      </c>
      <c r="B7" s="801" t="s">
        <v>229</v>
      </c>
      <c r="C7" s="802">
        <v>30000</v>
      </c>
      <c r="D7" s="802">
        <v>113700</v>
      </c>
      <c r="E7" s="802">
        <v>150000</v>
      </c>
      <c r="F7" s="802">
        <v>50000</v>
      </c>
      <c r="G7" s="775">
        <v>50000</v>
      </c>
    </row>
    <row r="8" spans="1:11" ht="20.100000000000001" customHeight="1" x14ac:dyDescent="0.3">
      <c r="A8" s="803">
        <v>2321</v>
      </c>
      <c r="B8" s="992" t="s">
        <v>574</v>
      </c>
      <c r="C8" s="805">
        <v>300000</v>
      </c>
      <c r="D8" s="805">
        <v>311000</v>
      </c>
      <c r="E8" s="805">
        <v>311000</v>
      </c>
      <c r="F8" s="805">
        <v>0</v>
      </c>
      <c r="G8" s="1268">
        <f>SUM(H8+I8+J8+K8)</f>
        <v>495000</v>
      </c>
      <c r="H8" s="1267">
        <v>0</v>
      </c>
      <c r="I8" s="1264">
        <v>25000</v>
      </c>
      <c r="J8" s="1264">
        <v>40000</v>
      </c>
      <c r="K8" s="1264">
        <v>430000</v>
      </c>
    </row>
    <row r="9" spans="1:11" ht="20.100000000000001" customHeight="1" thickBot="1" x14ac:dyDescent="0.35">
      <c r="A9" s="806"/>
      <c r="B9" s="807"/>
      <c r="C9" s="808"/>
      <c r="D9" s="808"/>
      <c r="E9" s="808"/>
      <c r="F9" s="808"/>
      <c r="G9" s="779"/>
    </row>
    <row r="10" spans="1:11" ht="20.100000000000001" customHeight="1" thickBot="1" x14ac:dyDescent="0.35">
      <c r="A10" s="892"/>
      <c r="B10" s="881" t="s">
        <v>57</v>
      </c>
      <c r="C10" s="906">
        <f>SUM(C7:C9)</f>
        <v>330000</v>
      </c>
      <c r="D10" s="906">
        <f>SUM(D7:D9)</f>
        <v>424700</v>
      </c>
      <c r="E10" s="906">
        <f>SUM(E7:E9)</f>
        <v>461000</v>
      </c>
      <c r="F10" s="906">
        <f>SUM(F7:F9)</f>
        <v>50000</v>
      </c>
      <c r="G10" s="907">
        <f>SUM(G7:G9)</f>
        <v>545000</v>
      </c>
    </row>
    <row r="11" spans="1:11" ht="14.4" x14ac:dyDescent="0.3">
      <c r="A11" s="215"/>
      <c r="B11" s="215"/>
      <c r="C11" s="216"/>
      <c r="D11" s="216"/>
      <c r="E11" s="216"/>
      <c r="F11" s="216"/>
      <c r="G11" s="216"/>
    </row>
    <row r="12" spans="1:11" ht="15" thickBot="1" x14ac:dyDescent="0.35">
      <c r="A12" s="215"/>
      <c r="B12" s="215"/>
      <c r="C12" s="215"/>
      <c r="D12" s="215"/>
      <c r="E12" s="215"/>
      <c r="F12" s="215"/>
    </row>
    <row r="13" spans="1:11" ht="15.6" x14ac:dyDescent="0.3">
      <c r="A13" s="739" t="s">
        <v>381</v>
      </c>
      <c r="B13" s="740" t="s">
        <v>228</v>
      </c>
      <c r="C13" s="741"/>
      <c r="D13" s="810"/>
      <c r="E13" s="810"/>
      <c r="F13" s="810"/>
      <c r="G13" s="743"/>
    </row>
    <row r="14" spans="1:11" ht="15.6" x14ac:dyDescent="0.3">
      <c r="A14" s="744"/>
      <c r="B14" s="745" t="s">
        <v>143</v>
      </c>
      <c r="C14" s="811"/>
      <c r="D14" s="812"/>
      <c r="E14" s="748" t="s">
        <v>137</v>
      </c>
      <c r="F14" s="812"/>
      <c r="G14" s="749"/>
    </row>
    <row r="15" spans="1:11" ht="14.4" x14ac:dyDescent="0.3">
      <c r="A15" s="1556" t="s">
        <v>138</v>
      </c>
      <c r="B15" s="1557" t="s">
        <v>139</v>
      </c>
      <c r="C15" s="813" t="s">
        <v>140</v>
      </c>
      <c r="D15" s="813" t="s">
        <v>109</v>
      </c>
      <c r="E15" s="813" t="s">
        <v>141</v>
      </c>
      <c r="F15" s="813" t="s">
        <v>110</v>
      </c>
      <c r="G15" s="814" t="s">
        <v>142</v>
      </c>
    </row>
    <row r="16" spans="1:11" ht="15" thickBot="1" x14ac:dyDescent="0.35">
      <c r="A16" s="1490"/>
      <c r="B16" s="1492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815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11" ht="20.100000000000001" customHeight="1" x14ac:dyDescent="0.3">
      <c r="A17" s="816">
        <v>5041</v>
      </c>
      <c r="B17" s="817" t="s">
        <v>471</v>
      </c>
      <c r="C17" s="818">
        <v>0</v>
      </c>
      <c r="D17" s="819">
        <v>3277</v>
      </c>
      <c r="E17" s="818">
        <v>3500</v>
      </c>
      <c r="F17" s="818">
        <v>0</v>
      </c>
      <c r="G17" s="820">
        <v>0</v>
      </c>
    </row>
    <row r="18" spans="1:11" ht="20.100000000000001" customHeight="1" x14ac:dyDescent="0.3">
      <c r="A18" s="816">
        <v>5139</v>
      </c>
      <c r="B18" s="817" t="s">
        <v>150</v>
      </c>
      <c r="C18" s="818">
        <v>80000</v>
      </c>
      <c r="D18" s="819">
        <v>23706</v>
      </c>
      <c r="E18" s="818">
        <v>80000</v>
      </c>
      <c r="F18" s="818">
        <v>80000</v>
      </c>
      <c r="G18" s="820">
        <v>80000</v>
      </c>
    </row>
    <row r="19" spans="1:11" ht="20.100000000000001" customHeight="1" x14ac:dyDescent="0.3">
      <c r="A19" s="816">
        <v>5169</v>
      </c>
      <c r="B19" s="817" t="s">
        <v>164</v>
      </c>
      <c r="C19" s="818">
        <v>400000</v>
      </c>
      <c r="D19" s="819">
        <v>288000</v>
      </c>
      <c r="E19" s="818">
        <v>500000</v>
      </c>
      <c r="F19" s="818">
        <v>700000</v>
      </c>
      <c r="G19" s="1336">
        <f>SUM(H19+I19+J19+K19)</f>
        <v>1170000</v>
      </c>
      <c r="H19" s="1267">
        <v>700000</v>
      </c>
      <c r="I19" s="1264">
        <v>0</v>
      </c>
      <c r="J19" s="1264">
        <v>20000</v>
      </c>
      <c r="K19" s="1264">
        <v>450000</v>
      </c>
    </row>
    <row r="20" spans="1:11" ht="20.100000000000001" customHeight="1" x14ac:dyDescent="0.3">
      <c r="A20" s="816">
        <v>5169</v>
      </c>
      <c r="B20" s="817" t="s">
        <v>164</v>
      </c>
      <c r="C20" s="818">
        <v>1500000</v>
      </c>
      <c r="D20" s="819">
        <v>1675977</v>
      </c>
      <c r="E20" s="818">
        <v>1675977</v>
      </c>
      <c r="F20" s="993">
        <v>0</v>
      </c>
      <c r="G20" s="1298">
        <v>25000</v>
      </c>
    </row>
    <row r="21" spans="1:11" ht="20.100000000000001" customHeight="1" x14ac:dyDescent="0.3">
      <c r="A21" s="821">
        <v>5175</v>
      </c>
      <c r="B21" s="822" t="s">
        <v>25</v>
      </c>
      <c r="C21" s="823">
        <v>20000</v>
      </c>
      <c r="D21" s="823">
        <v>23706</v>
      </c>
      <c r="E21" s="823">
        <v>20000</v>
      </c>
      <c r="F21" s="823">
        <v>20000</v>
      </c>
      <c r="G21" s="824">
        <v>20000</v>
      </c>
      <c r="I21" s="217"/>
    </row>
    <row r="22" spans="1:11" ht="20.100000000000001" customHeight="1" x14ac:dyDescent="0.3">
      <c r="A22" s="1340">
        <v>5194</v>
      </c>
      <c r="B22" s="1341" t="s">
        <v>215</v>
      </c>
      <c r="C22" s="1342">
        <v>50000</v>
      </c>
      <c r="D22" s="1342">
        <v>23454</v>
      </c>
      <c r="E22" s="1342">
        <v>60000</v>
      </c>
      <c r="F22" s="1342">
        <v>50000</v>
      </c>
      <c r="G22" s="1343">
        <v>50000</v>
      </c>
      <c r="I22" s="217"/>
    </row>
    <row r="23" spans="1:11" ht="20.100000000000001" customHeight="1" thickBot="1" x14ac:dyDescent="0.35">
      <c r="A23" s="1337">
        <v>6122</v>
      </c>
      <c r="B23" s="1338" t="s">
        <v>682</v>
      </c>
      <c r="C23" s="1339">
        <v>0</v>
      </c>
      <c r="D23" s="1339">
        <v>0</v>
      </c>
      <c r="E23" s="1339">
        <v>0</v>
      </c>
      <c r="F23" s="1339">
        <v>0</v>
      </c>
      <c r="G23" s="1336">
        <f>SUM(H23+I23+J23+K23)</f>
        <v>0</v>
      </c>
      <c r="H23" s="1267">
        <v>0</v>
      </c>
      <c r="I23" s="1264">
        <v>0</v>
      </c>
      <c r="J23" s="1264">
        <v>450000</v>
      </c>
      <c r="K23" s="1264">
        <v>-450000</v>
      </c>
    </row>
    <row r="24" spans="1:11" ht="20.100000000000001" customHeight="1" thickBot="1" x14ac:dyDescent="0.35">
      <c r="A24" s="895"/>
      <c r="B24" s="885" t="s">
        <v>57</v>
      </c>
      <c r="C24" s="896">
        <f>SUM(C17:C23)</f>
        <v>2050000</v>
      </c>
      <c r="D24" s="896">
        <f>SUM(D17:D23)</f>
        <v>2038120</v>
      </c>
      <c r="E24" s="896">
        <f>SUM(E17:E23)</f>
        <v>2339477</v>
      </c>
      <c r="F24" s="896">
        <f>SUM(F17:F23)</f>
        <v>850000</v>
      </c>
      <c r="G24" s="905">
        <f>SUM(G17:G23)</f>
        <v>1345000</v>
      </c>
    </row>
    <row r="25" spans="1:11" ht="14.4" x14ac:dyDescent="0.3">
      <c r="A25" s="215"/>
      <c r="B25" s="215"/>
      <c r="C25" s="218"/>
      <c r="D25" s="218"/>
      <c r="E25" s="218"/>
      <c r="F25" s="218"/>
      <c r="G25" s="215"/>
    </row>
    <row r="26" spans="1:11" ht="14.4" x14ac:dyDescent="0.3">
      <c r="A26" s="215"/>
      <c r="B26" s="215"/>
      <c r="C26" s="218"/>
      <c r="D26" s="218"/>
      <c r="E26" s="218"/>
      <c r="F26" s="218"/>
      <c r="G26" s="215"/>
    </row>
    <row r="27" spans="1:11" ht="14.4" x14ac:dyDescent="0.3">
      <c r="A27" s="215"/>
      <c r="B27" s="219" t="s">
        <v>146</v>
      </c>
      <c r="C27" s="994">
        <v>45595</v>
      </c>
      <c r="E27" s="219" t="s">
        <v>147</v>
      </c>
      <c r="F27" s="1021" t="s">
        <v>596</v>
      </c>
      <c r="G27" s="215"/>
    </row>
    <row r="28" spans="1:11" ht="14.4" x14ac:dyDescent="0.3">
      <c r="A28" s="215"/>
      <c r="B28" s="215"/>
      <c r="C28" s="215"/>
      <c r="D28" s="215"/>
      <c r="E28" s="215"/>
      <c r="F28" s="215"/>
      <c r="G28" s="215"/>
    </row>
    <row r="29" spans="1:11" ht="14.4" x14ac:dyDescent="0.3">
      <c r="B29" s="118" t="s">
        <v>17</v>
      </c>
      <c r="C29" s="119">
        <v>150000</v>
      </c>
      <c r="D29" s="119" t="s">
        <v>52</v>
      </c>
      <c r="E29" s="119" t="s">
        <v>52</v>
      </c>
      <c r="F29" s="502" t="s">
        <v>52</v>
      </c>
    </row>
    <row r="30" spans="1:11" ht="14.4" x14ac:dyDescent="0.3">
      <c r="B30" s="118" t="s">
        <v>230</v>
      </c>
      <c r="C30" s="119">
        <v>700000</v>
      </c>
      <c r="D30" s="119" t="s">
        <v>52</v>
      </c>
      <c r="E30" s="119" t="s">
        <v>52</v>
      </c>
      <c r="F30" s="502" t="s">
        <v>52</v>
      </c>
      <c r="H30" s="21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68"/>
  <sheetViews>
    <sheetView showGridLines="0" topLeftCell="A13" zoomScale="120" zoomScaleNormal="120" zoomScalePageLayoutView="120" workbookViewId="0">
      <selection activeCell="I27" sqref="I27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5546875" style="1123" customWidth="1"/>
    <col min="4" max="8" width="8.33203125" style="1123" customWidth="1"/>
    <col min="9" max="9" width="9.88671875" style="1123" customWidth="1"/>
    <col min="10" max="16384" width="9.109375" style="1123"/>
  </cols>
  <sheetData>
    <row r="1" spans="1:9" x14ac:dyDescent="0.3">
      <c r="A1" s="1122"/>
      <c r="B1" s="1122"/>
      <c r="C1" s="1550" t="s">
        <v>637</v>
      </c>
      <c r="D1" s="1551"/>
      <c r="E1" s="1551"/>
      <c r="F1" s="1124" t="s">
        <v>254</v>
      </c>
      <c r="G1" s="1125">
        <f>[4]P8!F1</f>
        <v>2025</v>
      </c>
      <c r="H1" s="1122"/>
      <c r="I1" s="908" t="s">
        <v>510</v>
      </c>
    </row>
    <row r="2" spans="1:9" s="1127" customFormat="1" ht="12" customHeight="1" x14ac:dyDescent="0.3">
      <c r="A2" s="1126"/>
      <c r="B2" s="1552" t="str">
        <f>[4]P8!B2</f>
        <v>Středisko volného času "ROROŠ", Nové Město pod Smrkem, příspěvková organizace</v>
      </c>
      <c r="C2" s="1551"/>
      <c r="D2" s="1551"/>
      <c r="E2" s="1551"/>
      <c r="F2" s="1551"/>
      <c r="G2" s="1551"/>
      <c r="H2" s="1126"/>
      <c r="I2" s="1126"/>
    </row>
    <row r="3" spans="1:9" s="1127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09"/>
      <c r="I3" s="124" t="s">
        <v>511</v>
      </c>
    </row>
    <row r="4" spans="1:9" s="1127" customFormat="1" ht="12" customHeight="1" thickBot="1" x14ac:dyDescent="0.25">
      <c r="A4" s="910"/>
      <c r="B4" s="911" t="s">
        <v>259</v>
      </c>
      <c r="C4" s="911" t="s">
        <v>260</v>
      </c>
      <c r="D4" s="912">
        <f>[4]P8!F1-1</f>
        <v>2024</v>
      </c>
      <c r="E4" s="911" t="s">
        <v>110</v>
      </c>
      <c r="F4" s="1128" t="s">
        <v>512</v>
      </c>
      <c r="G4" s="1128" t="s">
        <v>513</v>
      </c>
      <c r="H4" s="1128" t="s">
        <v>514</v>
      </c>
      <c r="I4" s="1129" t="s">
        <v>515</v>
      </c>
    </row>
    <row r="5" spans="1:9" s="1127" customFormat="1" ht="12" customHeight="1" thickBot="1" x14ac:dyDescent="0.25">
      <c r="A5" s="1498" t="s">
        <v>516</v>
      </c>
      <c r="B5" s="1499"/>
      <c r="C5" s="1500"/>
      <c r="D5" s="913">
        <f>D6+D9+D14+D20+D22+D27+D31+D33</f>
        <v>4360944</v>
      </c>
      <c r="E5" s="913">
        <f>E6+E9+E14+E20+E22+E27+E31+E33</f>
        <v>3554274</v>
      </c>
      <c r="F5" s="913">
        <f>F6+F9+F14+F20+F22+F27+F31+F33</f>
        <v>0</v>
      </c>
      <c r="G5" s="913">
        <f>G6+G9+G14+G20+G22+G27+G31+G33</f>
        <v>0</v>
      </c>
      <c r="H5" s="913">
        <f>H6+H9+H14+H20+H22+H27+H31+H33</f>
        <v>0</v>
      </c>
      <c r="I5" s="1130">
        <f t="shared" ref="I5:I37" si="0">SUM(E5:H5)</f>
        <v>3554274</v>
      </c>
    </row>
    <row r="6" spans="1:9" s="1127" customFormat="1" ht="12" customHeight="1" thickBot="1" x14ac:dyDescent="0.25">
      <c r="A6" s="914">
        <v>50</v>
      </c>
      <c r="B6" s="1501" t="s">
        <v>517</v>
      </c>
      <c r="C6" s="1502"/>
      <c r="D6" s="915">
        <f t="shared" ref="D6:H6" si="1">SUM(D7:D8)</f>
        <v>490532</v>
      </c>
      <c r="E6" s="915">
        <f t="shared" si="1"/>
        <v>374862</v>
      </c>
      <c r="F6" s="915">
        <f t="shared" si="1"/>
        <v>0</v>
      </c>
      <c r="G6" s="915">
        <f t="shared" si="1"/>
        <v>0</v>
      </c>
      <c r="H6" s="915">
        <f t="shared" si="1"/>
        <v>0</v>
      </c>
      <c r="I6" s="1131">
        <f t="shared" si="0"/>
        <v>374862</v>
      </c>
    </row>
    <row r="7" spans="1:9" s="1127" customFormat="1" ht="12" customHeight="1" x14ac:dyDescent="0.2">
      <c r="A7" s="916"/>
      <c r="B7" s="916">
        <v>501</v>
      </c>
      <c r="C7" s="917" t="s">
        <v>518</v>
      </c>
      <c r="D7" s="918">
        <v>299532</v>
      </c>
      <c r="E7" s="919">
        <f>[4]P8!D8</f>
        <v>233862</v>
      </c>
      <c r="F7" s="1132"/>
      <c r="G7" s="1132"/>
      <c r="H7" s="1132"/>
      <c r="I7" s="1133">
        <f t="shared" si="0"/>
        <v>233862</v>
      </c>
    </row>
    <row r="8" spans="1:9" s="1127" customFormat="1" ht="12" customHeight="1" thickBot="1" x14ac:dyDescent="0.25">
      <c r="A8" s="920"/>
      <c r="B8" s="920">
        <v>502</v>
      </c>
      <c r="C8" s="921" t="s">
        <v>519</v>
      </c>
      <c r="D8" s="922">
        <v>191000</v>
      </c>
      <c r="E8" s="923">
        <f>[4]P8!D17</f>
        <v>141000</v>
      </c>
      <c r="F8" s="1134"/>
      <c r="G8" s="1134"/>
      <c r="H8" s="1134"/>
      <c r="I8" s="1135">
        <f t="shared" si="0"/>
        <v>141000</v>
      </c>
    </row>
    <row r="9" spans="1:9" s="1127" customFormat="1" ht="12" customHeight="1" thickBot="1" x14ac:dyDescent="0.25">
      <c r="A9" s="914">
        <v>51</v>
      </c>
      <c r="B9" s="1493" t="s">
        <v>520</v>
      </c>
      <c r="C9" s="1493"/>
      <c r="D9" s="915">
        <f t="shared" ref="D9:H9" si="2">SUM(D10:D13)</f>
        <v>986000</v>
      </c>
      <c r="E9" s="915">
        <f t="shared" si="2"/>
        <v>536000</v>
      </c>
      <c r="F9" s="915">
        <f t="shared" si="2"/>
        <v>0</v>
      </c>
      <c r="G9" s="915">
        <f t="shared" si="2"/>
        <v>0</v>
      </c>
      <c r="H9" s="915">
        <f t="shared" si="2"/>
        <v>0</v>
      </c>
      <c r="I9" s="1131">
        <f t="shared" si="0"/>
        <v>536000</v>
      </c>
    </row>
    <row r="10" spans="1:9" s="1127" customFormat="1" ht="12" customHeight="1" x14ac:dyDescent="0.2">
      <c r="A10" s="916"/>
      <c r="B10" s="916">
        <v>511</v>
      </c>
      <c r="C10" s="924" t="s">
        <v>284</v>
      </c>
      <c r="D10" s="918">
        <v>58000</v>
      </c>
      <c r="E10" s="919">
        <f>[4]P8!D23</f>
        <v>178000</v>
      </c>
      <c r="F10" s="918"/>
      <c r="G10" s="918"/>
      <c r="H10" s="918"/>
      <c r="I10" s="1133">
        <f t="shared" si="0"/>
        <v>178000</v>
      </c>
    </row>
    <row r="11" spans="1:9" s="1127" customFormat="1" ht="12" customHeight="1" x14ac:dyDescent="0.2">
      <c r="A11" s="920"/>
      <c r="B11" s="920">
        <v>512</v>
      </c>
      <c r="C11" s="921" t="s">
        <v>287</v>
      </c>
      <c r="D11" s="922">
        <v>6000</v>
      </c>
      <c r="E11" s="923">
        <f>[4]P8!D26</f>
        <v>2000</v>
      </c>
      <c r="F11" s="922"/>
      <c r="G11" s="922"/>
      <c r="H11" s="922"/>
      <c r="I11" s="1135">
        <f t="shared" si="0"/>
        <v>2000</v>
      </c>
    </row>
    <row r="12" spans="1:9" s="1127" customFormat="1" ht="12" customHeight="1" x14ac:dyDescent="0.2">
      <c r="A12" s="925"/>
      <c r="B12" s="920">
        <v>513</v>
      </c>
      <c r="C12" s="921" t="s">
        <v>289</v>
      </c>
      <c r="D12" s="1134">
        <v>12000</v>
      </c>
      <c r="E12" s="923">
        <f>[4]P8!D28</f>
        <v>5000</v>
      </c>
      <c r="F12" s="1134"/>
      <c r="G12" s="1134"/>
      <c r="H12" s="1134"/>
      <c r="I12" s="1135">
        <f t="shared" si="0"/>
        <v>5000</v>
      </c>
    </row>
    <row r="13" spans="1:9" s="1127" customFormat="1" ht="12" customHeight="1" thickBot="1" x14ac:dyDescent="0.25">
      <c r="A13" s="926"/>
      <c r="B13" s="927">
        <v>518</v>
      </c>
      <c r="C13" s="928" t="s">
        <v>521</v>
      </c>
      <c r="D13" s="918">
        <v>910000</v>
      </c>
      <c r="E13" s="929">
        <f>[4]P8!D30</f>
        <v>351000</v>
      </c>
      <c r="F13" s="918"/>
      <c r="G13" s="918"/>
      <c r="H13" s="918"/>
      <c r="I13" s="1136">
        <f t="shared" si="0"/>
        <v>351000</v>
      </c>
    </row>
    <row r="14" spans="1:9" s="1127" customFormat="1" ht="12" customHeight="1" thickBot="1" x14ac:dyDescent="0.25">
      <c r="A14" s="914">
        <v>52</v>
      </c>
      <c r="B14" s="1493" t="s">
        <v>522</v>
      </c>
      <c r="C14" s="1493"/>
      <c r="D14" s="915">
        <f t="shared" ref="D14:H14" si="3">SUM(D15:D19)</f>
        <v>2739412</v>
      </c>
      <c r="E14" s="915">
        <f t="shared" si="3"/>
        <v>2536412</v>
      </c>
      <c r="F14" s="915">
        <f t="shared" si="3"/>
        <v>0</v>
      </c>
      <c r="G14" s="915">
        <f t="shared" si="3"/>
        <v>0</v>
      </c>
      <c r="H14" s="915">
        <f t="shared" si="3"/>
        <v>0</v>
      </c>
      <c r="I14" s="1131">
        <f t="shared" si="0"/>
        <v>2536412</v>
      </c>
    </row>
    <row r="15" spans="1:9" s="1127" customFormat="1" ht="12" customHeight="1" x14ac:dyDescent="0.2">
      <c r="A15" s="916"/>
      <c r="B15" s="916">
        <v>521</v>
      </c>
      <c r="C15" s="924" t="s">
        <v>306</v>
      </c>
      <c r="D15" s="1134">
        <v>1983630</v>
      </c>
      <c r="E15" s="919">
        <f>[4]P8!D45</f>
        <v>1905130</v>
      </c>
      <c r="F15" s="1134"/>
      <c r="G15" s="1134"/>
      <c r="H15" s="1134"/>
      <c r="I15" s="1133">
        <f t="shared" si="0"/>
        <v>1905130</v>
      </c>
    </row>
    <row r="16" spans="1:9" s="1127" customFormat="1" ht="12" customHeight="1" x14ac:dyDescent="0.2">
      <c r="A16" s="920"/>
      <c r="B16" s="920">
        <v>524</v>
      </c>
      <c r="C16" s="921" t="s">
        <v>523</v>
      </c>
      <c r="D16" s="1134">
        <v>570475</v>
      </c>
      <c r="E16" s="919">
        <f>[4]P8!D47</f>
        <v>512475</v>
      </c>
      <c r="F16" s="1134"/>
      <c r="G16" s="1134"/>
      <c r="H16" s="1134"/>
      <c r="I16" s="1135">
        <f t="shared" si="0"/>
        <v>512475</v>
      </c>
    </row>
    <row r="17" spans="1:9" s="1127" customFormat="1" ht="12" customHeight="1" x14ac:dyDescent="0.2">
      <c r="A17" s="925"/>
      <c r="B17" s="920">
        <v>525</v>
      </c>
      <c r="C17" s="921" t="s">
        <v>524</v>
      </c>
      <c r="D17" s="1134">
        <v>9000</v>
      </c>
      <c r="E17" s="919">
        <f>[4]P8!D49</f>
        <v>9000</v>
      </c>
      <c r="F17" s="1134"/>
      <c r="G17" s="1134"/>
      <c r="H17" s="1134"/>
      <c r="I17" s="1135">
        <f t="shared" si="0"/>
        <v>9000</v>
      </c>
    </row>
    <row r="18" spans="1:9" s="1127" customFormat="1" ht="12" customHeight="1" x14ac:dyDescent="0.2">
      <c r="A18" s="925"/>
      <c r="B18" s="920">
        <v>527</v>
      </c>
      <c r="C18" s="921" t="s">
        <v>309</v>
      </c>
      <c r="D18" s="1134">
        <v>112307</v>
      </c>
      <c r="E18" s="919">
        <f>[4]P8!D51</f>
        <v>43807</v>
      </c>
      <c r="F18" s="1134"/>
      <c r="G18" s="1134"/>
      <c r="H18" s="1134"/>
      <c r="I18" s="1135">
        <f t="shared" si="0"/>
        <v>43807</v>
      </c>
    </row>
    <row r="19" spans="1:9" s="1127" customFormat="1" ht="12" customHeight="1" thickBot="1" x14ac:dyDescent="0.25">
      <c r="A19" s="926"/>
      <c r="B19" s="927">
        <v>528</v>
      </c>
      <c r="C19" s="928" t="s">
        <v>525</v>
      </c>
      <c r="D19" s="1134">
        <v>64000</v>
      </c>
      <c r="E19" s="919">
        <f>[4]P8!D56</f>
        <v>66000</v>
      </c>
      <c r="F19" s="1134"/>
      <c r="G19" s="1134"/>
      <c r="H19" s="1134"/>
      <c r="I19" s="1136">
        <f t="shared" si="0"/>
        <v>66000</v>
      </c>
    </row>
    <row r="20" spans="1:9" s="1127" customFormat="1" ht="12" customHeight="1" thickBot="1" x14ac:dyDescent="0.25">
      <c r="A20" s="914">
        <v>53</v>
      </c>
      <c r="B20" s="1493" t="s">
        <v>526</v>
      </c>
      <c r="C20" s="1493"/>
      <c r="D20" s="915">
        <f t="shared" ref="D20:H20" si="4">D21</f>
        <v>2000</v>
      </c>
      <c r="E20" s="915">
        <f t="shared" si="4"/>
        <v>2000</v>
      </c>
      <c r="F20" s="915">
        <f t="shared" si="4"/>
        <v>0</v>
      </c>
      <c r="G20" s="915">
        <f t="shared" si="4"/>
        <v>0</v>
      </c>
      <c r="H20" s="915">
        <f t="shared" si="4"/>
        <v>0</v>
      </c>
      <c r="I20" s="1131">
        <f t="shared" si="0"/>
        <v>2000</v>
      </c>
    </row>
    <row r="21" spans="1:9" s="1127" customFormat="1" ht="12" customHeight="1" thickBot="1" x14ac:dyDescent="0.25">
      <c r="A21" s="930"/>
      <c r="B21" s="930">
        <v>538</v>
      </c>
      <c r="C21" s="931" t="s">
        <v>316</v>
      </c>
      <c r="D21" s="1134">
        <v>2000</v>
      </c>
      <c r="E21" s="932">
        <f>[4]P8!D59</f>
        <v>2000</v>
      </c>
      <c r="F21" s="1134"/>
      <c r="G21" s="1134"/>
      <c r="H21" s="1134"/>
      <c r="I21" s="1137">
        <f t="shared" si="0"/>
        <v>2000</v>
      </c>
    </row>
    <row r="22" spans="1:9" s="1127" customFormat="1" ht="12" customHeight="1" thickBot="1" x14ac:dyDescent="0.25">
      <c r="A22" s="914">
        <v>54</v>
      </c>
      <c r="B22" s="1493" t="s">
        <v>527</v>
      </c>
      <c r="C22" s="1493"/>
      <c r="D22" s="915">
        <f t="shared" ref="D22:H22" si="5">SUM(D23:D26)</f>
        <v>25000</v>
      </c>
      <c r="E22" s="915">
        <f t="shared" si="5"/>
        <v>25000</v>
      </c>
      <c r="F22" s="915">
        <f t="shared" si="5"/>
        <v>0</v>
      </c>
      <c r="G22" s="915">
        <f t="shared" si="5"/>
        <v>0</v>
      </c>
      <c r="H22" s="915">
        <f t="shared" si="5"/>
        <v>0</v>
      </c>
      <c r="I22" s="1131">
        <f t="shared" si="0"/>
        <v>25000</v>
      </c>
    </row>
    <row r="23" spans="1:9" s="1127" customFormat="1" ht="12" customHeight="1" x14ac:dyDescent="0.2">
      <c r="A23" s="924"/>
      <c r="B23" s="916">
        <v>541</v>
      </c>
      <c r="C23" s="924" t="s">
        <v>318</v>
      </c>
      <c r="D23" s="1134"/>
      <c r="E23" s="919">
        <f>[4]P8!D62</f>
        <v>0</v>
      </c>
      <c r="F23" s="1134"/>
      <c r="G23" s="1134"/>
      <c r="H23" s="1134"/>
      <c r="I23" s="1133">
        <f t="shared" si="0"/>
        <v>0</v>
      </c>
    </row>
    <row r="24" spans="1:9" s="1127" customFormat="1" ht="12" customHeight="1" x14ac:dyDescent="0.2">
      <c r="A24" s="921"/>
      <c r="B24" s="920">
        <v>542</v>
      </c>
      <c r="C24" s="921" t="s">
        <v>528</v>
      </c>
      <c r="D24" s="1134"/>
      <c r="E24" s="919">
        <f>[4]P8!D64</f>
        <v>0</v>
      </c>
      <c r="F24" s="1134"/>
      <c r="G24" s="1134"/>
      <c r="H24" s="1134"/>
      <c r="I24" s="1135">
        <f t="shared" si="0"/>
        <v>0</v>
      </c>
    </row>
    <row r="25" spans="1:9" s="1127" customFormat="1" ht="12" customHeight="1" x14ac:dyDescent="0.2">
      <c r="A25" s="933"/>
      <c r="B25" s="920">
        <v>547</v>
      </c>
      <c r="C25" s="921" t="s">
        <v>320</v>
      </c>
      <c r="D25" s="1134"/>
      <c r="E25" s="919">
        <f>[4]P8!D66</f>
        <v>0</v>
      </c>
      <c r="F25" s="1134"/>
      <c r="G25" s="1134"/>
      <c r="H25" s="1134"/>
      <c r="I25" s="1135">
        <f t="shared" si="0"/>
        <v>0</v>
      </c>
    </row>
    <row r="26" spans="1:9" s="1127" customFormat="1" ht="12" customHeight="1" thickBot="1" x14ac:dyDescent="0.25">
      <c r="A26" s="928"/>
      <c r="B26" s="927">
        <v>549</v>
      </c>
      <c r="C26" s="928" t="s">
        <v>321</v>
      </c>
      <c r="D26" s="1134">
        <v>25000</v>
      </c>
      <c r="E26" s="919">
        <f>[4]P8!D68</f>
        <v>25000</v>
      </c>
      <c r="F26" s="1134"/>
      <c r="G26" s="1134"/>
      <c r="H26" s="1134"/>
      <c r="I26" s="1136">
        <f t="shared" si="0"/>
        <v>25000</v>
      </c>
    </row>
    <row r="27" spans="1:9" s="1127" customFormat="1" ht="12" customHeight="1" thickBot="1" x14ac:dyDescent="0.25">
      <c r="A27" s="914">
        <v>55</v>
      </c>
      <c r="B27" s="1493" t="s">
        <v>529</v>
      </c>
      <c r="C27" s="1493"/>
      <c r="D27" s="915">
        <f>SUM(D28:D30)</f>
        <v>118000</v>
      </c>
      <c r="E27" s="915">
        <f>SUM(E28:E30)</f>
        <v>80000</v>
      </c>
      <c r="F27" s="915">
        <f>SUM(F28:F30)</f>
        <v>0</v>
      </c>
      <c r="G27" s="915">
        <f>SUM(G28:G30)</f>
        <v>0</v>
      </c>
      <c r="H27" s="915">
        <f>SUM(H28:H30)</f>
        <v>0</v>
      </c>
      <c r="I27" s="1131">
        <f t="shared" si="0"/>
        <v>80000</v>
      </c>
    </row>
    <row r="28" spans="1:9" s="1127" customFormat="1" ht="12" customHeight="1" x14ac:dyDescent="0.2">
      <c r="A28" s="934"/>
      <c r="B28" s="935">
        <v>551</v>
      </c>
      <c r="C28" s="936" t="s">
        <v>324</v>
      </c>
      <c r="D28" s="1138"/>
      <c r="E28" s="937">
        <f>[4]P8!D71</f>
        <v>0</v>
      </c>
      <c r="F28" s="1138"/>
      <c r="G28" s="1138"/>
      <c r="H28" s="1138"/>
      <c r="I28" s="1139">
        <f t="shared" si="0"/>
        <v>0</v>
      </c>
    </row>
    <row r="29" spans="1:9" s="1127" customFormat="1" ht="12" customHeight="1" x14ac:dyDescent="0.2">
      <c r="A29" s="933"/>
      <c r="B29" s="920">
        <v>556</v>
      </c>
      <c r="C29" s="921" t="s">
        <v>325</v>
      </c>
      <c r="D29" s="1134"/>
      <c r="E29" s="919">
        <f>[4]P8!D73</f>
        <v>0</v>
      </c>
      <c r="F29" s="1134"/>
      <c r="G29" s="1134"/>
      <c r="H29" s="1134"/>
      <c r="I29" s="1135">
        <f t="shared" ref="I29" si="6">SUM(E29:H29)</f>
        <v>0</v>
      </c>
    </row>
    <row r="30" spans="1:9" s="1127" customFormat="1" ht="12" customHeight="1" thickBot="1" x14ac:dyDescent="0.25">
      <c r="A30" s="938"/>
      <c r="B30" s="939">
        <v>558</v>
      </c>
      <c r="C30" s="940" t="s">
        <v>326</v>
      </c>
      <c r="D30" s="1134">
        <v>118000</v>
      </c>
      <c r="E30" s="929">
        <f>[4]P8!D75</f>
        <v>80000</v>
      </c>
      <c r="F30" s="1132"/>
      <c r="G30" s="1132"/>
      <c r="H30" s="1132"/>
      <c r="I30" s="1136">
        <f t="shared" si="0"/>
        <v>80000</v>
      </c>
    </row>
    <row r="31" spans="1:9" s="1127" customFormat="1" ht="12" customHeight="1" thickBot="1" x14ac:dyDescent="0.25">
      <c r="A31" s="914">
        <v>56</v>
      </c>
      <c r="B31" s="1501" t="s">
        <v>530</v>
      </c>
      <c r="C31" s="1502"/>
      <c r="D31" s="915">
        <f>D32</f>
        <v>0</v>
      </c>
      <c r="E31" s="915">
        <f t="shared" ref="E31:H31" si="7">E32</f>
        <v>0</v>
      </c>
      <c r="F31" s="915">
        <f t="shared" si="7"/>
        <v>0</v>
      </c>
      <c r="G31" s="915">
        <f t="shared" si="7"/>
        <v>0</v>
      </c>
      <c r="H31" s="915">
        <f t="shared" si="7"/>
        <v>0</v>
      </c>
      <c r="I31" s="1131">
        <f t="shared" si="0"/>
        <v>0</v>
      </c>
    </row>
    <row r="32" spans="1:9" s="1127" customFormat="1" ht="12" customHeight="1" thickBot="1" x14ac:dyDescent="0.25">
      <c r="A32" s="941"/>
      <c r="B32" s="930">
        <v>569</v>
      </c>
      <c r="C32" s="931" t="s">
        <v>330</v>
      </c>
      <c r="D32" s="1134"/>
      <c r="E32" s="932">
        <f>[4]P8!D79</f>
        <v>0</v>
      </c>
      <c r="F32" s="1134"/>
      <c r="G32" s="1134"/>
      <c r="H32" s="1134"/>
      <c r="I32" s="1137">
        <f t="shared" si="0"/>
        <v>0</v>
      </c>
    </row>
    <row r="33" spans="1:9" s="1127" customFormat="1" ht="12" customHeight="1" thickBot="1" x14ac:dyDescent="0.25">
      <c r="A33" s="914">
        <v>59</v>
      </c>
      <c r="B33" s="1493" t="s">
        <v>332</v>
      </c>
      <c r="C33" s="1493"/>
      <c r="D33" s="915">
        <f t="shared" ref="D33:H33" si="8">SUM(D34:D35)</f>
        <v>0</v>
      </c>
      <c r="E33" s="915">
        <f t="shared" si="8"/>
        <v>0</v>
      </c>
      <c r="F33" s="915">
        <f t="shared" si="8"/>
        <v>0</v>
      </c>
      <c r="G33" s="915">
        <f t="shared" si="8"/>
        <v>0</v>
      </c>
      <c r="H33" s="915">
        <f t="shared" si="8"/>
        <v>0</v>
      </c>
      <c r="I33" s="1131">
        <f t="shared" si="0"/>
        <v>0</v>
      </c>
    </row>
    <row r="34" spans="1:9" s="1127" customFormat="1" ht="12" customHeight="1" x14ac:dyDescent="0.2">
      <c r="A34" s="924"/>
      <c r="B34" s="916">
        <v>591</v>
      </c>
      <c r="C34" s="924" t="s">
        <v>332</v>
      </c>
      <c r="D34" s="1134"/>
      <c r="E34" s="919">
        <f>[4]P8!D82</f>
        <v>0</v>
      </c>
      <c r="F34" s="1134"/>
      <c r="G34" s="1134"/>
      <c r="H34" s="1134"/>
      <c r="I34" s="1133">
        <f t="shared" si="0"/>
        <v>0</v>
      </c>
    </row>
    <row r="35" spans="1:9" s="1127" customFormat="1" ht="12" customHeight="1" thickBot="1" x14ac:dyDescent="0.25">
      <c r="A35" s="942"/>
      <c r="B35" s="943">
        <v>595</v>
      </c>
      <c r="C35" s="942" t="s">
        <v>333</v>
      </c>
      <c r="D35" s="1134"/>
      <c r="E35" s="919">
        <f>[4]P8!D84</f>
        <v>0</v>
      </c>
      <c r="F35" s="1134"/>
      <c r="G35" s="1134"/>
      <c r="H35" s="1134"/>
      <c r="I35" s="1140">
        <f t="shared" si="0"/>
        <v>0</v>
      </c>
    </row>
    <row r="36" spans="1:9" s="1127" customFormat="1" ht="12" customHeight="1" thickBot="1" x14ac:dyDescent="0.25">
      <c r="A36" s="1507" t="s">
        <v>531</v>
      </c>
      <c r="B36" s="1508"/>
      <c r="C36" s="1509"/>
      <c r="D36" s="944">
        <f t="shared" ref="D36:H36" si="9">D37+D41+D46+D48</f>
        <v>4360944</v>
      </c>
      <c r="E36" s="944">
        <f t="shared" si="9"/>
        <v>3554274</v>
      </c>
      <c r="F36" s="944">
        <f t="shared" si="9"/>
        <v>0</v>
      </c>
      <c r="G36" s="944">
        <f t="shared" si="9"/>
        <v>0</v>
      </c>
      <c r="H36" s="944">
        <f t="shared" si="9"/>
        <v>0</v>
      </c>
      <c r="I36" s="1141">
        <f t="shared" si="0"/>
        <v>3554274</v>
      </c>
    </row>
    <row r="37" spans="1:9" s="1127" customFormat="1" ht="12" customHeight="1" thickBot="1" x14ac:dyDescent="0.25">
      <c r="A37" s="945">
        <v>60</v>
      </c>
      <c r="B37" s="1510" t="s">
        <v>532</v>
      </c>
      <c r="C37" s="1510"/>
      <c r="D37" s="946">
        <f t="shared" ref="D37:H37" si="10">SUM(D38:D40)</f>
        <v>533000</v>
      </c>
      <c r="E37" s="946">
        <f t="shared" si="10"/>
        <v>200000</v>
      </c>
      <c r="F37" s="946">
        <f t="shared" si="10"/>
        <v>0</v>
      </c>
      <c r="G37" s="946">
        <f t="shared" si="10"/>
        <v>0</v>
      </c>
      <c r="H37" s="946">
        <f t="shared" si="10"/>
        <v>0</v>
      </c>
      <c r="I37" s="1142">
        <f t="shared" si="0"/>
        <v>200000</v>
      </c>
    </row>
    <row r="38" spans="1:9" s="1127" customFormat="1" ht="12" customHeight="1" x14ac:dyDescent="0.2">
      <c r="A38" s="947"/>
      <c r="B38" s="948">
        <v>602</v>
      </c>
      <c r="C38" s="947" t="s">
        <v>533</v>
      </c>
      <c r="D38" s="1134">
        <v>533000</v>
      </c>
      <c r="E38" s="1134">
        <v>200000</v>
      </c>
      <c r="F38" s="1134"/>
      <c r="G38" s="1134"/>
      <c r="H38" s="1134"/>
      <c r="I38" s="1143">
        <f>SUM(E38:H38)</f>
        <v>200000</v>
      </c>
    </row>
    <row r="39" spans="1:9" s="1127" customFormat="1" ht="12" customHeight="1" x14ac:dyDescent="0.2">
      <c r="A39" s="949"/>
      <c r="B39" s="950">
        <v>603</v>
      </c>
      <c r="C39" s="949" t="s">
        <v>534</v>
      </c>
      <c r="D39" s="1134"/>
      <c r="E39" s="1134"/>
      <c r="F39" s="1134"/>
      <c r="G39" s="1134"/>
      <c r="H39" s="1134"/>
      <c r="I39" s="1144">
        <f>SUM(E39:H39)</f>
        <v>0</v>
      </c>
    </row>
    <row r="40" spans="1:9" s="1127" customFormat="1" ht="12" customHeight="1" thickBot="1" x14ac:dyDescent="0.25">
      <c r="A40" s="951"/>
      <c r="B40" s="952">
        <v>604</v>
      </c>
      <c r="C40" s="951" t="s">
        <v>535</v>
      </c>
      <c r="D40" s="1134"/>
      <c r="E40" s="1134"/>
      <c r="F40" s="1134"/>
      <c r="G40" s="1134"/>
      <c r="H40" s="1134"/>
      <c r="I40" s="1145">
        <f t="shared" ref="I40:I54" si="11">SUM(E40:H40)</f>
        <v>0</v>
      </c>
    </row>
    <row r="41" spans="1:9" s="1127" customFormat="1" ht="12" customHeight="1" thickBot="1" x14ac:dyDescent="0.25">
      <c r="A41" s="945">
        <v>64</v>
      </c>
      <c r="B41" s="1510" t="s">
        <v>536</v>
      </c>
      <c r="C41" s="1510"/>
      <c r="D41" s="946">
        <f>SUM(D42:D45)</f>
        <v>428500</v>
      </c>
      <c r="E41" s="946">
        <f t="shared" ref="E41:H41" si="12">SUM(E42:E45)</f>
        <v>0</v>
      </c>
      <c r="F41" s="946">
        <f t="shared" si="12"/>
        <v>0</v>
      </c>
      <c r="G41" s="946">
        <f t="shared" si="12"/>
        <v>0</v>
      </c>
      <c r="H41" s="946">
        <f t="shared" si="12"/>
        <v>0</v>
      </c>
      <c r="I41" s="1142">
        <f t="shared" si="11"/>
        <v>0</v>
      </c>
    </row>
    <row r="42" spans="1:9" s="1127" customFormat="1" ht="12" customHeight="1" x14ac:dyDescent="0.2">
      <c r="A42" s="947"/>
      <c r="B42" s="948">
        <v>641</v>
      </c>
      <c r="C42" s="947" t="s">
        <v>318</v>
      </c>
      <c r="D42" s="1134"/>
      <c r="E42" s="1134"/>
      <c r="F42" s="1134"/>
      <c r="G42" s="1134"/>
      <c r="H42" s="1134"/>
      <c r="I42" s="1143">
        <f t="shared" si="11"/>
        <v>0</v>
      </c>
    </row>
    <row r="43" spans="1:9" s="1127" customFormat="1" ht="12" customHeight="1" x14ac:dyDescent="0.2">
      <c r="A43" s="949"/>
      <c r="B43" s="950">
        <v>643</v>
      </c>
      <c r="C43" s="949" t="s">
        <v>537</v>
      </c>
      <c r="D43" s="1134"/>
      <c r="E43" s="1134"/>
      <c r="F43" s="1134"/>
      <c r="G43" s="1134"/>
      <c r="H43" s="1134"/>
      <c r="I43" s="1144">
        <f t="shared" si="11"/>
        <v>0</v>
      </c>
    </row>
    <row r="44" spans="1:9" s="1127" customFormat="1" ht="12" customHeight="1" x14ac:dyDescent="0.2">
      <c r="A44" s="949"/>
      <c r="B44" s="950">
        <v>648</v>
      </c>
      <c r="C44" s="949" t="s">
        <v>538</v>
      </c>
      <c r="D44" s="1134">
        <v>428500</v>
      </c>
      <c r="E44" s="1134"/>
      <c r="F44" s="1134"/>
      <c r="G44" s="1134"/>
      <c r="H44" s="1134"/>
      <c r="I44" s="1144">
        <f t="shared" si="11"/>
        <v>0</v>
      </c>
    </row>
    <row r="45" spans="1:9" s="1127" customFormat="1" ht="12" customHeight="1" thickBot="1" x14ac:dyDescent="0.25">
      <c r="A45" s="951"/>
      <c r="B45" s="952">
        <v>649</v>
      </c>
      <c r="C45" s="951" t="s">
        <v>539</v>
      </c>
      <c r="D45" s="1134"/>
      <c r="E45" s="1134"/>
      <c r="F45" s="1134"/>
      <c r="G45" s="1134"/>
      <c r="H45" s="1134"/>
      <c r="I45" s="1145">
        <f t="shared" si="11"/>
        <v>0</v>
      </c>
    </row>
    <row r="46" spans="1:9" s="1127" customFormat="1" ht="12" customHeight="1" thickBot="1" x14ac:dyDescent="0.25">
      <c r="A46" s="945">
        <v>66</v>
      </c>
      <c r="B46" s="1510" t="s">
        <v>540</v>
      </c>
      <c r="C46" s="1510"/>
      <c r="D46" s="946">
        <f>D47</f>
        <v>0</v>
      </c>
      <c r="E46" s="946">
        <f t="shared" ref="E46:H46" si="13">E47</f>
        <v>0</v>
      </c>
      <c r="F46" s="946">
        <f t="shared" si="13"/>
        <v>0</v>
      </c>
      <c r="G46" s="946">
        <f t="shared" si="13"/>
        <v>0</v>
      </c>
      <c r="H46" s="946">
        <f t="shared" si="13"/>
        <v>0</v>
      </c>
      <c r="I46" s="1142">
        <f t="shared" si="11"/>
        <v>0</v>
      </c>
    </row>
    <row r="47" spans="1:9" s="1127" customFormat="1" ht="12" customHeight="1" thickBot="1" x14ac:dyDescent="0.25">
      <c r="A47" s="953"/>
      <c r="B47" s="954">
        <v>662</v>
      </c>
      <c r="C47" s="953" t="s">
        <v>541</v>
      </c>
      <c r="D47" s="1146"/>
      <c r="E47" s="1146"/>
      <c r="F47" s="1146"/>
      <c r="G47" s="1146"/>
      <c r="H47" s="1146"/>
      <c r="I47" s="1143">
        <f t="shared" si="11"/>
        <v>0</v>
      </c>
    </row>
    <row r="48" spans="1:9" s="1127" customFormat="1" ht="12" customHeight="1" thickBot="1" x14ac:dyDescent="0.25">
      <c r="A48" s="945">
        <v>67</v>
      </c>
      <c r="B48" s="1510" t="s">
        <v>542</v>
      </c>
      <c r="C48" s="1510"/>
      <c r="D48" s="946">
        <f t="shared" ref="D48:H48" si="14">SUM(D49:D53)</f>
        <v>3399444</v>
      </c>
      <c r="E48" s="946">
        <f t="shared" si="14"/>
        <v>3354274</v>
      </c>
      <c r="F48" s="946">
        <f t="shared" si="14"/>
        <v>0</v>
      </c>
      <c r="G48" s="946">
        <f t="shared" si="14"/>
        <v>0</v>
      </c>
      <c r="H48" s="946">
        <f t="shared" si="14"/>
        <v>0</v>
      </c>
      <c r="I48" s="1142">
        <f t="shared" si="11"/>
        <v>3354274</v>
      </c>
    </row>
    <row r="49" spans="1:9" s="1127" customFormat="1" ht="12" customHeight="1" x14ac:dyDescent="0.2">
      <c r="A49" s="948" t="s">
        <v>543</v>
      </c>
      <c r="B49" s="948">
        <v>500</v>
      </c>
      <c r="C49" s="947" t="s">
        <v>544</v>
      </c>
      <c r="D49" s="1134">
        <v>892000</v>
      </c>
      <c r="E49" s="1132">
        <v>1284000</v>
      </c>
      <c r="F49" s="1132"/>
      <c r="G49" s="1132"/>
      <c r="H49" s="1132"/>
      <c r="I49" s="1147">
        <f t="shared" si="11"/>
        <v>1284000</v>
      </c>
    </row>
    <row r="50" spans="1:9" s="1127" customFormat="1" ht="12" customHeight="1" x14ac:dyDescent="0.2">
      <c r="A50" s="948" t="s">
        <v>543</v>
      </c>
      <c r="B50" s="948">
        <v>510</v>
      </c>
      <c r="C50" s="947" t="s">
        <v>545</v>
      </c>
      <c r="D50" s="1134"/>
      <c r="E50" s="1132"/>
      <c r="F50" s="1132"/>
      <c r="G50" s="1132"/>
      <c r="H50" s="1132"/>
      <c r="I50" s="1147">
        <f t="shared" si="11"/>
        <v>0</v>
      </c>
    </row>
    <row r="51" spans="1:9" s="1127" customFormat="1" ht="12" customHeight="1" x14ac:dyDescent="0.2">
      <c r="A51" s="948" t="s">
        <v>543</v>
      </c>
      <c r="B51" s="948">
        <v>600</v>
      </c>
      <c r="C51" s="947" t="s">
        <v>546</v>
      </c>
      <c r="D51" s="1134">
        <v>2070274</v>
      </c>
      <c r="E51" s="1132">
        <v>2070274</v>
      </c>
      <c r="F51" s="1132"/>
      <c r="G51" s="1132"/>
      <c r="H51" s="1132"/>
      <c r="I51" s="1147">
        <f t="shared" si="11"/>
        <v>2070274</v>
      </c>
    </row>
    <row r="52" spans="1:9" s="1127" customFormat="1" ht="12" customHeight="1" x14ac:dyDescent="0.2">
      <c r="A52" s="948" t="s">
        <v>543</v>
      </c>
      <c r="B52" s="948"/>
      <c r="C52" s="947" t="s">
        <v>547</v>
      </c>
      <c r="D52" s="1134">
        <v>437170</v>
      </c>
      <c r="E52" s="1132"/>
      <c r="F52" s="1132"/>
      <c r="G52" s="1132"/>
      <c r="H52" s="1132"/>
      <c r="I52" s="1147">
        <f t="shared" si="11"/>
        <v>0</v>
      </c>
    </row>
    <row r="53" spans="1:9" s="1127" customFormat="1" ht="12" customHeight="1" thickBot="1" x14ac:dyDescent="0.25">
      <c r="A53" s="955" t="s">
        <v>543</v>
      </c>
      <c r="B53" s="1148"/>
      <c r="C53" s="956" t="s">
        <v>548</v>
      </c>
      <c r="D53" s="1134"/>
      <c r="E53" s="1134"/>
      <c r="F53" s="1134"/>
      <c r="G53" s="1134"/>
      <c r="H53" s="1134"/>
      <c r="I53" s="1149">
        <f t="shared" si="11"/>
        <v>0</v>
      </c>
    </row>
    <row r="54" spans="1:9" s="1127" customFormat="1" ht="12" customHeight="1" thickBot="1" x14ac:dyDescent="0.25">
      <c r="A54" s="957" t="s">
        <v>549</v>
      </c>
      <c r="B54" s="957"/>
      <c r="C54" s="958"/>
      <c r="D54" s="959">
        <f>D36-D5</f>
        <v>0</v>
      </c>
      <c r="E54" s="959">
        <f>E36-E5</f>
        <v>0</v>
      </c>
      <c r="F54" s="959">
        <f>F36-F5</f>
        <v>0</v>
      </c>
      <c r="G54" s="959">
        <f>G36-G5</f>
        <v>0</v>
      </c>
      <c r="H54" s="959">
        <f>H36-H5</f>
        <v>0</v>
      </c>
      <c r="I54" s="1150">
        <f t="shared" si="11"/>
        <v>0</v>
      </c>
    </row>
    <row r="55" spans="1:9" s="1127" customFormat="1" ht="12" customHeight="1" thickBot="1" x14ac:dyDescent="0.25">
      <c r="A55" s="1503" t="s">
        <v>550</v>
      </c>
      <c r="B55" s="1504"/>
      <c r="C55" s="1504"/>
      <c r="D55" s="1548"/>
      <c r="E55" s="1548"/>
      <c r="F55" s="1548"/>
      <c r="G55" s="1548"/>
      <c r="H55" s="1548"/>
      <c r="I55" s="1549"/>
    </row>
    <row r="56" spans="1:9" s="1127" customFormat="1" ht="12" customHeight="1" thickBot="1" x14ac:dyDescent="0.25">
      <c r="A56" s="957" t="s">
        <v>551</v>
      </c>
      <c r="B56" s="957"/>
      <c r="C56" s="958"/>
      <c r="D56" s="960">
        <f t="shared" ref="D56:H56" si="15">SUM(D57:D58)</f>
        <v>0</v>
      </c>
      <c r="E56" s="960">
        <f t="shared" si="15"/>
        <v>0</v>
      </c>
      <c r="F56" s="960">
        <f t="shared" si="15"/>
        <v>0</v>
      </c>
      <c r="G56" s="960">
        <f t="shared" si="15"/>
        <v>0</v>
      </c>
      <c r="H56" s="960">
        <f t="shared" si="15"/>
        <v>0</v>
      </c>
      <c r="I56" s="1150">
        <f t="shared" ref="I56:I62" si="16">SUM(E56:H56)</f>
        <v>0</v>
      </c>
    </row>
    <row r="57" spans="1:9" s="1127" customFormat="1" ht="12" customHeight="1" x14ac:dyDescent="0.2">
      <c r="A57" s="961" t="s">
        <v>552</v>
      </c>
      <c r="B57" s="962" t="s">
        <v>553</v>
      </c>
      <c r="C57" s="962"/>
      <c r="D57" s="1134"/>
      <c r="E57" s="1134"/>
      <c r="F57" s="1134"/>
      <c r="G57" s="1134"/>
      <c r="H57" s="1134"/>
      <c r="I57" s="1151">
        <f t="shared" si="16"/>
        <v>0</v>
      </c>
    </row>
    <row r="58" spans="1:9" s="1127" customFormat="1" ht="12" customHeight="1" thickBot="1" x14ac:dyDescent="0.25">
      <c r="A58" s="963"/>
      <c r="B58" s="964" t="s">
        <v>554</v>
      </c>
      <c r="C58" s="964"/>
      <c r="D58" s="1134"/>
      <c r="E58" s="1134"/>
      <c r="F58" s="1134"/>
      <c r="G58" s="1134"/>
      <c r="H58" s="1134"/>
      <c r="I58" s="1152">
        <f t="shared" si="16"/>
        <v>0</v>
      </c>
    </row>
    <row r="59" spans="1:9" s="1127" customFormat="1" ht="12" customHeight="1" thickBot="1" x14ac:dyDescent="0.25">
      <c r="A59" s="957" t="s">
        <v>555</v>
      </c>
      <c r="B59" s="957"/>
      <c r="C59" s="957"/>
      <c r="D59" s="959">
        <f t="shared" ref="D59:H59" si="17">SUM(D60:D62)</f>
        <v>0</v>
      </c>
      <c r="E59" s="959">
        <f t="shared" si="17"/>
        <v>0</v>
      </c>
      <c r="F59" s="959">
        <f t="shared" si="17"/>
        <v>0</v>
      </c>
      <c r="G59" s="959">
        <f t="shared" si="17"/>
        <v>0</v>
      </c>
      <c r="H59" s="959">
        <f t="shared" si="17"/>
        <v>0</v>
      </c>
      <c r="I59" s="1150">
        <f t="shared" si="16"/>
        <v>0</v>
      </c>
    </row>
    <row r="60" spans="1:9" s="1127" customFormat="1" ht="12" customHeight="1" x14ac:dyDescent="0.2">
      <c r="A60" s="965" t="s">
        <v>556</v>
      </c>
      <c r="B60" s="966" t="s">
        <v>557</v>
      </c>
      <c r="C60" s="966"/>
      <c r="D60" s="1138"/>
      <c r="E60" s="1138"/>
      <c r="F60" s="1138"/>
      <c r="G60" s="1138"/>
      <c r="H60" s="1138"/>
      <c r="I60" s="1151">
        <f t="shared" si="16"/>
        <v>0</v>
      </c>
    </row>
    <row r="61" spans="1:9" s="1127" customFormat="1" ht="12" customHeight="1" x14ac:dyDescent="0.2">
      <c r="A61" s="967"/>
      <c r="B61" s="968" t="s">
        <v>558</v>
      </c>
      <c r="C61" s="968"/>
      <c r="D61" s="1134"/>
      <c r="E61" s="1134"/>
      <c r="F61" s="1134"/>
      <c r="G61" s="1134"/>
      <c r="H61" s="1134"/>
      <c r="I61" s="1153">
        <f t="shared" si="16"/>
        <v>0</v>
      </c>
    </row>
    <row r="62" spans="1:9" s="1127" customFormat="1" ht="12" customHeight="1" thickBot="1" x14ac:dyDescent="0.25">
      <c r="A62" s="969"/>
      <c r="B62" s="970" t="s">
        <v>559</v>
      </c>
      <c r="C62" s="970"/>
      <c r="D62" s="1154"/>
      <c r="E62" s="1154"/>
      <c r="F62" s="1154"/>
      <c r="G62" s="1154"/>
      <c r="H62" s="1154"/>
      <c r="I62" s="1155">
        <f t="shared" si="16"/>
        <v>0</v>
      </c>
    </row>
    <row r="63" spans="1:9" s="1127" customFormat="1" ht="12" customHeight="1" x14ac:dyDescent="0.2">
      <c r="A63" s="971"/>
      <c r="B63" s="207"/>
      <c r="C63" s="207"/>
      <c r="D63" s="972"/>
      <c r="E63" s="973"/>
    </row>
    <row r="64" spans="1:9" s="1127" customFormat="1" ht="12" customHeight="1" x14ac:dyDescent="0.2">
      <c r="A64" s="974" t="s">
        <v>334</v>
      </c>
      <c r="B64" s="207"/>
      <c r="C64" s="1156" t="str">
        <f>[4]P8!C89</f>
        <v>Ing. Miroslav Tesař</v>
      </c>
      <c r="D64" s="208" t="s">
        <v>335</v>
      </c>
      <c r="E64" s="973"/>
      <c r="F64" s="1157"/>
      <c r="G64" s="975" t="s">
        <v>336</v>
      </c>
      <c r="H64" s="1158" t="s">
        <v>640</v>
      </c>
    </row>
    <row r="65" spans="1:9" s="1127" customFormat="1" ht="7.5" customHeight="1" x14ac:dyDescent="0.2">
      <c r="D65" s="208"/>
      <c r="E65" s="207"/>
      <c r="F65" s="1157"/>
      <c r="G65" s="1157"/>
      <c r="H65" s="1157"/>
      <c r="I65" s="1157"/>
    </row>
    <row r="66" spans="1:9" s="1127" customFormat="1" ht="12" customHeight="1" x14ac:dyDescent="0.2">
      <c r="A66" s="974" t="s">
        <v>337</v>
      </c>
      <c r="B66" s="207"/>
      <c r="C66" s="1156" t="str">
        <f>[4]P8!C91</f>
        <v>Ing. Miroslav Tesař</v>
      </c>
      <c r="D66" s="208" t="s">
        <v>335</v>
      </c>
      <c r="E66" s="976"/>
      <c r="F66" s="1157"/>
      <c r="G66" s="1157"/>
      <c r="H66" s="1157"/>
      <c r="I66" s="1157"/>
    </row>
    <row r="67" spans="1:9" s="1127" customFormat="1" ht="7.5" customHeight="1" x14ac:dyDescent="0.2">
      <c r="A67" s="1157"/>
      <c r="B67" s="1157"/>
      <c r="C67" s="1157"/>
      <c r="D67" s="1157"/>
      <c r="E67" s="1157"/>
      <c r="F67" s="1157"/>
      <c r="G67" s="1157"/>
      <c r="H67" s="1157"/>
      <c r="I67" s="1157"/>
    </row>
    <row r="68" spans="1:9" x14ac:dyDescent="0.3">
      <c r="A68" s="209" t="s">
        <v>560</v>
      </c>
      <c r="B68" s="1159"/>
      <c r="C68" s="1159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4"/>
  <sheetViews>
    <sheetView showGridLines="0" zoomScale="120" zoomScaleNormal="120" zoomScaleSheetLayoutView="110" workbookViewId="0">
      <selection activeCell="H28" sqref="H28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6640625" style="1123" customWidth="1"/>
    <col min="4" max="5" width="10" style="1123" customWidth="1"/>
    <col min="6" max="7" width="8.33203125" style="1123" customWidth="1"/>
    <col min="8" max="8" width="10" style="1123" customWidth="1"/>
    <col min="9" max="16384" width="9.109375" style="1123"/>
  </cols>
  <sheetData>
    <row r="1" spans="1:11" x14ac:dyDescent="0.3">
      <c r="A1" s="1160"/>
      <c r="B1" s="1160"/>
      <c r="C1" s="1161" t="s">
        <v>253</v>
      </c>
      <c r="D1" s="1160"/>
      <c r="E1" s="1162" t="s">
        <v>254</v>
      </c>
      <c r="F1" s="1163">
        <v>2025</v>
      </c>
      <c r="G1" s="1160"/>
      <c r="H1" s="120" t="s">
        <v>255</v>
      </c>
    </row>
    <row r="2" spans="1:11" s="1127" customFormat="1" ht="11.4" customHeight="1" x14ac:dyDescent="0.2">
      <c r="A2" s="121"/>
      <c r="B2" s="1553" t="s">
        <v>341</v>
      </c>
      <c r="C2" s="1553"/>
      <c r="D2" s="1553"/>
      <c r="E2" s="1553"/>
      <c r="F2" s="1553"/>
      <c r="G2" s="1553"/>
      <c r="H2" s="122"/>
      <c r="I2" s="123"/>
      <c r="J2" s="1157"/>
      <c r="K2" s="1157"/>
    </row>
    <row r="3" spans="1:11" s="1127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7"/>
      <c r="K3" s="1157"/>
    </row>
    <row r="4" spans="1:11" s="1127" customFormat="1" ht="11.4" customHeight="1" x14ac:dyDescent="0.2">
      <c r="A4" s="1512"/>
      <c r="B4" s="1514" t="s">
        <v>259</v>
      </c>
      <c r="C4" s="1516" t="s">
        <v>260</v>
      </c>
      <c r="D4" s="1518" t="s">
        <v>261</v>
      </c>
      <c r="E4" s="1520" t="s">
        <v>262</v>
      </c>
      <c r="F4" s="1514" t="s">
        <v>263</v>
      </c>
      <c r="G4" s="1514"/>
      <c r="H4" s="1522"/>
      <c r="I4" s="123"/>
      <c r="J4" s="1157"/>
      <c r="K4" s="1157"/>
    </row>
    <row r="5" spans="1:11" s="1127" customFormat="1" ht="11.4" customHeight="1" thickBot="1" x14ac:dyDescent="0.25">
      <c r="A5" s="1513"/>
      <c r="B5" s="1515"/>
      <c r="C5" s="1517"/>
      <c r="D5" s="1519"/>
      <c r="E5" s="1521"/>
      <c r="F5" s="506" t="s">
        <v>264</v>
      </c>
      <c r="G5" s="506" t="s">
        <v>265</v>
      </c>
      <c r="H5" s="125" t="s">
        <v>266</v>
      </c>
      <c r="I5" s="123"/>
      <c r="J5" s="1157"/>
      <c r="K5" s="1157"/>
    </row>
    <row r="6" spans="1:11" s="1127" customFormat="1" ht="11.4" customHeight="1" thickBot="1" x14ac:dyDescent="0.25">
      <c r="A6" s="1525" t="s">
        <v>267</v>
      </c>
      <c r="B6" s="1526"/>
      <c r="C6" s="1527"/>
      <c r="D6" s="126">
        <f>D7+D22+D44+D58+D61+D70+D78+D81</f>
        <v>3554274</v>
      </c>
      <c r="E6" s="127">
        <f>E7+E22+E44+E58+E61+E70+E78+E81</f>
        <v>1284000</v>
      </c>
      <c r="F6" s="128">
        <f>F7+F22+F44+F58+F61+F70+F78+F81</f>
        <v>200000</v>
      </c>
      <c r="G6" s="128">
        <f>G7+G22+G44+G58+G61+G70+G78+G81</f>
        <v>0</v>
      </c>
      <c r="H6" s="129">
        <f>H7+H22+H44+H58+H61+H70+H78+H81</f>
        <v>2070274</v>
      </c>
      <c r="I6" s="123"/>
      <c r="J6" s="1157"/>
      <c r="K6" s="1157"/>
    </row>
    <row r="7" spans="1:11" s="1127" customFormat="1" ht="11.4" customHeight="1" thickBot="1" x14ac:dyDescent="0.25">
      <c r="A7" s="130">
        <v>50</v>
      </c>
      <c r="B7" s="1528" t="s">
        <v>268</v>
      </c>
      <c r="C7" s="1529"/>
      <c r="D7" s="131">
        <f>SUM(E7:H7)</f>
        <v>374862</v>
      </c>
      <c r="E7" s="132">
        <f>SUM(E8+E17)</f>
        <v>309000</v>
      </c>
      <c r="F7" s="133">
        <f>SUM(F8+F17)</f>
        <v>64000</v>
      </c>
      <c r="G7" s="133">
        <f>SUM(G8+G17)</f>
        <v>0</v>
      </c>
      <c r="H7" s="134">
        <f>SUM(H8+H17)</f>
        <v>1862</v>
      </c>
      <c r="I7" s="123"/>
      <c r="J7" s="1157"/>
      <c r="K7" s="1157"/>
    </row>
    <row r="8" spans="1:11" s="1127" customFormat="1" ht="11.4" customHeight="1" thickBot="1" x14ac:dyDescent="0.25">
      <c r="A8" s="135">
        <v>501</v>
      </c>
      <c r="B8" s="1530" t="s">
        <v>269</v>
      </c>
      <c r="C8" s="1531"/>
      <c r="D8" s="136">
        <f>SUM(E8:H8)</f>
        <v>233862</v>
      </c>
      <c r="E8" s="137">
        <f>SUM(E9:E16)</f>
        <v>168000</v>
      </c>
      <c r="F8" s="138">
        <f>SUM(F9:F16)</f>
        <v>64000</v>
      </c>
      <c r="G8" s="138">
        <f>SUM(G9:G16)</f>
        <v>0</v>
      </c>
      <c r="H8" s="139">
        <f>SUM(H9:H16)</f>
        <v>1862</v>
      </c>
      <c r="I8" s="123"/>
      <c r="J8" s="1157"/>
      <c r="K8" s="1157"/>
    </row>
    <row r="9" spans="1:11" s="1127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116000</v>
      </c>
      <c r="E9" s="1164">
        <v>96000</v>
      </c>
      <c r="F9" s="1165">
        <v>20000</v>
      </c>
      <c r="G9" s="1165"/>
      <c r="H9" s="1166"/>
      <c r="I9" s="123"/>
      <c r="J9" s="1157"/>
      <c r="K9" s="1157"/>
    </row>
    <row r="10" spans="1:11" s="1127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5" si="0">SUM(E10:H10)</f>
        <v>75862</v>
      </c>
      <c r="E10" s="1167">
        <v>30000</v>
      </c>
      <c r="F10" s="1168">
        <v>44000</v>
      </c>
      <c r="G10" s="1168"/>
      <c r="H10" s="1169">
        <v>1862</v>
      </c>
      <c r="I10" s="123"/>
      <c r="J10" s="1157"/>
      <c r="K10" s="1157"/>
    </row>
    <row r="11" spans="1:11" s="1127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5000</v>
      </c>
      <c r="E11" s="1167">
        <v>5000</v>
      </c>
      <c r="F11" s="1168"/>
      <c r="G11" s="1168"/>
      <c r="H11" s="1169"/>
      <c r="I11" s="123"/>
      <c r="J11" s="1157"/>
      <c r="K11" s="1157"/>
    </row>
    <row r="12" spans="1:11" s="1127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2000</v>
      </c>
      <c r="E12" s="1167">
        <v>2000</v>
      </c>
      <c r="F12" s="1168"/>
      <c r="G12" s="1168"/>
      <c r="H12" s="1169"/>
      <c r="I12" s="123"/>
      <c r="J12" s="1157"/>
      <c r="K12" s="1157"/>
    </row>
    <row r="13" spans="1:11" s="1127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25000</v>
      </c>
      <c r="E13" s="1167">
        <v>25000</v>
      </c>
      <c r="F13" s="1168"/>
      <c r="G13" s="1168"/>
      <c r="H13" s="1169"/>
      <c r="I13" s="123"/>
      <c r="J13" s="1157"/>
      <c r="K13" s="1157"/>
    </row>
    <row r="14" spans="1:11" s="1127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7"/>
      <c r="F14" s="1168"/>
      <c r="G14" s="1168"/>
      <c r="H14" s="1169"/>
      <c r="I14" s="123"/>
      <c r="J14" s="1157"/>
      <c r="K14" s="1157"/>
    </row>
    <row r="15" spans="1:11" s="1127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10000</v>
      </c>
      <c r="E15" s="1167">
        <v>10000</v>
      </c>
      <c r="F15" s="1168"/>
      <c r="G15" s="1168"/>
      <c r="H15" s="1169"/>
      <c r="I15" s="123"/>
      <c r="J15" s="1157"/>
      <c r="K15" s="1157"/>
    </row>
    <row r="16" spans="1:11" s="1127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0</v>
      </c>
      <c r="E16" s="1170"/>
      <c r="F16" s="1171"/>
      <c r="G16" s="1171"/>
      <c r="H16" s="1172"/>
      <c r="I16" s="123"/>
      <c r="J16" s="1157"/>
      <c r="K16" s="1157"/>
    </row>
    <row r="17" spans="1:11" s="1127" customFormat="1" ht="11.4" customHeight="1" thickBot="1" x14ac:dyDescent="0.25">
      <c r="A17" s="135">
        <v>502</v>
      </c>
      <c r="B17" s="1530" t="s">
        <v>278</v>
      </c>
      <c r="C17" s="1531"/>
      <c r="D17" s="136">
        <f t="shared" si="0"/>
        <v>141000</v>
      </c>
      <c r="E17" s="152">
        <f>SUM(E18:E21)</f>
        <v>141000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57"/>
      <c r="K17" s="1157"/>
    </row>
    <row r="18" spans="1:11" s="1127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34000</v>
      </c>
      <c r="E18" s="1164">
        <v>34000</v>
      </c>
      <c r="F18" s="1165"/>
      <c r="G18" s="1165"/>
      <c r="H18" s="1166"/>
      <c r="I18" s="123"/>
      <c r="J18" s="1157"/>
      <c r="K18" s="1157"/>
    </row>
    <row r="19" spans="1:11" s="1127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0</v>
      </c>
      <c r="E19" s="1167"/>
      <c r="F19" s="1168"/>
      <c r="G19" s="1168"/>
      <c r="H19" s="1169"/>
      <c r="I19" s="123"/>
      <c r="J19" s="1157"/>
      <c r="K19" s="1157"/>
    </row>
    <row r="20" spans="1:11" s="1127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100000</v>
      </c>
      <c r="E20" s="1167">
        <v>100000</v>
      </c>
      <c r="F20" s="1168"/>
      <c r="G20" s="1168"/>
      <c r="H20" s="1169"/>
      <c r="I20" s="123"/>
      <c r="J20" s="1157"/>
      <c r="K20" s="1157"/>
    </row>
    <row r="21" spans="1:11" s="1127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 t="shared" si="0"/>
        <v>7000</v>
      </c>
      <c r="E21" s="1167">
        <v>7000</v>
      </c>
      <c r="F21" s="1168"/>
      <c r="G21" s="1168"/>
      <c r="H21" s="1169"/>
      <c r="I21" s="123"/>
      <c r="J21" s="1157"/>
      <c r="K21" s="1157"/>
    </row>
    <row r="22" spans="1:11" s="1127" customFormat="1" ht="11.4" customHeight="1" thickBot="1" x14ac:dyDescent="0.25">
      <c r="A22" s="155">
        <v>51</v>
      </c>
      <c r="B22" s="1532" t="s">
        <v>283</v>
      </c>
      <c r="C22" s="1533"/>
      <c r="D22" s="156">
        <f t="shared" si="0"/>
        <v>536000</v>
      </c>
      <c r="E22" s="157">
        <f>SUM(E23+E26+E28+E30)</f>
        <v>496000</v>
      </c>
      <c r="F22" s="157">
        <f>SUM(F23+F26+F28+F30)</f>
        <v>40000</v>
      </c>
      <c r="G22" s="157">
        <f>SUM(G23+G26+G28+G30)</f>
        <v>0</v>
      </c>
      <c r="H22" s="157">
        <f>SUM(H23+H26+H28+H30)</f>
        <v>0</v>
      </c>
      <c r="I22" s="123"/>
      <c r="J22" s="1157"/>
      <c r="K22" s="1157"/>
    </row>
    <row r="23" spans="1:11" s="1127" customFormat="1" ht="11.4" customHeight="1" thickBot="1" x14ac:dyDescent="0.25">
      <c r="A23" s="158">
        <v>511</v>
      </c>
      <c r="B23" s="1534" t="s">
        <v>284</v>
      </c>
      <c r="C23" s="1535"/>
      <c r="D23" s="159">
        <f t="shared" ref="D23" si="1">SUM(E23:H23)</f>
        <v>178000</v>
      </c>
      <c r="E23" s="160">
        <f>SUM(E24:E25)</f>
        <v>178000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57"/>
      <c r="K23" s="1157"/>
    </row>
    <row r="24" spans="1:11" s="1127" customFormat="1" ht="11.4" customHeight="1" x14ac:dyDescent="0.2">
      <c r="A24" s="161">
        <v>511</v>
      </c>
      <c r="B24" s="162">
        <v>300</v>
      </c>
      <c r="C24" s="163" t="s">
        <v>285</v>
      </c>
      <c r="D24" s="164">
        <f t="shared" si="0"/>
        <v>170000</v>
      </c>
      <c r="E24" s="1167">
        <v>170000</v>
      </c>
      <c r="F24" s="1168"/>
      <c r="G24" s="1168"/>
      <c r="H24" s="1169"/>
      <c r="I24" s="123"/>
      <c r="J24" s="1157"/>
      <c r="K24" s="1157"/>
    </row>
    <row r="25" spans="1:11" s="1127" customFormat="1" ht="11.4" customHeight="1" thickBot="1" x14ac:dyDescent="0.25">
      <c r="A25" s="165">
        <v>511</v>
      </c>
      <c r="B25" s="166">
        <v>310</v>
      </c>
      <c r="C25" s="167" t="s">
        <v>286</v>
      </c>
      <c r="D25" s="168">
        <f t="shared" si="0"/>
        <v>8000</v>
      </c>
      <c r="E25" s="1167">
        <v>8000</v>
      </c>
      <c r="F25" s="1168"/>
      <c r="G25" s="1168"/>
      <c r="H25" s="1169"/>
      <c r="I25" s="123"/>
      <c r="J25" s="1157"/>
      <c r="K25" s="1157"/>
    </row>
    <row r="26" spans="1:11" s="1127" customFormat="1" ht="11.4" customHeight="1" thickBot="1" x14ac:dyDescent="0.25">
      <c r="A26" s="158">
        <v>512</v>
      </c>
      <c r="B26" s="1534" t="s">
        <v>287</v>
      </c>
      <c r="C26" s="1535"/>
      <c r="D26" s="159">
        <f t="shared" si="0"/>
        <v>2000</v>
      </c>
      <c r="E26" s="160">
        <f>SUM(E27:E27)</f>
        <v>2000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157"/>
      <c r="K26" s="1157"/>
    </row>
    <row r="27" spans="1:11" s="1127" customFormat="1" ht="11.4" customHeight="1" thickBot="1" x14ac:dyDescent="0.25">
      <c r="A27" s="165">
        <v>512</v>
      </c>
      <c r="B27" s="166">
        <v>300</v>
      </c>
      <c r="C27" s="167" t="s">
        <v>288</v>
      </c>
      <c r="D27" s="168">
        <f t="shared" si="0"/>
        <v>2000</v>
      </c>
      <c r="E27" s="1167">
        <v>2000</v>
      </c>
      <c r="F27" s="1168"/>
      <c r="G27" s="1168"/>
      <c r="H27" s="1169"/>
      <c r="I27" s="123"/>
      <c r="J27" s="1157"/>
      <c r="K27" s="1157"/>
    </row>
    <row r="28" spans="1:11" s="1127" customFormat="1" ht="11.4" customHeight="1" thickBot="1" x14ac:dyDescent="0.25">
      <c r="A28" s="158">
        <v>513</v>
      </c>
      <c r="B28" s="1534" t="s">
        <v>289</v>
      </c>
      <c r="C28" s="1535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7"/>
      <c r="K28" s="1157"/>
    </row>
    <row r="29" spans="1:11" s="1127" customFormat="1" ht="11.4" customHeight="1" thickBot="1" x14ac:dyDescent="0.25">
      <c r="A29" s="165">
        <v>513</v>
      </c>
      <c r="B29" s="166">
        <v>300</v>
      </c>
      <c r="C29" s="167" t="s">
        <v>290</v>
      </c>
      <c r="D29" s="168">
        <f t="shared" si="0"/>
        <v>5000</v>
      </c>
      <c r="E29" s="1167">
        <v>5000</v>
      </c>
      <c r="F29" s="1168"/>
      <c r="G29" s="1168"/>
      <c r="H29" s="1169"/>
      <c r="I29" s="123"/>
      <c r="J29" s="1157"/>
      <c r="K29" s="1157"/>
    </row>
    <row r="30" spans="1:11" s="1127" customFormat="1" ht="11.4" customHeight="1" thickBot="1" x14ac:dyDescent="0.25">
      <c r="A30" s="158">
        <v>518</v>
      </c>
      <c r="B30" s="1534" t="s">
        <v>291</v>
      </c>
      <c r="C30" s="1535"/>
      <c r="D30" s="159">
        <f t="shared" si="0"/>
        <v>351000</v>
      </c>
      <c r="E30" s="160">
        <f>SUM(E31:E43)</f>
        <v>311000</v>
      </c>
      <c r="F30" s="160">
        <f>SUM(F31:F43)</f>
        <v>40000</v>
      </c>
      <c r="G30" s="160">
        <f>SUM(G31:G43)</f>
        <v>0</v>
      </c>
      <c r="H30" s="160">
        <f>SUM(H31:H43)</f>
        <v>0</v>
      </c>
      <c r="I30" s="123"/>
      <c r="J30" s="1157"/>
      <c r="K30" s="1157"/>
    </row>
    <row r="31" spans="1:11" s="1127" customFormat="1" ht="11.4" customHeight="1" x14ac:dyDescent="0.2">
      <c r="A31" s="165">
        <v>518</v>
      </c>
      <c r="B31" s="166">
        <v>310</v>
      </c>
      <c r="C31" s="167" t="s">
        <v>292</v>
      </c>
      <c r="D31" s="168">
        <f t="shared" si="0"/>
        <v>2000</v>
      </c>
      <c r="E31" s="1167">
        <v>2000</v>
      </c>
      <c r="F31" s="1168"/>
      <c r="G31" s="1168"/>
      <c r="H31" s="1169"/>
      <c r="I31" s="123"/>
      <c r="J31" s="1157"/>
      <c r="K31" s="1157"/>
    </row>
    <row r="32" spans="1:11" s="1127" customFormat="1" ht="11.4" customHeight="1" x14ac:dyDescent="0.2">
      <c r="A32" s="165">
        <v>518</v>
      </c>
      <c r="B32" s="166">
        <v>320</v>
      </c>
      <c r="C32" s="167" t="s">
        <v>293</v>
      </c>
      <c r="D32" s="168">
        <f t="shared" si="0"/>
        <v>6000</v>
      </c>
      <c r="E32" s="1167">
        <v>6000</v>
      </c>
      <c r="F32" s="1168"/>
      <c r="G32" s="1168"/>
      <c r="H32" s="1169"/>
      <c r="I32" s="123"/>
      <c r="J32" s="1157"/>
      <c r="K32" s="1157"/>
    </row>
    <row r="33" spans="1:11" s="1127" customFormat="1" ht="11.4" customHeight="1" x14ac:dyDescent="0.2">
      <c r="A33" s="165">
        <v>518</v>
      </c>
      <c r="B33" s="166">
        <v>330</v>
      </c>
      <c r="C33" s="167" t="s">
        <v>294</v>
      </c>
      <c r="D33" s="168">
        <f t="shared" si="0"/>
        <v>2000</v>
      </c>
      <c r="E33" s="1167">
        <v>2000</v>
      </c>
      <c r="F33" s="1168"/>
      <c r="G33" s="1168"/>
      <c r="H33" s="1169"/>
      <c r="I33" s="123"/>
      <c r="J33" s="1173"/>
      <c r="K33" s="1157"/>
    </row>
    <row r="34" spans="1:11" s="1127" customFormat="1" ht="11.4" customHeight="1" x14ac:dyDescent="0.2">
      <c r="A34" s="165">
        <v>518</v>
      </c>
      <c r="B34" s="166">
        <v>340</v>
      </c>
      <c r="C34" s="167" t="s">
        <v>295</v>
      </c>
      <c r="D34" s="168">
        <f t="shared" si="0"/>
        <v>35000</v>
      </c>
      <c r="E34" s="1167">
        <v>35000</v>
      </c>
      <c r="F34" s="1168"/>
      <c r="G34" s="1168"/>
      <c r="H34" s="1169"/>
      <c r="I34" s="123"/>
      <c r="J34" s="1157"/>
      <c r="K34" s="1157"/>
    </row>
    <row r="35" spans="1:11" s="1127" customFormat="1" ht="11.4" customHeight="1" x14ac:dyDescent="0.2">
      <c r="A35" s="165">
        <v>518</v>
      </c>
      <c r="B35" s="166">
        <v>350</v>
      </c>
      <c r="C35" s="167" t="s">
        <v>296</v>
      </c>
      <c r="D35" s="168">
        <f t="shared" si="0"/>
        <v>160000</v>
      </c>
      <c r="E35" s="1167">
        <v>160000</v>
      </c>
      <c r="F35" s="1168"/>
      <c r="G35" s="1168"/>
      <c r="H35" s="1169"/>
      <c r="I35" s="123"/>
      <c r="J35" s="1157"/>
      <c r="K35" s="1157"/>
    </row>
    <row r="36" spans="1:11" s="1127" customFormat="1" ht="11.4" customHeight="1" x14ac:dyDescent="0.2">
      <c r="A36" s="165">
        <v>518</v>
      </c>
      <c r="B36" s="166">
        <v>370</v>
      </c>
      <c r="C36" s="167" t="s">
        <v>297</v>
      </c>
      <c r="D36" s="168">
        <f t="shared" si="0"/>
        <v>20000</v>
      </c>
      <c r="E36" s="1167">
        <v>20000</v>
      </c>
      <c r="F36" s="1168"/>
      <c r="G36" s="1168"/>
      <c r="H36" s="1169"/>
      <c r="I36" s="123"/>
      <c r="J36" s="1157"/>
      <c r="K36" s="1157"/>
    </row>
    <row r="37" spans="1:11" s="1127" customFormat="1" ht="11.4" customHeight="1" x14ac:dyDescent="0.2">
      <c r="A37" s="165">
        <v>518</v>
      </c>
      <c r="B37" s="166">
        <v>400</v>
      </c>
      <c r="C37" s="167" t="s">
        <v>298</v>
      </c>
      <c r="D37" s="168">
        <f t="shared" si="0"/>
        <v>3000</v>
      </c>
      <c r="E37" s="1167">
        <v>3000</v>
      </c>
      <c r="F37" s="1168"/>
      <c r="G37" s="1168"/>
      <c r="H37" s="1169"/>
      <c r="I37" s="123"/>
      <c r="J37" s="1157"/>
      <c r="K37" s="1157"/>
    </row>
    <row r="38" spans="1:11" s="1127" customFormat="1" ht="11.4" customHeight="1" x14ac:dyDescent="0.2">
      <c r="A38" s="165">
        <v>518</v>
      </c>
      <c r="B38" s="166">
        <v>440</v>
      </c>
      <c r="C38" s="167" t="s">
        <v>299</v>
      </c>
      <c r="D38" s="168">
        <f t="shared" si="0"/>
        <v>120000</v>
      </c>
      <c r="E38" s="1167">
        <v>80000</v>
      </c>
      <c r="F38" s="1168">
        <v>40000</v>
      </c>
      <c r="G38" s="1168"/>
      <c r="H38" s="1169"/>
      <c r="I38" s="123"/>
      <c r="J38" s="1157"/>
      <c r="K38" s="1157"/>
    </row>
    <row r="39" spans="1:11" s="1127" customFormat="1" ht="11.4" customHeight="1" x14ac:dyDescent="0.2">
      <c r="A39" s="165">
        <v>518</v>
      </c>
      <c r="B39" s="166">
        <v>450</v>
      </c>
      <c r="C39" s="167" t="s">
        <v>300</v>
      </c>
      <c r="D39" s="168">
        <f t="shared" si="0"/>
        <v>0</v>
      </c>
      <c r="E39" s="1167"/>
      <c r="F39" s="1168"/>
      <c r="G39" s="1168"/>
      <c r="H39" s="1169"/>
      <c r="I39" s="123"/>
      <c r="J39" s="1157"/>
      <c r="K39" s="1157"/>
    </row>
    <row r="40" spans="1:11" s="1127" customFormat="1" ht="11.4" customHeight="1" x14ac:dyDescent="0.2">
      <c r="A40" s="165">
        <v>518</v>
      </c>
      <c r="B40" s="166">
        <v>460</v>
      </c>
      <c r="C40" s="167" t="s">
        <v>301</v>
      </c>
      <c r="D40" s="168">
        <f t="shared" si="0"/>
        <v>0</v>
      </c>
      <c r="E40" s="1167"/>
      <c r="F40" s="1168"/>
      <c r="G40" s="1168"/>
      <c r="H40" s="1169"/>
      <c r="I40" s="123"/>
      <c r="J40" s="1157"/>
      <c r="K40" s="1157"/>
    </row>
    <row r="41" spans="1:11" s="1127" customFormat="1" ht="11.4" customHeight="1" x14ac:dyDescent="0.2">
      <c r="A41" s="165">
        <v>518</v>
      </c>
      <c r="B41" s="166">
        <v>470</v>
      </c>
      <c r="C41" s="167" t="s">
        <v>302</v>
      </c>
      <c r="D41" s="168">
        <f t="shared" si="0"/>
        <v>0</v>
      </c>
      <c r="E41" s="1167"/>
      <c r="F41" s="1168"/>
      <c r="G41" s="1168"/>
      <c r="H41" s="1169"/>
      <c r="I41" s="123"/>
      <c r="J41" s="1157"/>
      <c r="K41" s="1157"/>
    </row>
    <row r="42" spans="1:11" s="1127" customFormat="1" ht="11.4" customHeight="1" x14ac:dyDescent="0.2">
      <c r="A42" s="165">
        <v>518</v>
      </c>
      <c r="B42" s="166">
        <v>480</v>
      </c>
      <c r="C42" s="167" t="s">
        <v>303</v>
      </c>
      <c r="D42" s="168">
        <f t="shared" si="0"/>
        <v>3000</v>
      </c>
      <c r="E42" s="1167">
        <v>3000</v>
      </c>
      <c r="F42" s="1168"/>
      <c r="G42" s="1168"/>
      <c r="H42" s="1169"/>
      <c r="I42" s="123"/>
      <c r="J42" s="1157"/>
      <c r="K42" s="1157"/>
    </row>
    <row r="43" spans="1:11" s="1127" customFormat="1" ht="11.4" customHeight="1" thickBot="1" x14ac:dyDescent="0.25">
      <c r="A43" s="169">
        <v>518</v>
      </c>
      <c r="B43" s="170">
        <v>520</v>
      </c>
      <c r="C43" s="171" t="s">
        <v>304</v>
      </c>
      <c r="D43" s="172">
        <f t="shared" si="0"/>
        <v>0</v>
      </c>
      <c r="E43" s="1167"/>
      <c r="F43" s="1168"/>
      <c r="G43" s="1168"/>
      <c r="H43" s="1169"/>
      <c r="I43" s="123"/>
      <c r="J43" s="1157"/>
      <c r="K43" s="1157"/>
    </row>
    <row r="44" spans="1:11" s="1127" customFormat="1" ht="11.4" customHeight="1" thickBot="1" x14ac:dyDescent="0.25">
      <c r="A44" s="173">
        <v>52</v>
      </c>
      <c r="B44" s="1536" t="s">
        <v>305</v>
      </c>
      <c r="C44" s="1537"/>
      <c r="D44" s="174">
        <f t="shared" si="0"/>
        <v>2536412</v>
      </c>
      <c r="E44" s="175">
        <f>SUM(E45+E47+E49+E51+E56)</f>
        <v>422000</v>
      </c>
      <c r="F44" s="175">
        <f>SUM(F45+F47+F49+F51+F56)</f>
        <v>46000</v>
      </c>
      <c r="G44" s="175">
        <f>SUM(G45+G47+G49+G51+G56)</f>
        <v>0</v>
      </c>
      <c r="H44" s="175">
        <f>SUM(H45+H47+H49+H51+H56)</f>
        <v>2068412</v>
      </c>
      <c r="I44" s="123"/>
      <c r="J44" s="1157"/>
      <c r="K44" s="1157"/>
    </row>
    <row r="45" spans="1:11" s="1127" customFormat="1" ht="11.4" customHeight="1" thickBot="1" x14ac:dyDescent="0.25">
      <c r="A45" s="176">
        <v>521</v>
      </c>
      <c r="B45" s="1523" t="s">
        <v>306</v>
      </c>
      <c r="C45" s="1524"/>
      <c r="D45" s="177">
        <f t="shared" si="0"/>
        <v>1905130</v>
      </c>
      <c r="E45" s="178">
        <f>SUM(E46:E46)</f>
        <v>350000</v>
      </c>
      <c r="F45" s="178">
        <f>SUM(F46:F46)</f>
        <v>0</v>
      </c>
      <c r="G45" s="178">
        <f>SUM(G46:G46)</f>
        <v>0</v>
      </c>
      <c r="H45" s="178">
        <f>SUM(H46:H46)</f>
        <v>1555130</v>
      </c>
      <c r="I45" s="123"/>
      <c r="J45" s="1157"/>
      <c r="K45" s="1157"/>
    </row>
    <row r="46" spans="1:11" s="1127" customFormat="1" ht="11.4" customHeight="1" thickBot="1" x14ac:dyDescent="0.25">
      <c r="A46" s="179">
        <v>521</v>
      </c>
      <c r="B46" s="180"/>
      <c r="C46" s="181" t="s">
        <v>306</v>
      </c>
      <c r="D46" s="182">
        <f t="shared" si="0"/>
        <v>1905130</v>
      </c>
      <c r="E46" s="1167">
        <v>350000</v>
      </c>
      <c r="F46" s="1168"/>
      <c r="G46" s="1168"/>
      <c r="H46" s="1169">
        <v>1555130</v>
      </c>
      <c r="I46" s="123"/>
      <c r="J46" s="1157"/>
      <c r="K46" s="1157"/>
    </row>
    <row r="47" spans="1:11" s="1127" customFormat="1" ht="11.4" customHeight="1" thickBot="1" x14ac:dyDescent="0.25">
      <c r="A47" s="176">
        <v>524</v>
      </c>
      <c r="B47" s="1523" t="s">
        <v>307</v>
      </c>
      <c r="C47" s="1524"/>
      <c r="D47" s="177">
        <f t="shared" si="0"/>
        <v>512475</v>
      </c>
      <c r="E47" s="178">
        <f>SUM(E48:E48)</f>
        <v>12000</v>
      </c>
      <c r="F47" s="178">
        <f>SUM(F48:F48)</f>
        <v>0</v>
      </c>
      <c r="G47" s="178">
        <f>SUM(G48:G48)</f>
        <v>0</v>
      </c>
      <c r="H47" s="178">
        <f>SUM(H48:H48)</f>
        <v>500475</v>
      </c>
      <c r="I47" s="123"/>
      <c r="J47" s="1157"/>
      <c r="K47" s="1157"/>
    </row>
    <row r="48" spans="1:11" s="1127" customFormat="1" ht="11.4" customHeight="1" thickBot="1" x14ac:dyDescent="0.25">
      <c r="A48" s="179">
        <v>524</v>
      </c>
      <c r="B48" s="180"/>
      <c r="C48" s="181" t="s">
        <v>307</v>
      </c>
      <c r="D48" s="182">
        <f t="shared" si="0"/>
        <v>512475</v>
      </c>
      <c r="E48" s="1167">
        <v>12000</v>
      </c>
      <c r="F48" s="1168"/>
      <c r="G48" s="1168"/>
      <c r="H48" s="1169">
        <v>500475</v>
      </c>
      <c r="I48" s="123"/>
      <c r="J48" s="1157"/>
      <c r="K48" s="1157"/>
    </row>
    <row r="49" spans="1:11" s="1127" customFormat="1" ht="11.4" customHeight="1" thickBot="1" x14ac:dyDescent="0.25">
      <c r="A49" s="176">
        <v>525</v>
      </c>
      <c r="B49" s="1523" t="s">
        <v>308</v>
      </c>
      <c r="C49" s="1524"/>
      <c r="D49" s="177">
        <f t="shared" si="0"/>
        <v>9000</v>
      </c>
      <c r="E49" s="178">
        <f>SUM(E50:E50)</f>
        <v>9000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157"/>
      <c r="K49" s="1157"/>
    </row>
    <row r="50" spans="1:11" s="1127" customFormat="1" ht="11.4" customHeight="1" x14ac:dyDescent="0.2">
      <c r="A50" s="179">
        <v>525</v>
      </c>
      <c r="B50" s="180"/>
      <c r="C50" s="181" t="s">
        <v>308</v>
      </c>
      <c r="D50" s="182">
        <f t="shared" si="0"/>
        <v>9000</v>
      </c>
      <c r="E50" s="1167">
        <v>9000</v>
      </c>
      <c r="F50" s="1168"/>
      <c r="G50" s="1168"/>
      <c r="H50" s="1169"/>
      <c r="I50" s="123"/>
      <c r="J50" s="1157"/>
      <c r="K50" s="1157"/>
    </row>
    <row r="51" spans="1:11" s="1127" customFormat="1" ht="11.4" customHeight="1" x14ac:dyDescent="0.2">
      <c r="A51" s="183">
        <v>527</v>
      </c>
      <c r="B51" s="1538" t="s">
        <v>309</v>
      </c>
      <c r="C51" s="1539"/>
      <c r="D51" s="184">
        <f t="shared" si="0"/>
        <v>43807</v>
      </c>
      <c r="E51" s="185">
        <f>SUM(E52:E55)</f>
        <v>19000</v>
      </c>
      <c r="F51" s="185">
        <f>SUM(F52:F55)</f>
        <v>12000</v>
      </c>
      <c r="G51" s="185">
        <f>SUM(G52:G55)</f>
        <v>0</v>
      </c>
      <c r="H51" s="185">
        <f>SUM(H52:H55)</f>
        <v>12807</v>
      </c>
      <c r="I51" s="123"/>
      <c r="J51" s="1157"/>
      <c r="K51" s="1157"/>
    </row>
    <row r="52" spans="1:11" s="1127" customFormat="1" ht="11.4" customHeight="1" x14ac:dyDescent="0.2">
      <c r="A52" s="179">
        <v>527</v>
      </c>
      <c r="B52" s="180"/>
      <c r="C52" s="181" t="s">
        <v>310</v>
      </c>
      <c r="D52" s="182">
        <f t="shared" si="0"/>
        <v>15807</v>
      </c>
      <c r="E52" s="1167">
        <v>3000</v>
      </c>
      <c r="F52" s="1168"/>
      <c r="G52" s="1168"/>
      <c r="H52" s="1169">
        <v>12807</v>
      </c>
      <c r="I52" s="123"/>
      <c r="J52" s="1157"/>
      <c r="K52" s="1157"/>
    </row>
    <row r="53" spans="1:11" s="1127" customFormat="1" ht="11.4" customHeight="1" x14ac:dyDescent="0.2">
      <c r="A53" s="179">
        <v>527</v>
      </c>
      <c r="B53" s="180">
        <v>400</v>
      </c>
      <c r="C53" s="181" t="s">
        <v>311</v>
      </c>
      <c r="D53" s="182">
        <f t="shared" si="0"/>
        <v>3000</v>
      </c>
      <c r="E53" s="1167">
        <v>3000</v>
      </c>
      <c r="F53" s="1168"/>
      <c r="G53" s="1168"/>
      <c r="H53" s="1169"/>
      <c r="I53" s="123"/>
      <c r="J53" s="1157"/>
      <c r="K53" s="1157"/>
    </row>
    <row r="54" spans="1:11" s="1127" customFormat="1" ht="11.4" customHeight="1" x14ac:dyDescent="0.2">
      <c r="A54" s="179">
        <v>527</v>
      </c>
      <c r="B54" s="180">
        <v>500</v>
      </c>
      <c r="C54" s="181" t="s">
        <v>312</v>
      </c>
      <c r="D54" s="182">
        <f t="shared" si="0"/>
        <v>3000</v>
      </c>
      <c r="E54" s="1167">
        <v>3000</v>
      </c>
      <c r="F54" s="1168"/>
      <c r="G54" s="1168"/>
      <c r="H54" s="1169"/>
      <c r="I54" s="123"/>
      <c r="J54" s="1157"/>
      <c r="K54" s="1157"/>
    </row>
    <row r="55" spans="1:11" s="1127" customFormat="1" ht="11.4" customHeight="1" thickBot="1" x14ac:dyDescent="0.25">
      <c r="A55" s="179">
        <v>527</v>
      </c>
      <c r="B55" s="180">
        <v>600</v>
      </c>
      <c r="C55" s="181" t="s">
        <v>313</v>
      </c>
      <c r="D55" s="182">
        <f t="shared" si="0"/>
        <v>22000</v>
      </c>
      <c r="E55" s="1167">
        <v>10000</v>
      </c>
      <c r="F55" s="1168">
        <v>12000</v>
      </c>
      <c r="G55" s="1168"/>
      <c r="H55" s="1169"/>
      <c r="I55" s="123"/>
      <c r="J55" s="1157"/>
      <c r="K55" s="1157"/>
    </row>
    <row r="56" spans="1:11" s="1127" customFormat="1" ht="11.4" customHeight="1" thickBot="1" x14ac:dyDescent="0.25">
      <c r="A56" s="176">
        <v>528</v>
      </c>
      <c r="B56" s="1523" t="s">
        <v>314</v>
      </c>
      <c r="C56" s="1524"/>
      <c r="D56" s="177">
        <f t="shared" si="0"/>
        <v>66000</v>
      </c>
      <c r="E56" s="178">
        <f>SUM(E57:E57)</f>
        <v>32000</v>
      </c>
      <c r="F56" s="178">
        <f>SUM(F57:F57)</f>
        <v>34000</v>
      </c>
      <c r="G56" s="178">
        <f>SUM(G57:G57)</f>
        <v>0</v>
      </c>
      <c r="H56" s="178">
        <f>SUM(H57:H57)</f>
        <v>0</v>
      </c>
      <c r="I56" s="123"/>
      <c r="J56" s="1157"/>
      <c r="K56" s="1157"/>
    </row>
    <row r="57" spans="1:11" s="1127" customFormat="1" ht="11.4" customHeight="1" thickBot="1" x14ac:dyDescent="0.25">
      <c r="A57" s="179">
        <v>528</v>
      </c>
      <c r="B57" s="180"/>
      <c r="C57" s="181" t="s">
        <v>314</v>
      </c>
      <c r="D57" s="182">
        <f t="shared" si="0"/>
        <v>66000</v>
      </c>
      <c r="E57" s="1167">
        <v>32000</v>
      </c>
      <c r="F57" s="1168">
        <v>34000</v>
      </c>
      <c r="G57" s="1168"/>
      <c r="H57" s="1169"/>
      <c r="I57" s="123"/>
      <c r="J57" s="1157"/>
      <c r="K57" s="1157"/>
    </row>
    <row r="58" spans="1:11" s="1127" customFormat="1" ht="11.4" customHeight="1" thickBot="1" x14ac:dyDescent="0.25">
      <c r="A58" s="130">
        <v>53</v>
      </c>
      <c r="B58" s="1528" t="s">
        <v>315</v>
      </c>
      <c r="C58" s="1529"/>
      <c r="D58" s="131">
        <f t="shared" si="0"/>
        <v>2000</v>
      </c>
      <c r="E58" s="132">
        <f t="shared" ref="E58:H59" si="2">SUM(E59:E59)</f>
        <v>2000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57"/>
      <c r="K58" s="1157"/>
    </row>
    <row r="59" spans="1:11" s="1127" customFormat="1" ht="11.4" customHeight="1" thickBot="1" x14ac:dyDescent="0.25">
      <c r="A59" s="135">
        <v>538</v>
      </c>
      <c r="B59" s="1530" t="s">
        <v>316</v>
      </c>
      <c r="C59" s="1531"/>
      <c r="D59" s="136">
        <f t="shared" si="0"/>
        <v>2000</v>
      </c>
      <c r="E59" s="152">
        <f t="shared" si="2"/>
        <v>2000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57"/>
      <c r="K59" s="1157"/>
    </row>
    <row r="60" spans="1:11" s="1127" customFormat="1" ht="11.4" customHeight="1" thickBot="1" x14ac:dyDescent="0.25">
      <c r="A60" s="186">
        <v>538</v>
      </c>
      <c r="B60" s="187"/>
      <c r="C60" s="188" t="s">
        <v>316</v>
      </c>
      <c r="D60" s="189">
        <f t="shared" si="0"/>
        <v>2000</v>
      </c>
      <c r="E60" s="1167">
        <v>2000</v>
      </c>
      <c r="F60" s="1168"/>
      <c r="G60" s="1168"/>
      <c r="H60" s="1169"/>
      <c r="I60" s="123"/>
      <c r="J60" s="1157"/>
      <c r="K60" s="1157"/>
    </row>
    <row r="61" spans="1:11" s="1127" customFormat="1" ht="11.4" customHeight="1" thickBot="1" x14ac:dyDescent="0.25">
      <c r="A61" s="155">
        <v>54</v>
      </c>
      <c r="B61" s="1532" t="s">
        <v>317</v>
      </c>
      <c r="C61" s="1533"/>
      <c r="D61" s="156">
        <f t="shared" si="0"/>
        <v>25000</v>
      </c>
      <c r="E61" s="157">
        <f>SUM(E62+E64+E66+E68)</f>
        <v>25000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157"/>
      <c r="K61" s="1157"/>
    </row>
    <row r="62" spans="1:11" s="1127" customFormat="1" ht="11.4" customHeight="1" thickBot="1" x14ac:dyDescent="0.25">
      <c r="A62" s="158">
        <v>541</v>
      </c>
      <c r="B62" s="1534" t="s">
        <v>318</v>
      </c>
      <c r="C62" s="1535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57"/>
      <c r="K62" s="1157"/>
    </row>
    <row r="63" spans="1:11" s="1127" customFormat="1" ht="11.4" customHeight="1" thickBot="1" x14ac:dyDescent="0.25">
      <c r="A63" s="165">
        <v>541</v>
      </c>
      <c r="B63" s="166"/>
      <c r="C63" s="167" t="s">
        <v>318</v>
      </c>
      <c r="D63" s="168">
        <f t="shared" si="0"/>
        <v>0</v>
      </c>
      <c r="E63" s="1174"/>
      <c r="F63" s="1175"/>
      <c r="G63" s="1175"/>
      <c r="H63" s="1176"/>
      <c r="I63" s="123"/>
      <c r="J63" s="1157"/>
      <c r="K63" s="1157"/>
    </row>
    <row r="64" spans="1:11" s="1127" customFormat="1" ht="11.4" customHeight="1" thickBot="1" x14ac:dyDescent="0.25">
      <c r="A64" s="158">
        <v>542</v>
      </c>
      <c r="B64" s="1534" t="s">
        <v>319</v>
      </c>
      <c r="C64" s="1535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7"/>
      <c r="K64" s="1157"/>
    </row>
    <row r="65" spans="1:11" s="1127" customFormat="1" ht="11.4" customHeight="1" thickBot="1" x14ac:dyDescent="0.25">
      <c r="A65" s="165">
        <v>542</v>
      </c>
      <c r="B65" s="166"/>
      <c r="C65" s="167" t="s">
        <v>319</v>
      </c>
      <c r="D65" s="168">
        <f t="shared" si="0"/>
        <v>0</v>
      </c>
      <c r="E65" s="1167"/>
      <c r="F65" s="1168"/>
      <c r="G65" s="1168"/>
      <c r="H65" s="1169"/>
      <c r="I65" s="123"/>
      <c r="J65" s="1157"/>
      <c r="K65" s="1157"/>
    </row>
    <row r="66" spans="1:11" s="1127" customFormat="1" ht="11.4" customHeight="1" thickBot="1" x14ac:dyDescent="0.25">
      <c r="A66" s="158">
        <v>547</v>
      </c>
      <c r="B66" s="1534" t="s">
        <v>320</v>
      </c>
      <c r="C66" s="1535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7"/>
      <c r="K66" s="1157"/>
    </row>
    <row r="67" spans="1:11" s="1127" customFormat="1" ht="11.4" customHeight="1" x14ac:dyDescent="0.2">
      <c r="A67" s="165">
        <v>547</v>
      </c>
      <c r="B67" s="166"/>
      <c r="C67" s="167" t="s">
        <v>320</v>
      </c>
      <c r="D67" s="168">
        <f t="shared" si="0"/>
        <v>0</v>
      </c>
      <c r="E67" s="1167"/>
      <c r="F67" s="1168"/>
      <c r="G67" s="1168"/>
      <c r="H67" s="1169"/>
      <c r="I67" s="123"/>
      <c r="J67" s="1157"/>
      <c r="K67" s="1157"/>
    </row>
    <row r="68" spans="1:11" s="1127" customFormat="1" ht="11.4" customHeight="1" x14ac:dyDescent="0.2">
      <c r="A68" s="190">
        <v>549</v>
      </c>
      <c r="B68" s="1540" t="s">
        <v>321</v>
      </c>
      <c r="C68" s="1541"/>
      <c r="D68" s="191">
        <f t="shared" si="0"/>
        <v>25000</v>
      </c>
      <c r="E68" s="192">
        <f>SUM(E69:E69)</f>
        <v>25000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157"/>
      <c r="K68" s="1157"/>
    </row>
    <row r="69" spans="1:11" s="1127" customFormat="1" ht="11.4" customHeight="1" thickBot="1" x14ac:dyDescent="0.25">
      <c r="A69" s="165">
        <v>549</v>
      </c>
      <c r="B69" s="166">
        <v>320</v>
      </c>
      <c r="C69" s="167" t="s">
        <v>322</v>
      </c>
      <c r="D69" s="168">
        <f t="shared" si="0"/>
        <v>25000</v>
      </c>
      <c r="E69" s="1167">
        <v>25000</v>
      </c>
      <c r="F69" s="1168"/>
      <c r="G69" s="1168"/>
      <c r="H69" s="1169"/>
      <c r="I69" s="123"/>
      <c r="J69" s="1157"/>
      <c r="K69" s="1157"/>
    </row>
    <row r="70" spans="1:11" s="1127" customFormat="1" ht="11.4" customHeight="1" thickBot="1" x14ac:dyDescent="0.25">
      <c r="A70" s="173">
        <v>55</v>
      </c>
      <c r="B70" s="1536" t="s">
        <v>323</v>
      </c>
      <c r="C70" s="1537"/>
      <c r="D70" s="174">
        <f t="shared" si="0"/>
        <v>80000</v>
      </c>
      <c r="E70" s="175">
        <f>SUM(E71+E73+E75)</f>
        <v>30000</v>
      </c>
      <c r="F70" s="175">
        <f>SUM(F71+F73+F75)</f>
        <v>50000</v>
      </c>
      <c r="G70" s="175">
        <f>SUM(G71+G73+G75)</f>
        <v>0</v>
      </c>
      <c r="H70" s="175">
        <f>SUM(H71+H73+H75)</f>
        <v>0</v>
      </c>
      <c r="I70" s="123"/>
      <c r="J70" s="1157"/>
      <c r="K70" s="1157"/>
    </row>
    <row r="71" spans="1:11" s="1127" customFormat="1" ht="11.4" customHeight="1" thickBot="1" x14ac:dyDescent="0.25">
      <c r="A71" s="176">
        <v>551</v>
      </c>
      <c r="B71" s="1523" t="s">
        <v>324</v>
      </c>
      <c r="C71" s="1524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57"/>
      <c r="K71" s="1157"/>
    </row>
    <row r="72" spans="1:11" s="1127" customFormat="1" ht="11.4" customHeight="1" thickBot="1" x14ac:dyDescent="0.25">
      <c r="A72" s="179">
        <v>551</v>
      </c>
      <c r="B72" s="180"/>
      <c r="C72" s="181" t="s">
        <v>324</v>
      </c>
      <c r="D72" s="182">
        <f t="shared" si="3"/>
        <v>0</v>
      </c>
      <c r="E72" s="1174"/>
      <c r="F72" s="1175"/>
      <c r="G72" s="1175"/>
      <c r="H72" s="1176"/>
      <c r="I72" s="123"/>
      <c r="J72" s="1157"/>
      <c r="K72" s="1157"/>
    </row>
    <row r="73" spans="1:11" s="1127" customFormat="1" ht="11.4" customHeight="1" thickBot="1" x14ac:dyDescent="0.25">
      <c r="A73" s="176">
        <v>556</v>
      </c>
      <c r="B73" s="1523" t="s">
        <v>325</v>
      </c>
      <c r="C73" s="1524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7"/>
      <c r="K73" s="1157"/>
    </row>
    <row r="74" spans="1:11" s="1127" customFormat="1" ht="11.4" customHeight="1" x14ac:dyDescent="0.2">
      <c r="A74" s="179">
        <v>556</v>
      </c>
      <c r="B74" s="180"/>
      <c r="C74" s="181" t="s">
        <v>325</v>
      </c>
      <c r="D74" s="182">
        <f t="shared" si="4"/>
        <v>0</v>
      </c>
      <c r="E74" s="1174"/>
      <c r="F74" s="1175"/>
      <c r="G74" s="1175"/>
      <c r="H74" s="1176"/>
      <c r="I74" s="123"/>
      <c r="J74" s="1157"/>
      <c r="K74" s="1157"/>
    </row>
    <row r="75" spans="1:11" s="1127" customFormat="1" ht="11.4" customHeight="1" x14ac:dyDescent="0.2">
      <c r="A75" s="183">
        <v>558</v>
      </c>
      <c r="B75" s="1538" t="s">
        <v>326</v>
      </c>
      <c r="C75" s="1539"/>
      <c r="D75" s="184">
        <f t="shared" si="0"/>
        <v>80000</v>
      </c>
      <c r="E75" s="185">
        <f>SUM(E76:E77)</f>
        <v>30000</v>
      </c>
      <c r="F75" s="185">
        <f>SUM(F76:F77)</f>
        <v>50000</v>
      </c>
      <c r="G75" s="185">
        <f>SUM(G76:G77)</f>
        <v>0</v>
      </c>
      <c r="H75" s="185">
        <f>SUM(H76:H77)</f>
        <v>0</v>
      </c>
      <c r="I75" s="123"/>
      <c r="J75" s="1157"/>
      <c r="K75" s="1157"/>
    </row>
    <row r="76" spans="1:11" s="1127" customFormat="1" ht="11.4" customHeight="1" x14ac:dyDescent="0.2">
      <c r="A76" s="193">
        <v>558</v>
      </c>
      <c r="B76" s="194">
        <v>300</v>
      </c>
      <c r="C76" s="195" t="s">
        <v>327</v>
      </c>
      <c r="D76" s="196">
        <f t="shared" si="0"/>
        <v>65000</v>
      </c>
      <c r="E76" s="1167">
        <v>15000</v>
      </c>
      <c r="F76" s="1168">
        <v>50000</v>
      </c>
      <c r="G76" s="1168"/>
      <c r="H76" s="1169"/>
      <c r="I76" s="123"/>
      <c r="J76" s="1157"/>
      <c r="K76" s="1157"/>
    </row>
    <row r="77" spans="1:11" s="1127" customFormat="1" ht="11.4" customHeight="1" thickBot="1" x14ac:dyDescent="0.25">
      <c r="A77" s="197">
        <v>558</v>
      </c>
      <c r="B77" s="198">
        <v>330</v>
      </c>
      <c r="C77" s="199" t="s">
        <v>328</v>
      </c>
      <c r="D77" s="200">
        <f t="shared" si="0"/>
        <v>15000</v>
      </c>
      <c r="E77" s="1167">
        <v>15000</v>
      </c>
      <c r="F77" s="1168"/>
      <c r="G77" s="1168"/>
      <c r="H77" s="1169"/>
      <c r="I77" s="123"/>
      <c r="J77" s="1157"/>
      <c r="K77" s="1157"/>
    </row>
    <row r="78" spans="1:11" s="1127" customFormat="1" ht="11.4" customHeight="1" thickBot="1" x14ac:dyDescent="0.25">
      <c r="A78" s="130">
        <v>56</v>
      </c>
      <c r="B78" s="1528" t="s">
        <v>329</v>
      </c>
      <c r="C78" s="1529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57"/>
      <c r="K78" s="1157"/>
    </row>
    <row r="79" spans="1:11" s="1127" customFormat="1" ht="11.4" customHeight="1" thickBot="1" x14ac:dyDescent="0.25">
      <c r="A79" s="135">
        <v>569</v>
      </c>
      <c r="B79" s="1530" t="s">
        <v>330</v>
      </c>
      <c r="C79" s="1531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57"/>
      <c r="K79" s="1157"/>
    </row>
    <row r="80" spans="1:11" s="1127" customFormat="1" ht="11.4" customHeight="1" thickBot="1" x14ac:dyDescent="0.25">
      <c r="A80" s="186">
        <v>569</v>
      </c>
      <c r="B80" s="187"/>
      <c r="C80" s="188" t="s">
        <v>330</v>
      </c>
      <c r="D80" s="189">
        <f t="shared" si="0"/>
        <v>0</v>
      </c>
      <c r="E80" s="1167"/>
      <c r="F80" s="1168"/>
      <c r="G80" s="1168"/>
      <c r="H80" s="1169"/>
      <c r="I80" s="123"/>
      <c r="J80" s="1157"/>
      <c r="K80" s="1157"/>
    </row>
    <row r="81" spans="1:11" s="1127" customFormat="1" ht="11.4" customHeight="1" thickBot="1" x14ac:dyDescent="0.25">
      <c r="A81" s="155">
        <v>59</v>
      </c>
      <c r="B81" s="1532" t="s">
        <v>331</v>
      </c>
      <c r="C81" s="1533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57"/>
      <c r="K81" s="1157"/>
    </row>
    <row r="82" spans="1:11" s="1127" customFormat="1" ht="11.4" customHeight="1" thickBot="1" x14ac:dyDescent="0.25">
      <c r="A82" s="158">
        <v>591</v>
      </c>
      <c r="B82" s="1534" t="s">
        <v>332</v>
      </c>
      <c r="C82" s="1535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57"/>
      <c r="K82" s="1157"/>
    </row>
    <row r="83" spans="1:11" s="1127" customFormat="1" ht="11.4" customHeight="1" thickBot="1" x14ac:dyDescent="0.25">
      <c r="A83" s="161">
        <v>591</v>
      </c>
      <c r="B83" s="162">
        <v>300</v>
      </c>
      <c r="C83" s="163" t="s">
        <v>332</v>
      </c>
      <c r="D83" s="164">
        <f t="shared" si="0"/>
        <v>0</v>
      </c>
      <c r="E83" s="1177"/>
      <c r="F83" s="1178"/>
      <c r="G83" s="1178"/>
      <c r="H83" s="1179"/>
      <c r="I83" s="123"/>
      <c r="J83" s="1157"/>
      <c r="K83" s="1157"/>
    </row>
    <row r="84" spans="1:11" s="1127" customFormat="1" ht="11.4" customHeight="1" thickBot="1" x14ac:dyDescent="0.25">
      <c r="A84" s="158">
        <v>595</v>
      </c>
      <c r="B84" s="1534" t="s">
        <v>333</v>
      </c>
      <c r="C84" s="1535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7"/>
      <c r="K84" s="1157"/>
    </row>
    <row r="85" spans="1:11" s="1127" customFormat="1" ht="11.4" customHeight="1" thickBot="1" x14ac:dyDescent="0.25">
      <c r="A85" s="201">
        <v>595</v>
      </c>
      <c r="B85" s="202">
        <v>300</v>
      </c>
      <c r="C85" s="203" t="s">
        <v>333</v>
      </c>
      <c r="D85" s="204">
        <f t="shared" si="0"/>
        <v>0</v>
      </c>
      <c r="E85" s="1170"/>
      <c r="F85" s="1171"/>
      <c r="G85" s="1171"/>
      <c r="H85" s="1172"/>
      <c r="I85" s="123"/>
      <c r="J85" s="1157"/>
      <c r="K85" s="1157"/>
    </row>
    <row r="86" spans="1:11" s="1127" customFormat="1" ht="11.4" customHeight="1" x14ac:dyDescent="0.2">
      <c r="A86" s="205"/>
      <c r="B86" s="205"/>
      <c r="C86" s="123"/>
      <c r="D86" s="206"/>
      <c r="E86" s="1180"/>
      <c r="F86" s="1180"/>
      <c r="G86" s="1180"/>
      <c r="H86" s="1180"/>
      <c r="I86" s="123"/>
      <c r="J86" s="1157"/>
      <c r="K86" s="1157"/>
    </row>
    <row r="87" spans="1:11" s="1127" customFormat="1" ht="11.4" customHeight="1" x14ac:dyDescent="0.2">
      <c r="A87" s="205"/>
      <c r="B87" s="205"/>
      <c r="C87" s="123"/>
      <c r="D87" s="206"/>
      <c r="E87" s="1180"/>
      <c r="F87" s="1180"/>
      <c r="G87" s="1180"/>
      <c r="H87" s="1180"/>
      <c r="I87" s="123"/>
      <c r="J87" s="1157"/>
      <c r="K87" s="1157"/>
    </row>
    <row r="88" spans="1:11" s="1127" customFormat="1" ht="11.4" customHeight="1" x14ac:dyDescent="0.2">
      <c r="A88" s="205"/>
      <c r="B88" s="205"/>
      <c r="C88" s="123"/>
      <c r="D88" s="206"/>
      <c r="E88" s="1180"/>
      <c r="F88" s="1180"/>
      <c r="G88" s="1180"/>
      <c r="H88" s="1180"/>
      <c r="I88" s="123"/>
      <c r="J88" s="1157"/>
      <c r="K88" s="1157"/>
    </row>
    <row r="89" spans="1:11" s="1127" customFormat="1" ht="11.4" customHeight="1" x14ac:dyDescent="0.2">
      <c r="A89" s="207" t="s">
        <v>334</v>
      </c>
      <c r="B89" s="208"/>
      <c r="C89" s="1158" t="s">
        <v>616</v>
      </c>
      <c r="D89" s="208" t="s">
        <v>335</v>
      </c>
      <c r="E89" s="977"/>
      <c r="F89" s="975" t="s">
        <v>336</v>
      </c>
      <c r="G89" s="1181" t="s">
        <v>640</v>
      </c>
      <c r="J89" s="1157"/>
      <c r="K89" s="1157"/>
    </row>
    <row r="90" spans="1:11" ht="7.5" customHeight="1" x14ac:dyDescent="0.3"/>
    <row r="91" spans="1:11" s="1127" customFormat="1" ht="11.4" customHeight="1" x14ac:dyDescent="0.2">
      <c r="A91" s="207" t="s">
        <v>337</v>
      </c>
      <c r="B91" s="208"/>
      <c r="C91" s="1158" t="s">
        <v>616</v>
      </c>
      <c r="D91" s="208" t="s">
        <v>335</v>
      </c>
      <c r="E91" s="123"/>
      <c r="F91" s="123"/>
      <c r="G91" s="123"/>
      <c r="H91" s="123"/>
      <c r="I91" s="1157"/>
      <c r="J91" s="1157"/>
      <c r="K91" s="1157"/>
    </row>
    <row r="92" spans="1:11" s="1127" customFormat="1" ht="7.5" customHeight="1" x14ac:dyDescent="0.2">
      <c r="B92" s="1157"/>
      <c r="C92" s="1157"/>
      <c r="D92" s="1157"/>
      <c r="E92" s="1157"/>
      <c r="F92" s="1157"/>
      <c r="G92" s="1157"/>
      <c r="H92" s="1157"/>
      <c r="I92" s="1157"/>
      <c r="J92" s="1157"/>
      <c r="K92" s="1157"/>
    </row>
    <row r="93" spans="1:11" s="1127" customFormat="1" ht="10.199999999999999" x14ac:dyDescent="0.2">
      <c r="A93" s="209" t="s">
        <v>338</v>
      </c>
      <c r="B93" s="1157"/>
      <c r="C93" s="1182" t="s">
        <v>561</v>
      </c>
      <c r="D93" s="1157"/>
      <c r="E93" s="1157"/>
      <c r="F93" s="1157"/>
      <c r="G93" s="1157"/>
      <c r="H93" s="1157"/>
      <c r="I93" s="1157"/>
      <c r="J93" s="1157"/>
      <c r="K93" s="1157"/>
    </row>
    <row r="94" spans="1:11" x14ac:dyDescent="0.3">
      <c r="A94" s="1157"/>
      <c r="B94" s="1157"/>
      <c r="C94" s="1157"/>
      <c r="D94" s="1157"/>
      <c r="E94" s="1157"/>
      <c r="F94" s="1157"/>
      <c r="G94" s="1157"/>
      <c r="H94" s="1157"/>
    </row>
  </sheetData>
  <sheetProtection algorithmName="SHA-512" hashValue="YlteZdHLHRTdSoZj4jT0dQDwZx50MHP0TDB7+X2KLpQraI39xAYB0BkPF290LLp21uzYW7376UzYB7cjcoFanw==" saltValue="lX+CDuU86HwcAB5xHOntr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1500-000000000000}">
      <formula1>Org</formula1>
    </dataValidation>
    <dataValidation type="list" allowBlank="1" showInputMessage="1" showErrorMessage="1" sqref="C91 C89" xr:uid="{00000000-0002-0000-15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69"/>
  <sheetViews>
    <sheetView showGridLines="0" zoomScale="120" zoomScaleNormal="120" zoomScalePageLayoutView="120" workbookViewId="0">
      <selection activeCell="I23" sqref="I23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5546875" style="1123" customWidth="1"/>
    <col min="4" max="8" width="8.33203125" style="1123" customWidth="1"/>
    <col min="9" max="9" width="9.88671875" style="1123" customWidth="1"/>
    <col min="10" max="16384" width="9.109375" style="1123"/>
  </cols>
  <sheetData>
    <row r="1" spans="1:9" x14ac:dyDescent="0.3">
      <c r="A1" s="1122"/>
      <c r="B1" s="1122"/>
      <c r="C1" s="1550" t="s">
        <v>637</v>
      </c>
      <c r="D1" s="1551"/>
      <c r="E1" s="1551"/>
      <c r="F1" s="1124" t="s">
        <v>254</v>
      </c>
      <c r="G1" s="1125">
        <f>[5]P8!F1</f>
        <v>2025</v>
      </c>
      <c r="H1" s="1122"/>
      <c r="I1" s="908" t="s">
        <v>510</v>
      </c>
    </row>
    <row r="2" spans="1:9" s="1127" customFormat="1" ht="12" customHeight="1" x14ac:dyDescent="0.3">
      <c r="A2" s="1126"/>
      <c r="B2" s="1552" t="str">
        <f>[5]P8!B2</f>
        <v>Sportovní a relaxační centrum, příspěvková organizace</v>
      </c>
      <c r="C2" s="1551"/>
      <c r="D2" s="1551"/>
      <c r="E2" s="1551"/>
      <c r="F2" s="1551"/>
      <c r="G2" s="1551"/>
      <c r="H2" s="1126"/>
      <c r="I2" s="1126"/>
    </row>
    <row r="3" spans="1:9" s="1127" customFormat="1" ht="12" customHeight="1" thickBot="1" x14ac:dyDescent="0.25">
      <c r="A3" s="1497"/>
      <c r="B3" s="1497"/>
      <c r="C3" s="1497"/>
      <c r="D3" s="1497"/>
      <c r="E3" s="1497"/>
      <c r="F3" s="1497"/>
      <c r="G3" s="1497"/>
      <c r="H3" s="909"/>
      <c r="I3" s="124" t="s">
        <v>511</v>
      </c>
    </row>
    <row r="4" spans="1:9" s="1127" customFormat="1" ht="12" customHeight="1" thickBot="1" x14ac:dyDescent="0.25">
      <c r="A4" s="910"/>
      <c r="B4" s="911" t="s">
        <v>259</v>
      </c>
      <c r="C4" s="911" t="s">
        <v>260</v>
      </c>
      <c r="D4" s="912">
        <f>[5]P8!F1-1</f>
        <v>2024</v>
      </c>
      <c r="E4" s="911" t="s">
        <v>110</v>
      </c>
      <c r="F4" s="1128" t="s">
        <v>512</v>
      </c>
      <c r="G4" s="1128" t="s">
        <v>513</v>
      </c>
      <c r="H4" s="1128" t="s">
        <v>514</v>
      </c>
      <c r="I4" s="1129" t="s">
        <v>515</v>
      </c>
    </row>
    <row r="5" spans="1:9" s="1127" customFormat="1" ht="12" customHeight="1" thickBot="1" x14ac:dyDescent="0.25">
      <c r="A5" s="1498" t="s">
        <v>516</v>
      </c>
      <c r="B5" s="1499"/>
      <c r="C5" s="1500"/>
      <c r="D5" s="913">
        <f>D6+D10+D15+D21+D23+D28+D32+D34</f>
        <v>11064000</v>
      </c>
      <c r="E5" s="913">
        <f>E6+E10+E15+E21+E23+E28+E32+E34</f>
        <v>11513000</v>
      </c>
      <c r="F5" s="913">
        <f>F6+F10+F15+F21+F23+F28+F32+F34</f>
        <v>0</v>
      </c>
      <c r="G5" s="913">
        <f>G6+G10+G15+G21+G23+G28+G32+G34</f>
        <v>0</v>
      </c>
      <c r="H5" s="913">
        <f>H6+H10+H15+H21+H23+H28+H32+H34</f>
        <v>0</v>
      </c>
      <c r="I5" s="1130">
        <f t="shared" ref="I5:I38" si="0">SUM(E5:H5)</f>
        <v>11513000</v>
      </c>
    </row>
    <row r="6" spans="1:9" s="1127" customFormat="1" ht="12" customHeight="1" thickBot="1" x14ac:dyDescent="0.25">
      <c r="A6" s="914">
        <v>50</v>
      </c>
      <c r="B6" s="1501" t="s">
        <v>517</v>
      </c>
      <c r="C6" s="1502"/>
      <c r="D6" s="915">
        <f t="shared" ref="D6:H6" si="1">SUM(D7:D9)</f>
        <v>4468000</v>
      </c>
      <c r="E6" s="915">
        <f t="shared" si="1"/>
        <v>4523000</v>
      </c>
      <c r="F6" s="915">
        <f t="shared" si="1"/>
        <v>0</v>
      </c>
      <c r="G6" s="915">
        <f t="shared" si="1"/>
        <v>0</v>
      </c>
      <c r="H6" s="915">
        <f t="shared" si="1"/>
        <v>0</v>
      </c>
      <c r="I6" s="1131">
        <f t="shared" si="0"/>
        <v>4523000</v>
      </c>
    </row>
    <row r="7" spans="1:9" s="1127" customFormat="1" ht="12" customHeight="1" x14ac:dyDescent="0.2">
      <c r="A7" s="916"/>
      <c r="B7" s="916">
        <v>501</v>
      </c>
      <c r="C7" s="917" t="s">
        <v>518</v>
      </c>
      <c r="D7" s="918">
        <v>332000</v>
      </c>
      <c r="E7" s="919">
        <f>[5]P8!D8</f>
        <v>287000</v>
      </c>
      <c r="F7" s="1132"/>
      <c r="G7" s="1132"/>
      <c r="H7" s="1132"/>
      <c r="I7" s="1133">
        <f t="shared" si="0"/>
        <v>287000</v>
      </c>
    </row>
    <row r="8" spans="1:9" s="1127" customFormat="1" ht="12" customHeight="1" x14ac:dyDescent="0.2">
      <c r="A8" s="920"/>
      <c r="B8" s="920">
        <v>502</v>
      </c>
      <c r="C8" s="921" t="s">
        <v>519</v>
      </c>
      <c r="D8" s="922">
        <v>4136000</v>
      </c>
      <c r="E8" s="923">
        <f>[5]P8!D17</f>
        <v>4136000</v>
      </c>
      <c r="F8" s="1134"/>
      <c r="G8" s="1134"/>
      <c r="H8" s="1134"/>
      <c r="I8" s="1135">
        <f t="shared" ref="I8" si="2">SUM(E8:H8)</f>
        <v>4136000</v>
      </c>
    </row>
    <row r="9" spans="1:9" s="1127" customFormat="1" ht="12" customHeight="1" thickBot="1" x14ac:dyDescent="0.25">
      <c r="A9" s="920"/>
      <c r="B9" s="920">
        <v>504</v>
      </c>
      <c r="C9" s="921" t="s">
        <v>641</v>
      </c>
      <c r="D9" s="922">
        <v>0</v>
      </c>
      <c r="E9" s="923">
        <f>[5]P8!D22</f>
        <v>100000</v>
      </c>
      <c r="F9" s="1134"/>
      <c r="G9" s="1134"/>
      <c r="H9" s="1134"/>
      <c r="I9" s="1135">
        <f t="shared" si="0"/>
        <v>100000</v>
      </c>
    </row>
    <row r="10" spans="1:9" s="1127" customFormat="1" ht="12" customHeight="1" thickBot="1" x14ac:dyDescent="0.25">
      <c r="A10" s="914">
        <v>51</v>
      </c>
      <c r="B10" s="1493" t="s">
        <v>520</v>
      </c>
      <c r="C10" s="1493"/>
      <c r="D10" s="915">
        <f t="shared" ref="D10:H10" si="3">SUM(D11:D14)</f>
        <v>1351000</v>
      </c>
      <c r="E10" s="915">
        <f t="shared" si="3"/>
        <v>938000</v>
      </c>
      <c r="F10" s="915">
        <f t="shared" si="3"/>
        <v>0</v>
      </c>
      <c r="G10" s="915">
        <f t="shared" si="3"/>
        <v>0</v>
      </c>
      <c r="H10" s="915">
        <f t="shared" si="3"/>
        <v>0</v>
      </c>
      <c r="I10" s="1131">
        <f t="shared" si="0"/>
        <v>938000</v>
      </c>
    </row>
    <row r="11" spans="1:9" s="1127" customFormat="1" ht="12" customHeight="1" x14ac:dyDescent="0.2">
      <c r="A11" s="916"/>
      <c r="B11" s="916">
        <v>511</v>
      </c>
      <c r="C11" s="924" t="s">
        <v>284</v>
      </c>
      <c r="D11" s="918">
        <v>605000</v>
      </c>
      <c r="E11" s="919">
        <f>[5]P8!D25</f>
        <v>510000</v>
      </c>
      <c r="F11" s="918"/>
      <c r="G11" s="918"/>
      <c r="H11" s="918"/>
      <c r="I11" s="1133">
        <f t="shared" si="0"/>
        <v>510000</v>
      </c>
    </row>
    <row r="12" spans="1:9" s="1127" customFormat="1" ht="12" customHeight="1" x14ac:dyDescent="0.2">
      <c r="A12" s="920"/>
      <c r="B12" s="920">
        <v>512</v>
      </c>
      <c r="C12" s="921" t="s">
        <v>287</v>
      </c>
      <c r="D12" s="922">
        <v>5000</v>
      </c>
      <c r="E12" s="923">
        <f>[5]P8!D28</f>
        <v>0</v>
      </c>
      <c r="F12" s="922"/>
      <c r="G12" s="922"/>
      <c r="H12" s="922"/>
      <c r="I12" s="1135">
        <f t="shared" si="0"/>
        <v>0</v>
      </c>
    </row>
    <row r="13" spans="1:9" s="1127" customFormat="1" ht="12" customHeight="1" x14ac:dyDescent="0.2">
      <c r="A13" s="925"/>
      <c r="B13" s="920">
        <v>513</v>
      </c>
      <c r="C13" s="921" t="s">
        <v>289</v>
      </c>
      <c r="D13" s="1134">
        <v>3000</v>
      </c>
      <c r="E13" s="923">
        <f>[5]P8!D30</f>
        <v>3000</v>
      </c>
      <c r="F13" s="1134"/>
      <c r="G13" s="1134"/>
      <c r="H13" s="1134"/>
      <c r="I13" s="1135">
        <f t="shared" si="0"/>
        <v>3000</v>
      </c>
    </row>
    <row r="14" spans="1:9" s="1127" customFormat="1" ht="12" customHeight="1" thickBot="1" x14ac:dyDescent="0.25">
      <c r="A14" s="926"/>
      <c r="B14" s="927">
        <v>518</v>
      </c>
      <c r="C14" s="928" t="s">
        <v>521</v>
      </c>
      <c r="D14" s="918">
        <v>738000</v>
      </c>
      <c r="E14" s="929">
        <f>[5]P8!D32</f>
        <v>425000</v>
      </c>
      <c r="F14" s="918"/>
      <c r="G14" s="918"/>
      <c r="H14" s="918"/>
      <c r="I14" s="1136">
        <f t="shared" si="0"/>
        <v>425000</v>
      </c>
    </row>
    <row r="15" spans="1:9" s="1127" customFormat="1" ht="12" customHeight="1" thickBot="1" x14ac:dyDescent="0.25">
      <c r="A15" s="914">
        <v>52</v>
      </c>
      <c r="B15" s="1493" t="s">
        <v>522</v>
      </c>
      <c r="C15" s="1493"/>
      <c r="D15" s="915">
        <f t="shared" ref="D15:H15" si="4">SUM(D16:D20)</f>
        <v>4968000</v>
      </c>
      <c r="E15" s="915">
        <f t="shared" si="4"/>
        <v>5938000</v>
      </c>
      <c r="F15" s="915">
        <f t="shared" si="4"/>
        <v>0</v>
      </c>
      <c r="G15" s="915">
        <f t="shared" si="4"/>
        <v>0</v>
      </c>
      <c r="H15" s="915">
        <f t="shared" si="4"/>
        <v>0</v>
      </c>
      <c r="I15" s="1131">
        <f t="shared" si="0"/>
        <v>5938000</v>
      </c>
    </row>
    <row r="16" spans="1:9" s="1127" customFormat="1" ht="12" customHeight="1" x14ac:dyDescent="0.2">
      <c r="A16" s="916"/>
      <c r="B16" s="916">
        <v>521</v>
      </c>
      <c r="C16" s="924" t="s">
        <v>306</v>
      </c>
      <c r="D16" s="1134">
        <v>3660000</v>
      </c>
      <c r="E16" s="919">
        <f>[5]P8!D47</f>
        <v>4550000</v>
      </c>
      <c r="F16" s="1134"/>
      <c r="G16" s="1134"/>
      <c r="H16" s="1134"/>
      <c r="I16" s="1133">
        <f t="shared" si="0"/>
        <v>4550000</v>
      </c>
    </row>
    <row r="17" spans="1:9" s="1127" customFormat="1" ht="12" customHeight="1" x14ac:dyDescent="0.2">
      <c r="A17" s="920"/>
      <c r="B17" s="920">
        <v>524</v>
      </c>
      <c r="C17" s="921" t="s">
        <v>523</v>
      </c>
      <c r="D17" s="1134">
        <v>1170000</v>
      </c>
      <c r="E17" s="919">
        <f>[5]P8!D49</f>
        <v>1210000</v>
      </c>
      <c r="F17" s="1134"/>
      <c r="G17" s="1134"/>
      <c r="H17" s="1134"/>
      <c r="I17" s="1135">
        <f t="shared" si="0"/>
        <v>1210000</v>
      </c>
    </row>
    <row r="18" spans="1:9" s="1127" customFormat="1" ht="12" customHeight="1" x14ac:dyDescent="0.2">
      <c r="A18" s="925"/>
      <c r="B18" s="920">
        <v>525</v>
      </c>
      <c r="C18" s="921" t="s">
        <v>524</v>
      </c>
      <c r="D18" s="1134">
        <v>30000</v>
      </c>
      <c r="E18" s="919">
        <f>[5]P8!D51</f>
        <v>30000</v>
      </c>
      <c r="F18" s="1134"/>
      <c r="G18" s="1134"/>
      <c r="H18" s="1134"/>
      <c r="I18" s="1135">
        <f t="shared" si="0"/>
        <v>30000</v>
      </c>
    </row>
    <row r="19" spans="1:9" s="1127" customFormat="1" ht="12" customHeight="1" x14ac:dyDescent="0.2">
      <c r="A19" s="925"/>
      <c r="B19" s="920">
        <v>527</v>
      </c>
      <c r="C19" s="921" t="s">
        <v>309</v>
      </c>
      <c r="D19" s="1134">
        <v>108000</v>
      </c>
      <c r="E19" s="919">
        <f>[5]P8!D53</f>
        <v>148000</v>
      </c>
      <c r="F19" s="1134"/>
      <c r="G19" s="1134"/>
      <c r="H19" s="1134"/>
      <c r="I19" s="1135">
        <f t="shared" si="0"/>
        <v>148000</v>
      </c>
    </row>
    <row r="20" spans="1:9" s="1127" customFormat="1" ht="12" customHeight="1" thickBot="1" x14ac:dyDescent="0.25">
      <c r="A20" s="926"/>
      <c r="B20" s="927">
        <v>528</v>
      </c>
      <c r="C20" s="928" t="s">
        <v>525</v>
      </c>
      <c r="D20" s="1134"/>
      <c r="E20" s="919">
        <f>[5]P8!D58</f>
        <v>0</v>
      </c>
      <c r="F20" s="1134"/>
      <c r="G20" s="1134"/>
      <c r="H20" s="1134"/>
      <c r="I20" s="1136">
        <f t="shared" si="0"/>
        <v>0</v>
      </c>
    </row>
    <row r="21" spans="1:9" s="1127" customFormat="1" ht="12" customHeight="1" thickBot="1" x14ac:dyDescent="0.25">
      <c r="A21" s="914">
        <v>53</v>
      </c>
      <c r="B21" s="1493" t="s">
        <v>526</v>
      </c>
      <c r="C21" s="1493"/>
      <c r="D21" s="915">
        <f t="shared" ref="D21:H21" si="5">D22</f>
        <v>2000</v>
      </c>
      <c r="E21" s="915">
        <f t="shared" si="5"/>
        <v>2000</v>
      </c>
      <c r="F21" s="915">
        <f t="shared" si="5"/>
        <v>0</v>
      </c>
      <c r="G21" s="915">
        <f t="shared" si="5"/>
        <v>0</v>
      </c>
      <c r="H21" s="915">
        <f t="shared" si="5"/>
        <v>0</v>
      </c>
      <c r="I21" s="1131">
        <f t="shared" si="0"/>
        <v>2000</v>
      </c>
    </row>
    <row r="22" spans="1:9" s="1127" customFormat="1" ht="12" customHeight="1" thickBot="1" x14ac:dyDescent="0.25">
      <c r="A22" s="930"/>
      <c r="B22" s="930">
        <v>538</v>
      </c>
      <c r="C22" s="931" t="s">
        <v>316</v>
      </c>
      <c r="D22" s="1134">
        <v>2000</v>
      </c>
      <c r="E22" s="932">
        <f>[5]P8!D61</f>
        <v>2000</v>
      </c>
      <c r="F22" s="1134"/>
      <c r="G22" s="1134"/>
      <c r="H22" s="1134"/>
      <c r="I22" s="1137">
        <f t="shared" si="0"/>
        <v>2000</v>
      </c>
    </row>
    <row r="23" spans="1:9" s="1127" customFormat="1" ht="12" customHeight="1" thickBot="1" x14ac:dyDescent="0.25">
      <c r="A23" s="914">
        <v>54</v>
      </c>
      <c r="B23" s="1493" t="s">
        <v>527</v>
      </c>
      <c r="C23" s="1493"/>
      <c r="D23" s="915">
        <f t="shared" ref="D23:H23" si="6">SUM(D24:D27)</f>
        <v>25000</v>
      </c>
      <c r="E23" s="915">
        <f t="shared" si="6"/>
        <v>12000</v>
      </c>
      <c r="F23" s="915">
        <f t="shared" si="6"/>
        <v>0</v>
      </c>
      <c r="G23" s="915">
        <f t="shared" si="6"/>
        <v>0</v>
      </c>
      <c r="H23" s="915">
        <f t="shared" si="6"/>
        <v>0</v>
      </c>
      <c r="I23" s="1131">
        <f t="shared" si="0"/>
        <v>12000</v>
      </c>
    </row>
    <row r="24" spans="1:9" s="1127" customFormat="1" ht="12" customHeight="1" x14ac:dyDescent="0.2">
      <c r="A24" s="924"/>
      <c r="B24" s="916">
        <v>541</v>
      </c>
      <c r="C24" s="924" t="s">
        <v>318</v>
      </c>
      <c r="D24" s="1134"/>
      <c r="E24" s="919">
        <f>[5]P8!D64</f>
        <v>0</v>
      </c>
      <c r="F24" s="1134"/>
      <c r="G24" s="1134"/>
      <c r="H24" s="1134"/>
      <c r="I24" s="1133">
        <f t="shared" si="0"/>
        <v>0</v>
      </c>
    </row>
    <row r="25" spans="1:9" s="1127" customFormat="1" ht="12" customHeight="1" x14ac:dyDescent="0.2">
      <c r="A25" s="921"/>
      <c r="B25" s="920">
        <v>542</v>
      </c>
      <c r="C25" s="921" t="s">
        <v>528</v>
      </c>
      <c r="D25" s="1134"/>
      <c r="E25" s="919">
        <f>[5]P8!D66</f>
        <v>0</v>
      </c>
      <c r="F25" s="1134"/>
      <c r="G25" s="1134"/>
      <c r="H25" s="1134"/>
      <c r="I25" s="1135">
        <f t="shared" si="0"/>
        <v>0</v>
      </c>
    </row>
    <row r="26" spans="1:9" s="1127" customFormat="1" ht="12" customHeight="1" x14ac:dyDescent="0.2">
      <c r="A26" s="933"/>
      <c r="B26" s="920">
        <v>547</v>
      </c>
      <c r="C26" s="921" t="s">
        <v>320</v>
      </c>
      <c r="D26" s="1134"/>
      <c r="E26" s="919">
        <f>[5]P8!D68</f>
        <v>0</v>
      </c>
      <c r="F26" s="1134"/>
      <c r="G26" s="1134"/>
      <c r="H26" s="1134"/>
      <c r="I26" s="1135">
        <f t="shared" si="0"/>
        <v>0</v>
      </c>
    </row>
    <row r="27" spans="1:9" s="1127" customFormat="1" ht="12" customHeight="1" thickBot="1" x14ac:dyDescent="0.25">
      <c r="A27" s="928"/>
      <c r="B27" s="927">
        <v>549</v>
      </c>
      <c r="C27" s="928" t="s">
        <v>321</v>
      </c>
      <c r="D27" s="1134">
        <v>25000</v>
      </c>
      <c r="E27" s="919">
        <f>[5]P8!D70</f>
        <v>12000</v>
      </c>
      <c r="F27" s="1134"/>
      <c r="G27" s="1134"/>
      <c r="H27" s="1134"/>
      <c r="I27" s="1136">
        <f t="shared" si="0"/>
        <v>12000</v>
      </c>
    </row>
    <row r="28" spans="1:9" s="1127" customFormat="1" ht="12" customHeight="1" thickBot="1" x14ac:dyDescent="0.25">
      <c r="A28" s="914">
        <v>55</v>
      </c>
      <c r="B28" s="1493" t="s">
        <v>529</v>
      </c>
      <c r="C28" s="1493"/>
      <c r="D28" s="915">
        <f>SUM(D29:D31)</f>
        <v>250000</v>
      </c>
      <c r="E28" s="915">
        <f>SUM(E29:E31)</f>
        <v>100000</v>
      </c>
      <c r="F28" s="915">
        <f>SUM(F29:F31)</f>
        <v>0</v>
      </c>
      <c r="G28" s="915">
        <f>SUM(G29:G31)</f>
        <v>0</v>
      </c>
      <c r="H28" s="915">
        <f>SUM(H29:H31)</f>
        <v>0</v>
      </c>
      <c r="I28" s="1131">
        <f t="shared" si="0"/>
        <v>100000</v>
      </c>
    </row>
    <row r="29" spans="1:9" s="1127" customFormat="1" ht="12" customHeight="1" x14ac:dyDescent="0.2">
      <c r="A29" s="934"/>
      <c r="B29" s="935">
        <v>551</v>
      </c>
      <c r="C29" s="936" t="s">
        <v>324</v>
      </c>
      <c r="D29" s="1138"/>
      <c r="E29" s="937">
        <f>[5]P8!D73</f>
        <v>0</v>
      </c>
      <c r="F29" s="1138"/>
      <c r="G29" s="1138"/>
      <c r="H29" s="1138"/>
      <c r="I29" s="1139">
        <f t="shared" si="0"/>
        <v>0</v>
      </c>
    </row>
    <row r="30" spans="1:9" s="1127" customFormat="1" ht="12" customHeight="1" x14ac:dyDescent="0.2">
      <c r="A30" s="933"/>
      <c r="B30" s="920">
        <v>556</v>
      </c>
      <c r="C30" s="921" t="s">
        <v>325</v>
      </c>
      <c r="D30" s="1134"/>
      <c r="E30" s="919">
        <f>[5]P8!D75</f>
        <v>0</v>
      </c>
      <c r="F30" s="1134"/>
      <c r="G30" s="1134"/>
      <c r="H30" s="1134"/>
      <c r="I30" s="1135">
        <f t="shared" ref="I30" si="7">SUM(E30:H30)</f>
        <v>0</v>
      </c>
    </row>
    <row r="31" spans="1:9" s="1127" customFormat="1" ht="12" customHeight="1" thickBot="1" x14ac:dyDescent="0.25">
      <c r="A31" s="938"/>
      <c r="B31" s="939">
        <v>558</v>
      </c>
      <c r="C31" s="940" t="s">
        <v>326</v>
      </c>
      <c r="D31" s="1134">
        <v>250000</v>
      </c>
      <c r="E31" s="929">
        <f>[5]P8!D77</f>
        <v>100000</v>
      </c>
      <c r="F31" s="1132"/>
      <c r="G31" s="1132"/>
      <c r="H31" s="1132"/>
      <c r="I31" s="1136">
        <f t="shared" si="0"/>
        <v>100000</v>
      </c>
    </row>
    <row r="32" spans="1:9" s="1127" customFormat="1" ht="12" customHeight="1" thickBot="1" x14ac:dyDescent="0.25">
      <c r="A32" s="914">
        <v>56</v>
      </c>
      <c r="B32" s="1501" t="s">
        <v>530</v>
      </c>
      <c r="C32" s="1502"/>
      <c r="D32" s="915">
        <f>D33</f>
        <v>0</v>
      </c>
      <c r="E32" s="915">
        <f t="shared" ref="E32:H32" si="8">E33</f>
        <v>0</v>
      </c>
      <c r="F32" s="915">
        <f t="shared" si="8"/>
        <v>0</v>
      </c>
      <c r="G32" s="915">
        <f t="shared" si="8"/>
        <v>0</v>
      </c>
      <c r="H32" s="915">
        <f t="shared" si="8"/>
        <v>0</v>
      </c>
      <c r="I32" s="1131">
        <f t="shared" si="0"/>
        <v>0</v>
      </c>
    </row>
    <row r="33" spans="1:9" s="1127" customFormat="1" ht="12" customHeight="1" thickBot="1" x14ac:dyDescent="0.25">
      <c r="A33" s="941"/>
      <c r="B33" s="930">
        <v>569</v>
      </c>
      <c r="C33" s="931" t="s">
        <v>330</v>
      </c>
      <c r="D33" s="1134"/>
      <c r="E33" s="932">
        <f>[5]P8!D81</f>
        <v>0</v>
      </c>
      <c r="F33" s="1134"/>
      <c r="G33" s="1134"/>
      <c r="H33" s="1134"/>
      <c r="I33" s="1137">
        <f t="shared" si="0"/>
        <v>0</v>
      </c>
    </row>
    <row r="34" spans="1:9" s="1127" customFormat="1" ht="12" customHeight="1" thickBot="1" x14ac:dyDescent="0.25">
      <c r="A34" s="914">
        <v>59</v>
      </c>
      <c r="B34" s="1493" t="s">
        <v>332</v>
      </c>
      <c r="C34" s="1493"/>
      <c r="D34" s="915">
        <f t="shared" ref="D34:H34" si="9">SUM(D35:D36)</f>
        <v>0</v>
      </c>
      <c r="E34" s="915">
        <f t="shared" si="9"/>
        <v>0</v>
      </c>
      <c r="F34" s="915">
        <f t="shared" si="9"/>
        <v>0</v>
      </c>
      <c r="G34" s="915">
        <f t="shared" si="9"/>
        <v>0</v>
      </c>
      <c r="H34" s="915">
        <f t="shared" si="9"/>
        <v>0</v>
      </c>
      <c r="I34" s="1131">
        <f t="shared" si="0"/>
        <v>0</v>
      </c>
    </row>
    <row r="35" spans="1:9" s="1127" customFormat="1" ht="12" customHeight="1" x14ac:dyDescent="0.2">
      <c r="A35" s="924"/>
      <c r="B35" s="916">
        <v>591</v>
      </c>
      <c r="C35" s="924" t="s">
        <v>332</v>
      </c>
      <c r="D35" s="1134"/>
      <c r="E35" s="919">
        <f>[5]P8!D84</f>
        <v>0</v>
      </c>
      <c r="F35" s="1134"/>
      <c r="G35" s="1134"/>
      <c r="H35" s="1134"/>
      <c r="I35" s="1133">
        <f t="shared" si="0"/>
        <v>0</v>
      </c>
    </row>
    <row r="36" spans="1:9" s="1127" customFormat="1" ht="12" customHeight="1" thickBot="1" x14ac:dyDescent="0.25">
      <c r="A36" s="942"/>
      <c r="B36" s="943">
        <v>595</v>
      </c>
      <c r="C36" s="942" t="s">
        <v>333</v>
      </c>
      <c r="D36" s="1134"/>
      <c r="E36" s="919">
        <f>[5]P8!D86</f>
        <v>0</v>
      </c>
      <c r="F36" s="1134"/>
      <c r="G36" s="1134"/>
      <c r="H36" s="1134"/>
      <c r="I36" s="1140">
        <f t="shared" si="0"/>
        <v>0</v>
      </c>
    </row>
    <row r="37" spans="1:9" s="1127" customFormat="1" ht="12" customHeight="1" thickBot="1" x14ac:dyDescent="0.25">
      <c r="A37" s="1507" t="s">
        <v>531</v>
      </c>
      <c r="B37" s="1508"/>
      <c r="C37" s="1509"/>
      <c r="D37" s="944">
        <f t="shared" ref="D37:H37" si="10">D38+D42+D47+D49</f>
        <v>11064000</v>
      </c>
      <c r="E37" s="944">
        <f t="shared" si="10"/>
        <v>11513000</v>
      </c>
      <c r="F37" s="944">
        <f t="shared" si="10"/>
        <v>0</v>
      </c>
      <c r="G37" s="944">
        <f t="shared" si="10"/>
        <v>0</v>
      </c>
      <c r="H37" s="944">
        <f t="shared" si="10"/>
        <v>0</v>
      </c>
      <c r="I37" s="1141">
        <f t="shared" si="0"/>
        <v>11513000</v>
      </c>
    </row>
    <row r="38" spans="1:9" s="1127" customFormat="1" ht="12" customHeight="1" thickBot="1" x14ac:dyDescent="0.25">
      <c r="A38" s="945">
        <v>60</v>
      </c>
      <c r="B38" s="1510" t="s">
        <v>532</v>
      </c>
      <c r="C38" s="1510"/>
      <c r="D38" s="946">
        <f t="shared" ref="D38:H38" si="11">SUM(D39:D41)</f>
        <v>2661000</v>
      </c>
      <c r="E38" s="946">
        <f t="shared" si="11"/>
        <v>2960000</v>
      </c>
      <c r="F38" s="946">
        <f t="shared" si="11"/>
        <v>0</v>
      </c>
      <c r="G38" s="946">
        <f t="shared" si="11"/>
        <v>0</v>
      </c>
      <c r="H38" s="946">
        <f t="shared" si="11"/>
        <v>0</v>
      </c>
      <c r="I38" s="1142">
        <f t="shared" si="0"/>
        <v>2960000</v>
      </c>
    </row>
    <row r="39" spans="1:9" s="1127" customFormat="1" ht="12" customHeight="1" x14ac:dyDescent="0.2">
      <c r="A39" s="947"/>
      <c r="B39" s="948">
        <v>602</v>
      </c>
      <c r="C39" s="947" t="s">
        <v>533</v>
      </c>
      <c r="D39" s="1134">
        <v>2576000</v>
      </c>
      <c r="E39" s="1134">
        <v>2860000</v>
      </c>
      <c r="F39" s="1134"/>
      <c r="G39" s="1134"/>
      <c r="H39" s="1134"/>
      <c r="I39" s="1143">
        <f>SUM(E39:H39)</f>
        <v>2860000</v>
      </c>
    </row>
    <row r="40" spans="1:9" s="1127" customFormat="1" ht="12" customHeight="1" x14ac:dyDescent="0.2">
      <c r="A40" s="949"/>
      <c r="B40" s="950">
        <v>603</v>
      </c>
      <c r="C40" s="949" t="s">
        <v>534</v>
      </c>
      <c r="D40" s="1134"/>
      <c r="E40" s="1134"/>
      <c r="F40" s="1134"/>
      <c r="G40" s="1134"/>
      <c r="H40" s="1134"/>
      <c r="I40" s="1144">
        <f>SUM(E40:H40)</f>
        <v>0</v>
      </c>
    </row>
    <row r="41" spans="1:9" s="1127" customFormat="1" ht="12" customHeight="1" thickBot="1" x14ac:dyDescent="0.25">
      <c r="A41" s="951"/>
      <c r="B41" s="952">
        <v>604</v>
      </c>
      <c r="C41" s="951" t="s">
        <v>535</v>
      </c>
      <c r="D41" s="1134">
        <v>85000</v>
      </c>
      <c r="E41" s="1134">
        <v>100000</v>
      </c>
      <c r="F41" s="1134"/>
      <c r="G41" s="1134"/>
      <c r="H41" s="1134"/>
      <c r="I41" s="1145">
        <f t="shared" ref="I41:I55" si="12">SUM(E41:H41)</f>
        <v>100000</v>
      </c>
    </row>
    <row r="42" spans="1:9" s="1127" customFormat="1" ht="12" customHeight="1" thickBot="1" x14ac:dyDescent="0.25">
      <c r="A42" s="945">
        <v>64</v>
      </c>
      <c r="B42" s="1510" t="s">
        <v>536</v>
      </c>
      <c r="C42" s="1510"/>
      <c r="D42" s="946">
        <f>SUM(D43:D46)</f>
        <v>1215000</v>
      </c>
      <c r="E42" s="946">
        <f t="shared" ref="E42:H42" si="13">SUM(E43:E46)</f>
        <v>370000</v>
      </c>
      <c r="F42" s="946">
        <f t="shared" si="13"/>
        <v>0</v>
      </c>
      <c r="G42" s="946">
        <f t="shared" si="13"/>
        <v>0</v>
      </c>
      <c r="H42" s="946">
        <f t="shared" si="13"/>
        <v>0</v>
      </c>
      <c r="I42" s="1142">
        <f t="shared" si="12"/>
        <v>370000</v>
      </c>
    </row>
    <row r="43" spans="1:9" s="1127" customFormat="1" ht="12" customHeight="1" x14ac:dyDescent="0.2">
      <c r="A43" s="947"/>
      <c r="B43" s="948">
        <v>641</v>
      </c>
      <c r="C43" s="947" t="s">
        <v>318</v>
      </c>
      <c r="D43" s="1134"/>
      <c r="E43" s="1134"/>
      <c r="F43" s="1134"/>
      <c r="G43" s="1134"/>
      <c r="H43" s="1134"/>
      <c r="I43" s="1143">
        <f t="shared" si="12"/>
        <v>0</v>
      </c>
    </row>
    <row r="44" spans="1:9" s="1127" customFormat="1" ht="12" customHeight="1" x14ac:dyDescent="0.2">
      <c r="A44" s="949"/>
      <c r="B44" s="950">
        <v>643</v>
      </c>
      <c r="C44" s="949" t="s">
        <v>537</v>
      </c>
      <c r="D44" s="1134"/>
      <c r="E44" s="1134"/>
      <c r="F44" s="1134"/>
      <c r="G44" s="1134"/>
      <c r="H44" s="1134"/>
      <c r="I44" s="1144">
        <f t="shared" si="12"/>
        <v>0</v>
      </c>
    </row>
    <row r="45" spans="1:9" s="1127" customFormat="1" ht="12" customHeight="1" x14ac:dyDescent="0.2">
      <c r="A45" s="949"/>
      <c r="B45" s="950">
        <v>648</v>
      </c>
      <c r="C45" s="949" t="s">
        <v>538</v>
      </c>
      <c r="D45" s="1134">
        <v>1050000</v>
      </c>
      <c r="E45" s="1134">
        <v>350000</v>
      </c>
      <c r="F45" s="1134"/>
      <c r="G45" s="1134"/>
      <c r="H45" s="1134"/>
      <c r="I45" s="1144">
        <f t="shared" si="12"/>
        <v>350000</v>
      </c>
    </row>
    <row r="46" spans="1:9" s="1127" customFormat="1" ht="12" customHeight="1" thickBot="1" x14ac:dyDescent="0.25">
      <c r="A46" s="951"/>
      <c r="B46" s="952">
        <v>649</v>
      </c>
      <c r="C46" s="951" t="s">
        <v>539</v>
      </c>
      <c r="D46" s="1134">
        <v>165000</v>
      </c>
      <c r="E46" s="1134">
        <v>20000</v>
      </c>
      <c r="F46" s="1134"/>
      <c r="G46" s="1134"/>
      <c r="H46" s="1134"/>
      <c r="I46" s="1145">
        <f t="shared" si="12"/>
        <v>20000</v>
      </c>
    </row>
    <row r="47" spans="1:9" s="1127" customFormat="1" ht="12" customHeight="1" thickBot="1" x14ac:dyDescent="0.25">
      <c r="A47" s="945">
        <v>66</v>
      </c>
      <c r="B47" s="1510" t="s">
        <v>540</v>
      </c>
      <c r="C47" s="1510"/>
      <c r="D47" s="946">
        <f>D48</f>
        <v>0</v>
      </c>
      <c r="E47" s="946">
        <f t="shared" ref="E47:H47" si="14">E48</f>
        <v>0</v>
      </c>
      <c r="F47" s="946">
        <f t="shared" si="14"/>
        <v>0</v>
      </c>
      <c r="G47" s="946">
        <f t="shared" si="14"/>
        <v>0</v>
      </c>
      <c r="H47" s="946">
        <f t="shared" si="14"/>
        <v>0</v>
      </c>
      <c r="I47" s="1142">
        <f t="shared" si="12"/>
        <v>0</v>
      </c>
    </row>
    <row r="48" spans="1:9" s="1127" customFormat="1" ht="12" customHeight="1" thickBot="1" x14ac:dyDescent="0.25">
      <c r="A48" s="953"/>
      <c r="B48" s="954">
        <v>662</v>
      </c>
      <c r="C48" s="953" t="s">
        <v>541</v>
      </c>
      <c r="D48" s="1146"/>
      <c r="E48" s="1146"/>
      <c r="F48" s="1146"/>
      <c r="G48" s="1146"/>
      <c r="H48" s="1146"/>
      <c r="I48" s="1143">
        <f t="shared" si="12"/>
        <v>0</v>
      </c>
    </row>
    <row r="49" spans="1:9" s="1127" customFormat="1" ht="12" customHeight="1" thickBot="1" x14ac:dyDescent="0.25">
      <c r="A49" s="945">
        <v>67</v>
      </c>
      <c r="B49" s="1510" t="s">
        <v>542</v>
      </c>
      <c r="C49" s="1510"/>
      <c r="D49" s="946">
        <f t="shared" ref="D49:H49" si="15">SUM(D50:D54)</f>
        <v>7188000</v>
      </c>
      <c r="E49" s="946">
        <f t="shared" si="15"/>
        <v>8183000</v>
      </c>
      <c r="F49" s="946">
        <f t="shared" si="15"/>
        <v>0</v>
      </c>
      <c r="G49" s="946">
        <f t="shared" si="15"/>
        <v>0</v>
      </c>
      <c r="H49" s="946">
        <f t="shared" si="15"/>
        <v>0</v>
      </c>
      <c r="I49" s="1142">
        <f t="shared" si="12"/>
        <v>8183000</v>
      </c>
    </row>
    <row r="50" spans="1:9" s="1127" customFormat="1" ht="12" customHeight="1" x14ac:dyDescent="0.2">
      <c r="A50" s="948" t="s">
        <v>543</v>
      </c>
      <c r="B50" s="948">
        <v>500</v>
      </c>
      <c r="C50" s="947" t="s">
        <v>544</v>
      </c>
      <c r="D50" s="1134">
        <v>7188000</v>
      </c>
      <c r="E50" s="1132">
        <v>8183000</v>
      </c>
      <c r="F50" s="1132"/>
      <c r="G50" s="1132"/>
      <c r="H50" s="1132"/>
      <c r="I50" s="1147">
        <f t="shared" si="12"/>
        <v>8183000</v>
      </c>
    </row>
    <row r="51" spans="1:9" s="1127" customFormat="1" ht="12" customHeight="1" x14ac:dyDescent="0.2">
      <c r="A51" s="948" t="s">
        <v>543</v>
      </c>
      <c r="B51" s="948">
        <v>510</v>
      </c>
      <c r="C51" s="947" t="s">
        <v>545</v>
      </c>
      <c r="D51" s="1134"/>
      <c r="E51" s="1132"/>
      <c r="F51" s="1132"/>
      <c r="G51" s="1132"/>
      <c r="H51" s="1132"/>
      <c r="I51" s="1147">
        <f t="shared" si="12"/>
        <v>0</v>
      </c>
    </row>
    <row r="52" spans="1:9" s="1127" customFormat="1" ht="12" customHeight="1" x14ac:dyDescent="0.2">
      <c r="A52" s="948" t="s">
        <v>543</v>
      </c>
      <c r="B52" s="948">
        <v>600</v>
      </c>
      <c r="C52" s="947" t="s">
        <v>546</v>
      </c>
      <c r="D52" s="1134"/>
      <c r="E52" s="1132"/>
      <c r="F52" s="1132"/>
      <c r="G52" s="1132"/>
      <c r="H52" s="1132"/>
      <c r="I52" s="1147">
        <f t="shared" si="12"/>
        <v>0</v>
      </c>
    </row>
    <row r="53" spans="1:9" s="1127" customFormat="1" ht="12" customHeight="1" x14ac:dyDescent="0.2">
      <c r="A53" s="948" t="s">
        <v>543</v>
      </c>
      <c r="B53" s="948"/>
      <c r="C53" s="947" t="s">
        <v>547</v>
      </c>
      <c r="D53" s="1134"/>
      <c r="E53" s="1132"/>
      <c r="F53" s="1132"/>
      <c r="G53" s="1132"/>
      <c r="H53" s="1132"/>
      <c r="I53" s="1147">
        <f t="shared" si="12"/>
        <v>0</v>
      </c>
    </row>
    <row r="54" spans="1:9" s="1127" customFormat="1" ht="12" customHeight="1" thickBot="1" x14ac:dyDescent="0.25">
      <c r="A54" s="955" t="s">
        <v>543</v>
      </c>
      <c r="B54" s="1148"/>
      <c r="C54" s="956" t="s">
        <v>548</v>
      </c>
      <c r="D54" s="1134"/>
      <c r="E54" s="1134"/>
      <c r="F54" s="1134"/>
      <c r="G54" s="1134"/>
      <c r="H54" s="1134"/>
      <c r="I54" s="1149">
        <f t="shared" si="12"/>
        <v>0</v>
      </c>
    </row>
    <row r="55" spans="1:9" s="1127" customFormat="1" ht="12" customHeight="1" thickBot="1" x14ac:dyDescent="0.25">
      <c r="A55" s="957" t="s">
        <v>549</v>
      </c>
      <c r="B55" s="957"/>
      <c r="C55" s="958"/>
      <c r="D55" s="959">
        <f>D37-D5</f>
        <v>0</v>
      </c>
      <c r="E55" s="959">
        <f>E37-E5</f>
        <v>0</v>
      </c>
      <c r="F55" s="959">
        <f>F37-F5</f>
        <v>0</v>
      </c>
      <c r="G55" s="959">
        <f>G37-G5</f>
        <v>0</v>
      </c>
      <c r="H55" s="959">
        <f>H37-H5</f>
        <v>0</v>
      </c>
      <c r="I55" s="1150">
        <f t="shared" si="12"/>
        <v>0</v>
      </c>
    </row>
    <row r="56" spans="1:9" s="1127" customFormat="1" ht="12" customHeight="1" thickBot="1" x14ac:dyDescent="0.25">
      <c r="A56" s="1503" t="s">
        <v>550</v>
      </c>
      <c r="B56" s="1504"/>
      <c r="C56" s="1504"/>
      <c r="D56" s="1548"/>
      <c r="E56" s="1548"/>
      <c r="F56" s="1548"/>
      <c r="G56" s="1548"/>
      <c r="H56" s="1548"/>
      <c r="I56" s="1549"/>
    </row>
    <row r="57" spans="1:9" s="1127" customFormat="1" ht="12" customHeight="1" thickBot="1" x14ac:dyDescent="0.25">
      <c r="A57" s="957" t="s">
        <v>551</v>
      </c>
      <c r="B57" s="957"/>
      <c r="C57" s="958"/>
      <c r="D57" s="960">
        <f t="shared" ref="D57:H57" si="16">SUM(D58:D59)</f>
        <v>0</v>
      </c>
      <c r="E57" s="960">
        <f t="shared" si="16"/>
        <v>0</v>
      </c>
      <c r="F57" s="960">
        <f t="shared" si="16"/>
        <v>0</v>
      </c>
      <c r="G57" s="960">
        <f t="shared" si="16"/>
        <v>0</v>
      </c>
      <c r="H57" s="960">
        <f t="shared" si="16"/>
        <v>0</v>
      </c>
      <c r="I57" s="1150">
        <f t="shared" ref="I57:I63" si="17">SUM(E57:H57)</f>
        <v>0</v>
      </c>
    </row>
    <row r="58" spans="1:9" s="1127" customFormat="1" ht="12" customHeight="1" x14ac:dyDescent="0.2">
      <c r="A58" s="961" t="s">
        <v>552</v>
      </c>
      <c r="B58" s="962" t="s">
        <v>553</v>
      </c>
      <c r="C58" s="962"/>
      <c r="D58" s="1134"/>
      <c r="E58" s="1134"/>
      <c r="F58" s="1134"/>
      <c r="G58" s="1134"/>
      <c r="H58" s="1134"/>
      <c r="I58" s="1151">
        <f t="shared" si="17"/>
        <v>0</v>
      </c>
    </row>
    <row r="59" spans="1:9" s="1127" customFormat="1" ht="12" customHeight="1" thickBot="1" x14ac:dyDescent="0.25">
      <c r="A59" s="963"/>
      <c r="B59" s="964" t="s">
        <v>554</v>
      </c>
      <c r="C59" s="964"/>
      <c r="D59" s="1134"/>
      <c r="E59" s="1134"/>
      <c r="F59" s="1134"/>
      <c r="G59" s="1134"/>
      <c r="H59" s="1134"/>
      <c r="I59" s="1152">
        <f t="shared" si="17"/>
        <v>0</v>
      </c>
    </row>
    <row r="60" spans="1:9" s="1127" customFormat="1" ht="12" customHeight="1" thickBot="1" x14ac:dyDescent="0.25">
      <c r="A60" s="957" t="s">
        <v>555</v>
      </c>
      <c r="B60" s="957"/>
      <c r="C60" s="957"/>
      <c r="D60" s="959">
        <f t="shared" ref="D60:H60" si="18">SUM(D61:D63)</f>
        <v>0</v>
      </c>
      <c r="E60" s="959">
        <f t="shared" si="18"/>
        <v>0</v>
      </c>
      <c r="F60" s="959">
        <f t="shared" si="18"/>
        <v>0</v>
      </c>
      <c r="G60" s="959">
        <f t="shared" si="18"/>
        <v>0</v>
      </c>
      <c r="H60" s="959">
        <f t="shared" si="18"/>
        <v>0</v>
      </c>
      <c r="I60" s="1150">
        <f t="shared" si="17"/>
        <v>0</v>
      </c>
    </row>
    <row r="61" spans="1:9" s="1127" customFormat="1" ht="12" customHeight="1" x14ac:dyDescent="0.2">
      <c r="A61" s="965" t="s">
        <v>556</v>
      </c>
      <c r="B61" s="966" t="s">
        <v>557</v>
      </c>
      <c r="C61" s="966"/>
      <c r="D61" s="1138"/>
      <c r="E61" s="1138"/>
      <c r="F61" s="1138"/>
      <c r="G61" s="1138"/>
      <c r="H61" s="1138"/>
      <c r="I61" s="1151">
        <f t="shared" si="17"/>
        <v>0</v>
      </c>
    </row>
    <row r="62" spans="1:9" s="1127" customFormat="1" ht="12" customHeight="1" x14ac:dyDescent="0.2">
      <c r="A62" s="967"/>
      <c r="B62" s="968" t="s">
        <v>558</v>
      </c>
      <c r="C62" s="968"/>
      <c r="D62" s="1134"/>
      <c r="E62" s="1134"/>
      <c r="F62" s="1134"/>
      <c r="G62" s="1134"/>
      <c r="H62" s="1134"/>
      <c r="I62" s="1153">
        <f t="shared" si="17"/>
        <v>0</v>
      </c>
    </row>
    <row r="63" spans="1:9" s="1127" customFormat="1" ht="12" customHeight="1" thickBot="1" x14ac:dyDescent="0.25">
      <c r="A63" s="969"/>
      <c r="B63" s="970" t="s">
        <v>559</v>
      </c>
      <c r="C63" s="970"/>
      <c r="D63" s="1154"/>
      <c r="E63" s="1154"/>
      <c r="F63" s="1154"/>
      <c r="G63" s="1154"/>
      <c r="H63" s="1154"/>
      <c r="I63" s="1155">
        <f t="shared" si="17"/>
        <v>0</v>
      </c>
    </row>
    <row r="64" spans="1:9" s="1127" customFormat="1" ht="12" customHeight="1" x14ac:dyDescent="0.2">
      <c r="A64" s="971"/>
      <c r="B64" s="207"/>
      <c r="C64" s="207"/>
      <c r="D64" s="972"/>
      <c r="E64" s="973"/>
    </row>
    <row r="65" spans="1:9" s="1127" customFormat="1" ht="12" customHeight="1" x14ac:dyDescent="0.2">
      <c r="A65" s="974" t="s">
        <v>334</v>
      </c>
      <c r="B65" s="207"/>
      <c r="C65" s="1156" t="str">
        <f>[5]P8!C91</f>
        <v>Ing. Pavel Jakoubek</v>
      </c>
      <c r="D65" s="208" t="s">
        <v>335</v>
      </c>
      <c r="E65" s="973"/>
      <c r="F65" s="1157"/>
      <c r="G65" s="975" t="s">
        <v>336</v>
      </c>
      <c r="H65" s="1158" t="s">
        <v>638</v>
      </c>
    </row>
    <row r="66" spans="1:9" s="1127" customFormat="1" ht="7.5" customHeight="1" x14ac:dyDescent="0.2">
      <c r="D66" s="208"/>
      <c r="E66" s="207"/>
      <c r="F66" s="1157"/>
      <c r="G66" s="1157"/>
      <c r="H66" s="1157"/>
      <c r="I66" s="1157"/>
    </row>
    <row r="67" spans="1:9" s="1127" customFormat="1" ht="12" customHeight="1" x14ac:dyDescent="0.2">
      <c r="A67" s="974" t="s">
        <v>337</v>
      </c>
      <c r="B67" s="207"/>
      <c r="C67" s="1156" t="str">
        <f>[5]P8!C93</f>
        <v>Ing. Pavel Jakoubek</v>
      </c>
      <c r="D67" s="208" t="s">
        <v>335</v>
      </c>
      <c r="E67" s="976"/>
      <c r="F67" s="1157"/>
      <c r="G67" s="1157"/>
      <c r="H67" s="1157"/>
      <c r="I67" s="1157"/>
    </row>
    <row r="68" spans="1:9" s="1127" customFormat="1" ht="7.5" customHeight="1" x14ac:dyDescent="0.2">
      <c r="A68" s="1157"/>
      <c r="B68" s="1157"/>
      <c r="C68" s="1157"/>
      <c r="D68" s="1157"/>
      <c r="E68" s="1157"/>
      <c r="F68" s="1157"/>
      <c r="G68" s="1157"/>
      <c r="H68" s="1157"/>
      <c r="I68" s="1157"/>
    </row>
    <row r="69" spans="1:9" x14ac:dyDescent="0.3">
      <c r="A69" s="209" t="s">
        <v>560</v>
      </c>
      <c r="B69" s="1159"/>
      <c r="C69" s="1159"/>
    </row>
  </sheetData>
  <sheetProtection algorithmName="SHA-512" hashValue="c3PWY+VRZFaDTlb8tcWinwaC1CJY98Ifh5enEC7sXHCq9/pYM9FetqbWU1FApHn+kJtMD37yy+s4FQw6kWtLPw==" saltValue="HDNWiRzujlT2m6pvhuYRug==" spinCount="100000" sheet="1" objects="1" scenarios="1"/>
  <protectedRanges>
    <protectedRange sqref="F39:H41 F24:H27 F11:H14 F16:H20 F22:H22 F33:H33 F35:H36 F48:H48 F43:H46 F58:H59 F61:H63 F30:H31 F50:H54 F7:H9" name="Oblast1"/>
  </protectedRanges>
  <mergeCells count="18">
    <mergeCell ref="B10:C10"/>
    <mergeCell ref="C1:E1"/>
    <mergeCell ref="B2:G2"/>
    <mergeCell ref="A3:G3"/>
    <mergeCell ref="A5:C5"/>
    <mergeCell ref="B6:C6"/>
    <mergeCell ref="A56:I56"/>
    <mergeCell ref="B15:C15"/>
    <mergeCell ref="B21:C21"/>
    <mergeCell ref="B23:C23"/>
    <mergeCell ref="B28:C28"/>
    <mergeCell ref="B32:C32"/>
    <mergeCell ref="B34:C34"/>
    <mergeCell ref="A37:C37"/>
    <mergeCell ref="B38:C38"/>
    <mergeCell ref="B42:C42"/>
    <mergeCell ref="B47:C47"/>
    <mergeCell ref="B49:C49"/>
  </mergeCells>
  <pageMargins left="0.34" right="0.17" top="0.38" bottom="0.34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96"/>
  <sheetViews>
    <sheetView showGridLines="0" zoomScale="120" zoomScaleNormal="120" zoomScaleSheetLayoutView="110" workbookViewId="0">
      <selection activeCell="L75" sqref="L74:L75"/>
    </sheetView>
  </sheetViews>
  <sheetFormatPr defaultColWidth="9.109375" defaultRowHeight="14.4" x14ac:dyDescent="0.3"/>
  <cols>
    <col min="1" max="1" width="4.44140625" style="1123" customWidth="1"/>
    <col min="2" max="2" width="5" style="1123" customWidth="1"/>
    <col min="3" max="3" width="32.6640625" style="1123" customWidth="1"/>
    <col min="4" max="5" width="10" style="1123" customWidth="1"/>
    <col min="6" max="7" width="8.33203125" style="1123" customWidth="1"/>
    <col min="8" max="8" width="10" style="1123" customWidth="1"/>
    <col min="9" max="16384" width="9.109375" style="1123"/>
  </cols>
  <sheetData>
    <row r="1" spans="1:11" x14ac:dyDescent="0.3">
      <c r="A1" s="1160"/>
      <c r="B1" s="1160"/>
      <c r="C1" s="1161" t="s">
        <v>253</v>
      </c>
      <c r="D1" s="1160"/>
      <c r="E1" s="1162" t="s">
        <v>254</v>
      </c>
      <c r="F1" s="1163">
        <v>2025</v>
      </c>
      <c r="G1" s="1160"/>
      <c r="H1" s="120" t="s">
        <v>255</v>
      </c>
    </row>
    <row r="2" spans="1:11" s="1127" customFormat="1" ht="11.4" customHeight="1" x14ac:dyDescent="0.2">
      <c r="A2" s="121"/>
      <c r="B2" s="1553" t="s">
        <v>342</v>
      </c>
      <c r="C2" s="1553"/>
      <c r="D2" s="1553"/>
      <c r="E2" s="1553"/>
      <c r="F2" s="1553"/>
      <c r="G2" s="1553"/>
      <c r="H2" s="122"/>
      <c r="I2" s="123"/>
      <c r="J2" s="1157"/>
      <c r="K2" s="1157"/>
    </row>
    <row r="3" spans="1:11" s="1127" customFormat="1" ht="11.4" customHeight="1" thickBot="1" x14ac:dyDescent="0.25">
      <c r="A3" s="121"/>
      <c r="B3" s="121"/>
      <c r="C3" s="121" t="s">
        <v>257</v>
      </c>
      <c r="D3" s="121"/>
      <c r="E3" s="121"/>
      <c r="F3" s="121"/>
      <c r="G3" s="121"/>
      <c r="H3" s="124" t="s">
        <v>258</v>
      </c>
      <c r="I3" s="123"/>
      <c r="J3" s="1157"/>
      <c r="K3" s="1157"/>
    </row>
    <row r="4" spans="1:11" s="1127" customFormat="1" ht="11.4" customHeight="1" x14ac:dyDescent="0.2">
      <c r="A4" s="1512"/>
      <c r="B4" s="1514" t="s">
        <v>259</v>
      </c>
      <c r="C4" s="1516" t="s">
        <v>260</v>
      </c>
      <c r="D4" s="1518" t="s">
        <v>261</v>
      </c>
      <c r="E4" s="1520" t="s">
        <v>262</v>
      </c>
      <c r="F4" s="1514" t="s">
        <v>263</v>
      </c>
      <c r="G4" s="1514"/>
      <c r="H4" s="1522"/>
      <c r="I4" s="123"/>
      <c r="J4" s="1157"/>
      <c r="K4" s="1157"/>
    </row>
    <row r="5" spans="1:11" s="1127" customFormat="1" ht="11.4" customHeight="1" thickBot="1" x14ac:dyDescent="0.25">
      <c r="A5" s="1513"/>
      <c r="B5" s="1515"/>
      <c r="C5" s="1517"/>
      <c r="D5" s="1519"/>
      <c r="E5" s="1521"/>
      <c r="F5" s="506" t="s">
        <v>264</v>
      </c>
      <c r="G5" s="506" t="s">
        <v>265</v>
      </c>
      <c r="H5" s="125" t="s">
        <v>266</v>
      </c>
      <c r="I5" s="123"/>
      <c r="J5" s="1157"/>
      <c r="K5" s="1157"/>
    </row>
    <row r="6" spans="1:11" s="1127" customFormat="1" ht="11.4" customHeight="1" thickBot="1" x14ac:dyDescent="0.25">
      <c r="A6" s="1525" t="s">
        <v>267</v>
      </c>
      <c r="B6" s="1526"/>
      <c r="C6" s="1527"/>
      <c r="D6" s="126">
        <f>D7+D24+D46+D60+D63+D72+D80+D83</f>
        <v>11513000</v>
      </c>
      <c r="E6" s="127">
        <f>E7+E24+E46+E60+E63+E72+E80+E83</f>
        <v>8183000</v>
      </c>
      <c r="F6" s="128">
        <f>F7+F24+F46+F60+F63+F72+F80+F83</f>
        <v>2980000</v>
      </c>
      <c r="G6" s="128">
        <f>G7+G24+G46+G60+G63+G72+G80+G83</f>
        <v>350000</v>
      </c>
      <c r="H6" s="129">
        <f>H7+H24+H46+H60+H63+H72+H80+H83</f>
        <v>0</v>
      </c>
      <c r="I6" s="123"/>
      <c r="J6" s="1157"/>
      <c r="K6" s="1157"/>
    </row>
    <row r="7" spans="1:11" s="1127" customFormat="1" ht="11.4" customHeight="1" thickBot="1" x14ac:dyDescent="0.25">
      <c r="A7" s="130">
        <v>50</v>
      </c>
      <c r="B7" s="1528" t="s">
        <v>268</v>
      </c>
      <c r="C7" s="1529"/>
      <c r="D7" s="131">
        <f>SUM(E7:H7)</f>
        <v>4523000</v>
      </c>
      <c r="E7" s="132">
        <f>SUM(E8+E17+E22)</f>
        <v>3050000</v>
      </c>
      <c r="F7" s="133">
        <f>SUM(F8+F17+F22)</f>
        <v>1473000</v>
      </c>
      <c r="G7" s="133">
        <f>SUM(G8+G17+G22)</f>
        <v>0</v>
      </c>
      <c r="H7" s="134">
        <f>SUM(H8+H17+H22)</f>
        <v>0</v>
      </c>
      <c r="I7" s="123"/>
      <c r="J7" s="1157"/>
      <c r="K7" s="1157"/>
    </row>
    <row r="8" spans="1:11" s="1127" customFormat="1" ht="11.4" customHeight="1" thickBot="1" x14ac:dyDescent="0.25">
      <c r="A8" s="135">
        <v>501</v>
      </c>
      <c r="B8" s="1530" t="s">
        <v>269</v>
      </c>
      <c r="C8" s="1531"/>
      <c r="D8" s="136">
        <f>SUM(E8:H8)</f>
        <v>287000</v>
      </c>
      <c r="E8" s="137">
        <f>SUM(E9:E16)</f>
        <v>0</v>
      </c>
      <c r="F8" s="138">
        <f>SUM(F9:F16)</f>
        <v>287000</v>
      </c>
      <c r="G8" s="138">
        <f>SUM(G9:G16)</f>
        <v>0</v>
      </c>
      <c r="H8" s="139">
        <f>SUM(H9:H16)</f>
        <v>0</v>
      </c>
      <c r="I8" s="123"/>
      <c r="J8" s="1157"/>
      <c r="K8" s="1157"/>
    </row>
    <row r="9" spans="1:11" s="1127" customFormat="1" ht="11.4" customHeight="1" x14ac:dyDescent="0.2">
      <c r="A9" s="140">
        <v>501</v>
      </c>
      <c r="B9" s="141">
        <v>310</v>
      </c>
      <c r="C9" s="142" t="s">
        <v>270</v>
      </c>
      <c r="D9" s="143">
        <f>SUM(E9:H9)</f>
        <v>150000</v>
      </c>
      <c r="E9" s="1164"/>
      <c r="F9" s="1165">
        <v>150000</v>
      </c>
      <c r="G9" s="1165"/>
      <c r="H9" s="1166"/>
      <c r="I9" s="123"/>
      <c r="J9" s="1157"/>
      <c r="K9" s="1157"/>
    </row>
    <row r="10" spans="1:11" s="1127" customFormat="1" ht="11.4" customHeight="1" x14ac:dyDescent="0.2">
      <c r="A10" s="144">
        <v>501</v>
      </c>
      <c r="B10" s="145">
        <v>320</v>
      </c>
      <c r="C10" s="146" t="s">
        <v>271</v>
      </c>
      <c r="D10" s="147">
        <f t="shared" ref="D10:D87" si="0">SUM(E10:H10)</f>
        <v>15000</v>
      </c>
      <c r="E10" s="1167"/>
      <c r="F10" s="1168">
        <v>15000</v>
      </c>
      <c r="G10" s="1168"/>
      <c r="H10" s="1169"/>
      <c r="I10" s="123"/>
      <c r="J10" s="1157"/>
      <c r="K10" s="1157"/>
    </row>
    <row r="11" spans="1:11" s="1127" customFormat="1" ht="11.4" customHeight="1" x14ac:dyDescent="0.2">
      <c r="A11" s="144">
        <v>501</v>
      </c>
      <c r="B11" s="145">
        <v>330</v>
      </c>
      <c r="C11" s="146" t="s">
        <v>272</v>
      </c>
      <c r="D11" s="147">
        <f t="shared" si="0"/>
        <v>5000</v>
      </c>
      <c r="E11" s="1167"/>
      <c r="F11" s="1168">
        <v>5000</v>
      </c>
      <c r="G11" s="1168"/>
      <c r="H11" s="1169"/>
      <c r="I11" s="123"/>
      <c r="J11" s="1157"/>
      <c r="K11" s="1157"/>
    </row>
    <row r="12" spans="1:11" s="1127" customFormat="1" ht="11.4" customHeight="1" x14ac:dyDescent="0.2">
      <c r="A12" s="144">
        <v>501</v>
      </c>
      <c r="B12" s="145">
        <v>340</v>
      </c>
      <c r="C12" s="146" t="s">
        <v>273</v>
      </c>
      <c r="D12" s="147">
        <f t="shared" si="0"/>
        <v>2000</v>
      </c>
      <c r="E12" s="1167"/>
      <c r="F12" s="1168">
        <v>2000</v>
      </c>
      <c r="G12" s="1168"/>
      <c r="H12" s="1169"/>
      <c r="I12" s="123"/>
      <c r="J12" s="1157"/>
      <c r="K12" s="1157"/>
    </row>
    <row r="13" spans="1:11" s="1127" customFormat="1" ht="11.4" customHeight="1" x14ac:dyDescent="0.2">
      <c r="A13" s="144">
        <v>501</v>
      </c>
      <c r="B13" s="145">
        <v>360</v>
      </c>
      <c r="C13" s="146" t="s">
        <v>274</v>
      </c>
      <c r="D13" s="147">
        <f t="shared" si="0"/>
        <v>30000</v>
      </c>
      <c r="E13" s="1167"/>
      <c r="F13" s="1168">
        <v>30000</v>
      </c>
      <c r="G13" s="1168"/>
      <c r="H13" s="1169"/>
      <c r="I13" s="123"/>
      <c r="J13" s="1157"/>
      <c r="K13" s="1157"/>
    </row>
    <row r="14" spans="1:11" s="1127" customFormat="1" ht="11.4" customHeight="1" x14ac:dyDescent="0.2">
      <c r="A14" s="144">
        <v>501</v>
      </c>
      <c r="B14" s="145">
        <v>370</v>
      </c>
      <c r="C14" s="146" t="s">
        <v>275</v>
      </c>
      <c r="D14" s="147">
        <f t="shared" si="0"/>
        <v>0</v>
      </c>
      <c r="E14" s="1167"/>
      <c r="F14" s="1168"/>
      <c r="G14" s="1168"/>
      <c r="H14" s="1169"/>
      <c r="I14" s="123"/>
      <c r="J14" s="1157"/>
      <c r="K14" s="1157"/>
    </row>
    <row r="15" spans="1:11" s="1127" customFormat="1" ht="11.4" customHeight="1" x14ac:dyDescent="0.2">
      <c r="A15" s="144">
        <v>501</v>
      </c>
      <c r="B15" s="145">
        <v>380</v>
      </c>
      <c r="C15" s="146" t="s">
        <v>276</v>
      </c>
      <c r="D15" s="147">
        <f t="shared" si="0"/>
        <v>30000</v>
      </c>
      <c r="E15" s="1167"/>
      <c r="F15" s="1168">
        <v>30000</v>
      </c>
      <c r="G15" s="1168"/>
      <c r="H15" s="1169"/>
      <c r="I15" s="123"/>
      <c r="J15" s="1157"/>
      <c r="K15" s="1157"/>
    </row>
    <row r="16" spans="1:11" s="1127" customFormat="1" ht="11.4" customHeight="1" thickBot="1" x14ac:dyDescent="0.25">
      <c r="A16" s="148">
        <v>501</v>
      </c>
      <c r="B16" s="149">
        <v>390</v>
      </c>
      <c r="C16" s="150" t="s">
        <v>277</v>
      </c>
      <c r="D16" s="151">
        <f t="shared" si="0"/>
        <v>55000</v>
      </c>
      <c r="E16" s="1170"/>
      <c r="F16" s="1171">
        <v>55000</v>
      </c>
      <c r="G16" s="1171"/>
      <c r="H16" s="1172"/>
      <c r="I16" s="123"/>
      <c r="J16" s="1157"/>
      <c r="K16" s="1157"/>
    </row>
    <row r="17" spans="1:11" s="1127" customFormat="1" ht="11.4" customHeight="1" thickBot="1" x14ac:dyDescent="0.25">
      <c r="A17" s="135">
        <v>502</v>
      </c>
      <c r="B17" s="1530" t="s">
        <v>278</v>
      </c>
      <c r="C17" s="1531"/>
      <c r="D17" s="136">
        <f t="shared" si="0"/>
        <v>4136000</v>
      </c>
      <c r="E17" s="152">
        <f>SUM(E18:E21)</f>
        <v>3050000</v>
      </c>
      <c r="F17" s="153">
        <f>SUM(F18:F21)</f>
        <v>1086000</v>
      </c>
      <c r="G17" s="153">
        <f>SUM(G18:G21)</f>
        <v>0</v>
      </c>
      <c r="H17" s="154">
        <f>SUM(H18:H21)</f>
        <v>0</v>
      </c>
      <c r="I17" s="123"/>
      <c r="J17" s="1157"/>
      <c r="K17" s="1157"/>
    </row>
    <row r="18" spans="1:11" s="1127" customFormat="1" ht="11.4" customHeight="1" x14ac:dyDescent="0.2">
      <c r="A18" s="140">
        <v>502</v>
      </c>
      <c r="B18" s="141">
        <v>310</v>
      </c>
      <c r="C18" s="142" t="s">
        <v>279</v>
      </c>
      <c r="D18" s="143">
        <f t="shared" si="0"/>
        <v>1300000</v>
      </c>
      <c r="E18" s="1164">
        <v>850000</v>
      </c>
      <c r="F18" s="1165">
        <v>450000</v>
      </c>
      <c r="G18" s="1165"/>
      <c r="H18" s="1166"/>
      <c r="I18" s="123"/>
      <c r="J18" s="1157"/>
      <c r="K18" s="1157"/>
    </row>
    <row r="19" spans="1:11" s="1127" customFormat="1" ht="11.4" customHeight="1" x14ac:dyDescent="0.2">
      <c r="A19" s="144">
        <v>502</v>
      </c>
      <c r="B19" s="145">
        <v>320</v>
      </c>
      <c r="C19" s="146" t="s">
        <v>280</v>
      </c>
      <c r="D19" s="147">
        <f t="shared" si="0"/>
        <v>2050000</v>
      </c>
      <c r="E19" s="1167">
        <v>1700000</v>
      </c>
      <c r="F19" s="1168">
        <v>350000</v>
      </c>
      <c r="G19" s="1168"/>
      <c r="H19" s="1169"/>
      <c r="I19" s="123"/>
      <c r="J19" s="1157"/>
      <c r="K19" s="1157"/>
    </row>
    <row r="20" spans="1:11" s="1127" customFormat="1" ht="11.4" customHeight="1" x14ac:dyDescent="0.2">
      <c r="A20" s="144">
        <v>502</v>
      </c>
      <c r="B20" s="145">
        <v>330</v>
      </c>
      <c r="C20" s="146" t="s">
        <v>281</v>
      </c>
      <c r="D20" s="147">
        <f t="shared" si="0"/>
        <v>306000</v>
      </c>
      <c r="E20" s="1167">
        <v>200000</v>
      </c>
      <c r="F20" s="1168">
        <v>106000</v>
      </c>
      <c r="G20" s="1168"/>
      <c r="H20" s="1169"/>
      <c r="I20" s="123"/>
      <c r="J20" s="1157"/>
      <c r="K20" s="1157"/>
    </row>
    <row r="21" spans="1:11" s="1127" customFormat="1" ht="11.4" customHeight="1" thickBot="1" x14ac:dyDescent="0.25">
      <c r="A21" s="148">
        <v>502</v>
      </c>
      <c r="B21" s="149">
        <v>340</v>
      </c>
      <c r="C21" s="150" t="s">
        <v>282</v>
      </c>
      <c r="D21" s="151">
        <f>SUM(E21:H21)</f>
        <v>480000</v>
      </c>
      <c r="E21" s="1167">
        <v>300000</v>
      </c>
      <c r="F21" s="1168">
        <v>180000</v>
      </c>
      <c r="G21" s="1168"/>
      <c r="H21" s="1169"/>
      <c r="I21" s="123"/>
      <c r="J21" s="1173"/>
      <c r="K21" s="1157"/>
    </row>
    <row r="22" spans="1:11" s="1127" customFormat="1" ht="11.4" customHeight="1" thickBot="1" x14ac:dyDescent="0.25">
      <c r="A22" s="135">
        <v>504</v>
      </c>
      <c r="B22" s="1530" t="s">
        <v>641</v>
      </c>
      <c r="C22" s="1531"/>
      <c r="D22" s="136">
        <f>SUM(E22:H22)</f>
        <v>100000</v>
      </c>
      <c r="E22" s="152">
        <f>SUM(E23:E23)</f>
        <v>0</v>
      </c>
      <c r="F22" s="153">
        <f>SUM(F23:F23)</f>
        <v>100000</v>
      </c>
      <c r="G22" s="153">
        <f>SUM(G23:G23)</f>
        <v>0</v>
      </c>
      <c r="H22" s="154">
        <f>SUM(H23:H23)</f>
        <v>0</v>
      </c>
      <c r="I22" s="123"/>
      <c r="J22" s="1173"/>
      <c r="K22" s="1157"/>
    </row>
    <row r="23" spans="1:11" s="1127" customFormat="1" ht="11.4" customHeight="1" thickBot="1" x14ac:dyDescent="0.25">
      <c r="A23" s="148">
        <v>504</v>
      </c>
      <c r="B23" s="149">
        <v>300</v>
      </c>
      <c r="C23" s="150" t="s">
        <v>642</v>
      </c>
      <c r="D23" s="151">
        <f>SUM(E23:H23)</f>
        <v>100000</v>
      </c>
      <c r="E23" s="1167"/>
      <c r="F23" s="1168">
        <v>100000</v>
      </c>
      <c r="G23" s="1168"/>
      <c r="H23" s="1169"/>
      <c r="I23" s="123"/>
      <c r="J23" s="1157"/>
      <c r="K23" s="1157"/>
    </row>
    <row r="24" spans="1:11" s="1127" customFormat="1" ht="11.4" customHeight="1" thickBot="1" x14ac:dyDescent="0.25">
      <c r="A24" s="155">
        <v>51</v>
      </c>
      <c r="B24" s="1532" t="s">
        <v>283</v>
      </c>
      <c r="C24" s="1533"/>
      <c r="D24" s="156">
        <f t="shared" si="0"/>
        <v>938000</v>
      </c>
      <c r="E24" s="157">
        <f>SUM(E25+E28+E30+E32)</f>
        <v>400000</v>
      </c>
      <c r="F24" s="157">
        <f>SUM(F25+F28+F30+F32)</f>
        <v>288000</v>
      </c>
      <c r="G24" s="157">
        <f>SUM(G25+G28+G30+G32)</f>
        <v>250000</v>
      </c>
      <c r="H24" s="157">
        <f>SUM(H25+H28+H30+H32)</f>
        <v>0</v>
      </c>
      <c r="I24" s="123"/>
      <c r="J24" s="1157"/>
      <c r="K24" s="1157"/>
    </row>
    <row r="25" spans="1:11" s="1127" customFormat="1" ht="11.4" customHeight="1" thickBot="1" x14ac:dyDescent="0.25">
      <c r="A25" s="158">
        <v>511</v>
      </c>
      <c r="B25" s="1534" t="s">
        <v>284</v>
      </c>
      <c r="C25" s="1535"/>
      <c r="D25" s="159">
        <f t="shared" ref="D25" si="1">SUM(E25:H25)</f>
        <v>510000</v>
      </c>
      <c r="E25" s="160">
        <f>SUM(E26:E27)</f>
        <v>400000</v>
      </c>
      <c r="F25" s="160">
        <f>SUM(F26:F27)</f>
        <v>10000</v>
      </c>
      <c r="G25" s="160">
        <f>SUM(G26:G27)</f>
        <v>100000</v>
      </c>
      <c r="H25" s="160">
        <f>SUM(H26:H27)</f>
        <v>0</v>
      </c>
      <c r="I25" s="123"/>
      <c r="J25" s="1157"/>
      <c r="K25" s="1157"/>
    </row>
    <row r="26" spans="1:11" s="1127" customFormat="1" ht="11.4" customHeight="1" x14ac:dyDescent="0.2">
      <c r="A26" s="161">
        <v>511</v>
      </c>
      <c r="B26" s="162">
        <v>300</v>
      </c>
      <c r="C26" s="163" t="s">
        <v>285</v>
      </c>
      <c r="D26" s="164">
        <f t="shared" si="0"/>
        <v>500000</v>
      </c>
      <c r="E26" s="1167">
        <v>400000</v>
      </c>
      <c r="F26" s="1168"/>
      <c r="G26" s="1168">
        <v>100000</v>
      </c>
      <c r="H26" s="1169"/>
      <c r="I26" s="123"/>
      <c r="J26" s="1157"/>
      <c r="K26" s="1157"/>
    </row>
    <row r="27" spans="1:11" s="1127" customFormat="1" ht="11.4" customHeight="1" thickBot="1" x14ac:dyDescent="0.25">
      <c r="A27" s="165">
        <v>511</v>
      </c>
      <c r="B27" s="166">
        <v>310</v>
      </c>
      <c r="C27" s="167" t="s">
        <v>286</v>
      </c>
      <c r="D27" s="168">
        <f t="shared" si="0"/>
        <v>10000</v>
      </c>
      <c r="E27" s="1167"/>
      <c r="F27" s="1168">
        <v>10000</v>
      </c>
      <c r="G27" s="1168"/>
      <c r="H27" s="1169"/>
      <c r="I27" s="123"/>
      <c r="J27" s="1157"/>
      <c r="K27" s="1157"/>
    </row>
    <row r="28" spans="1:11" s="1127" customFormat="1" ht="11.4" customHeight="1" thickBot="1" x14ac:dyDescent="0.25">
      <c r="A28" s="158">
        <v>512</v>
      </c>
      <c r="B28" s="1534" t="s">
        <v>287</v>
      </c>
      <c r="C28" s="1535"/>
      <c r="D28" s="159">
        <f t="shared" si="0"/>
        <v>0</v>
      </c>
      <c r="E28" s="160">
        <f>SUM(E29:E29)</f>
        <v>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57"/>
      <c r="K28" s="1157"/>
    </row>
    <row r="29" spans="1:11" s="1127" customFormat="1" ht="11.4" customHeight="1" thickBot="1" x14ac:dyDescent="0.25">
      <c r="A29" s="165">
        <v>512</v>
      </c>
      <c r="B29" s="166">
        <v>300</v>
      </c>
      <c r="C29" s="167" t="s">
        <v>288</v>
      </c>
      <c r="D29" s="168">
        <f t="shared" si="0"/>
        <v>0</v>
      </c>
      <c r="E29" s="1167"/>
      <c r="F29" s="1168"/>
      <c r="G29" s="1168"/>
      <c r="H29" s="1169"/>
      <c r="I29" s="123"/>
      <c r="J29" s="1157"/>
      <c r="K29" s="1157"/>
    </row>
    <row r="30" spans="1:11" s="1127" customFormat="1" ht="11.4" customHeight="1" thickBot="1" x14ac:dyDescent="0.25">
      <c r="A30" s="158">
        <v>513</v>
      </c>
      <c r="B30" s="1534" t="s">
        <v>289</v>
      </c>
      <c r="C30" s="1535"/>
      <c r="D30" s="159">
        <f t="shared" si="0"/>
        <v>3000</v>
      </c>
      <c r="E30" s="160">
        <f>SUM(E31:E31)</f>
        <v>0</v>
      </c>
      <c r="F30" s="160">
        <f>SUM(F31:F31)</f>
        <v>3000</v>
      </c>
      <c r="G30" s="160">
        <f>SUM(G31:G31)</f>
        <v>0</v>
      </c>
      <c r="H30" s="160">
        <f>SUM(H31:H31)</f>
        <v>0</v>
      </c>
      <c r="I30" s="123"/>
      <c r="J30" s="1157"/>
      <c r="K30" s="1157"/>
    </row>
    <row r="31" spans="1:11" s="1127" customFormat="1" ht="11.4" customHeight="1" thickBot="1" x14ac:dyDescent="0.25">
      <c r="A31" s="165">
        <v>513</v>
      </c>
      <c r="B31" s="166">
        <v>300</v>
      </c>
      <c r="C31" s="167" t="s">
        <v>290</v>
      </c>
      <c r="D31" s="168">
        <f t="shared" si="0"/>
        <v>3000</v>
      </c>
      <c r="E31" s="1167"/>
      <c r="F31" s="1168">
        <v>3000</v>
      </c>
      <c r="G31" s="1168"/>
      <c r="H31" s="1169"/>
      <c r="I31" s="123"/>
      <c r="J31" s="1157"/>
      <c r="K31" s="1157"/>
    </row>
    <row r="32" spans="1:11" s="1127" customFormat="1" ht="11.4" customHeight="1" thickBot="1" x14ac:dyDescent="0.25">
      <c r="A32" s="158">
        <v>518</v>
      </c>
      <c r="B32" s="1534" t="s">
        <v>291</v>
      </c>
      <c r="C32" s="1535"/>
      <c r="D32" s="159">
        <f t="shared" si="0"/>
        <v>425000</v>
      </c>
      <c r="E32" s="160">
        <f>SUM(E33:E45)</f>
        <v>0</v>
      </c>
      <c r="F32" s="160">
        <f>SUM(F33:F45)</f>
        <v>275000</v>
      </c>
      <c r="G32" s="160">
        <f>SUM(G33:G45)</f>
        <v>150000</v>
      </c>
      <c r="H32" s="160">
        <f>SUM(H33:H45)</f>
        <v>0</v>
      </c>
      <c r="I32" s="123"/>
      <c r="J32" s="1157"/>
      <c r="K32" s="1157"/>
    </row>
    <row r="33" spans="1:11" s="1127" customFormat="1" ht="11.4" customHeight="1" x14ac:dyDescent="0.2">
      <c r="A33" s="165">
        <v>518</v>
      </c>
      <c r="B33" s="166">
        <v>310</v>
      </c>
      <c r="C33" s="167" t="s">
        <v>292</v>
      </c>
      <c r="D33" s="168">
        <f t="shared" si="0"/>
        <v>10000</v>
      </c>
      <c r="E33" s="1167"/>
      <c r="F33" s="1168">
        <v>10000</v>
      </c>
      <c r="G33" s="1168"/>
      <c r="H33" s="1169"/>
      <c r="I33" s="123"/>
      <c r="J33" s="1157"/>
      <c r="K33" s="1157"/>
    </row>
    <row r="34" spans="1:11" s="1127" customFormat="1" ht="11.4" customHeight="1" x14ac:dyDescent="0.2">
      <c r="A34" s="165">
        <v>518</v>
      </c>
      <c r="B34" s="166">
        <v>320</v>
      </c>
      <c r="C34" s="167" t="s">
        <v>293</v>
      </c>
      <c r="D34" s="168">
        <f t="shared" si="0"/>
        <v>10000</v>
      </c>
      <c r="E34" s="1167"/>
      <c r="F34" s="1168">
        <v>10000</v>
      </c>
      <c r="G34" s="1168"/>
      <c r="H34" s="1169"/>
      <c r="I34" s="123"/>
      <c r="J34" s="1157"/>
      <c r="K34" s="1157"/>
    </row>
    <row r="35" spans="1:11" s="1127" customFormat="1" ht="11.4" customHeight="1" x14ac:dyDescent="0.2">
      <c r="A35" s="165">
        <v>518</v>
      </c>
      <c r="B35" s="166">
        <v>330</v>
      </c>
      <c r="C35" s="167" t="s">
        <v>294</v>
      </c>
      <c r="D35" s="168">
        <f t="shared" si="0"/>
        <v>0</v>
      </c>
      <c r="E35" s="1167"/>
      <c r="F35" s="1168"/>
      <c r="G35" s="1168"/>
      <c r="H35" s="1169"/>
      <c r="I35" s="123"/>
      <c r="J35" s="1173"/>
      <c r="K35" s="1157"/>
    </row>
    <row r="36" spans="1:11" s="1127" customFormat="1" ht="11.4" customHeight="1" x14ac:dyDescent="0.2">
      <c r="A36" s="165">
        <v>518</v>
      </c>
      <c r="B36" s="166">
        <v>340</v>
      </c>
      <c r="C36" s="167" t="s">
        <v>295</v>
      </c>
      <c r="D36" s="168">
        <f t="shared" si="0"/>
        <v>45000</v>
      </c>
      <c r="E36" s="1167"/>
      <c r="F36" s="1168">
        <v>45000</v>
      </c>
      <c r="G36" s="1168"/>
      <c r="H36" s="1169"/>
      <c r="I36" s="123"/>
      <c r="J36" s="1157"/>
      <c r="K36" s="1157"/>
    </row>
    <row r="37" spans="1:11" s="1127" customFormat="1" ht="11.4" customHeight="1" x14ac:dyDescent="0.2">
      <c r="A37" s="165">
        <v>518</v>
      </c>
      <c r="B37" s="166">
        <v>350</v>
      </c>
      <c r="C37" s="167" t="s">
        <v>296</v>
      </c>
      <c r="D37" s="168">
        <f t="shared" si="0"/>
        <v>200000</v>
      </c>
      <c r="E37" s="1167"/>
      <c r="F37" s="1168">
        <v>50000</v>
      </c>
      <c r="G37" s="1168">
        <v>150000</v>
      </c>
      <c r="H37" s="1169"/>
      <c r="I37" s="123"/>
      <c r="J37" s="1157"/>
      <c r="K37" s="1157"/>
    </row>
    <row r="38" spans="1:11" s="1127" customFormat="1" ht="11.4" customHeight="1" x14ac:dyDescent="0.2">
      <c r="A38" s="165">
        <v>518</v>
      </c>
      <c r="B38" s="166">
        <v>370</v>
      </c>
      <c r="C38" s="167" t="s">
        <v>297</v>
      </c>
      <c r="D38" s="168">
        <f t="shared" si="0"/>
        <v>0</v>
      </c>
      <c r="E38" s="1167"/>
      <c r="F38" s="1168"/>
      <c r="G38" s="1168"/>
      <c r="H38" s="1169"/>
      <c r="I38" s="123"/>
      <c r="J38" s="1157"/>
      <c r="K38" s="1157"/>
    </row>
    <row r="39" spans="1:11" s="1127" customFormat="1" ht="11.4" customHeight="1" x14ac:dyDescent="0.2">
      <c r="A39" s="165">
        <v>518</v>
      </c>
      <c r="B39" s="166">
        <v>400</v>
      </c>
      <c r="C39" s="167" t="s">
        <v>298</v>
      </c>
      <c r="D39" s="168">
        <f t="shared" si="0"/>
        <v>65000</v>
      </c>
      <c r="E39" s="1167"/>
      <c r="F39" s="1168">
        <v>65000</v>
      </c>
      <c r="G39" s="1168"/>
      <c r="H39" s="1169"/>
      <c r="I39" s="123"/>
      <c r="J39" s="1157"/>
      <c r="K39" s="1157"/>
    </row>
    <row r="40" spans="1:11" s="1127" customFormat="1" ht="11.4" customHeight="1" x14ac:dyDescent="0.2">
      <c r="A40" s="165">
        <v>518</v>
      </c>
      <c r="B40" s="166">
        <v>440</v>
      </c>
      <c r="C40" s="167" t="s">
        <v>299</v>
      </c>
      <c r="D40" s="168">
        <f t="shared" si="0"/>
        <v>0</v>
      </c>
      <c r="E40" s="1167"/>
      <c r="F40" s="1168"/>
      <c r="G40" s="1168"/>
      <c r="H40" s="1169"/>
      <c r="I40" s="123"/>
      <c r="J40" s="1157"/>
      <c r="K40" s="1157"/>
    </row>
    <row r="41" spans="1:11" s="1127" customFormat="1" ht="11.4" customHeight="1" x14ac:dyDescent="0.2">
      <c r="A41" s="165">
        <v>518</v>
      </c>
      <c r="B41" s="166">
        <v>450</v>
      </c>
      <c r="C41" s="167" t="s">
        <v>300</v>
      </c>
      <c r="D41" s="168">
        <f t="shared" si="0"/>
        <v>0</v>
      </c>
      <c r="E41" s="1167"/>
      <c r="F41" s="1168"/>
      <c r="G41" s="1168"/>
      <c r="H41" s="1169"/>
      <c r="I41" s="123"/>
      <c r="J41" s="1157"/>
      <c r="K41" s="1157"/>
    </row>
    <row r="42" spans="1:11" s="1127" customFormat="1" ht="11.4" customHeight="1" x14ac:dyDescent="0.2">
      <c r="A42" s="165">
        <v>518</v>
      </c>
      <c r="B42" s="166">
        <v>460</v>
      </c>
      <c r="C42" s="167" t="s">
        <v>301</v>
      </c>
      <c r="D42" s="168">
        <f t="shared" si="0"/>
        <v>0</v>
      </c>
      <c r="E42" s="1167"/>
      <c r="F42" s="1168"/>
      <c r="G42" s="1168"/>
      <c r="H42" s="1169"/>
      <c r="I42" s="123"/>
      <c r="J42" s="1157"/>
      <c r="K42" s="1157"/>
    </row>
    <row r="43" spans="1:11" s="1127" customFormat="1" ht="11.4" customHeight="1" x14ac:dyDescent="0.2">
      <c r="A43" s="165">
        <v>518</v>
      </c>
      <c r="B43" s="166">
        <v>470</v>
      </c>
      <c r="C43" s="167" t="s">
        <v>302</v>
      </c>
      <c r="D43" s="168">
        <f t="shared" si="0"/>
        <v>85000</v>
      </c>
      <c r="E43" s="1167"/>
      <c r="F43" s="1168">
        <v>85000</v>
      </c>
      <c r="G43" s="1168"/>
      <c r="H43" s="1169"/>
      <c r="I43" s="123"/>
      <c r="J43" s="1157"/>
      <c r="K43" s="1157"/>
    </row>
    <row r="44" spans="1:11" s="1127" customFormat="1" ht="11.4" customHeight="1" x14ac:dyDescent="0.2">
      <c r="A44" s="165">
        <v>518</v>
      </c>
      <c r="B44" s="166">
        <v>480</v>
      </c>
      <c r="C44" s="167" t="s">
        <v>303</v>
      </c>
      <c r="D44" s="168">
        <f t="shared" si="0"/>
        <v>10000</v>
      </c>
      <c r="E44" s="1167"/>
      <c r="F44" s="1168">
        <v>10000</v>
      </c>
      <c r="G44" s="1168"/>
      <c r="H44" s="1169"/>
      <c r="I44" s="123"/>
      <c r="J44" s="1157"/>
      <c r="K44" s="1157"/>
    </row>
    <row r="45" spans="1:11" s="1127" customFormat="1" ht="11.4" customHeight="1" thickBot="1" x14ac:dyDescent="0.25">
      <c r="A45" s="169">
        <v>518</v>
      </c>
      <c r="B45" s="170">
        <v>520</v>
      </c>
      <c r="C45" s="171" t="s">
        <v>304</v>
      </c>
      <c r="D45" s="172">
        <f t="shared" si="0"/>
        <v>0</v>
      </c>
      <c r="E45" s="1167"/>
      <c r="F45" s="1168"/>
      <c r="G45" s="1168"/>
      <c r="H45" s="1169"/>
      <c r="I45" s="123"/>
      <c r="J45" s="1157"/>
      <c r="K45" s="1157"/>
    </row>
    <row r="46" spans="1:11" s="1127" customFormat="1" ht="11.4" customHeight="1" thickBot="1" x14ac:dyDescent="0.25">
      <c r="A46" s="173">
        <v>52</v>
      </c>
      <c r="B46" s="1536" t="s">
        <v>305</v>
      </c>
      <c r="C46" s="1537"/>
      <c r="D46" s="174">
        <f t="shared" si="0"/>
        <v>5938000</v>
      </c>
      <c r="E46" s="175">
        <f>SUM(E47+E49+E51+E53+E58)</f>
        <v>4733000</v>
      </c>
      <c r="F46" s="175">
        <f>SUM(F47+F49+F51+F53+F58)</f>
        <v>1205000</v>
      </c>
      <c r="G46" s="175">
        <f>SUM(G47+G49+G51+G53+G58)</f>
        <v>0</v>
      </c>
      <c r="H46" s="175">
        <f>SUM(H47+H49+H51+H53+H58)</f>
        <v>0</v>
      </c>
      <c r="I46" s="123"/>
      <c r="J46" s="1157"/>
      <c r="K46" s="1157"/>
    </row>
    <row r="47" spans="1:11" s="1127" customFormat="1" ht="11.4" customHeight="1" thickBot="1" x14ac:dyDescent="0.25">
      <c r="A47" s="176">
        <v>521</v>
      </c>
      <c r="B47" s="1523" t="s">
        <v>306</v>
      </c>
      <c r="C47" s="1524"/>
      <c r="D47" s="177">
        <f t="shared" si="0"/>
        <v>4550000</v>
      </c>
      <c r="E47" s="178">
        <f>SUM(E48:E48)</f>
        <v>3700000</v>
      </c>
      <c r="F47" s="178">
        <f>SUM(F48:F48)</f>
        <v>850000</v>
      </c>
      <c r="G47" s="178">
        <f>SUM(G48:G48)</f>
        <v>0</v>
      </c>
      <c r="H47" s="178">
        <f>SUM(H48:H48)</f>
        <v>0</v>
      </c>
      <c r="I47" s="123"/>
      <c r="J47" s="1157"/>
      <c r="K47" s="1157"/>
    </row>
    <row r="48" spans="1:11" s="1127" customFormat="1" ht="11.4" customHeight="1" thickBot="1" x14ac:dyDescent="0.25">
      <c r="A48" s="179">
        <v>521</v>
      </c>
      <c r="B48" s="180"/>
      <c r="C48" s="181" t="s">
        <v>306</v>
      </c>
      <c r="D48" s="182">
        <f t="shared" si="0"/>
        <v>4550000</v>
      </c>
      <c r="E48" s="1167">
        <v>3700000</v>
      </c>
      <c r="F48" s="1168">
        <v>850000</v>
      </c>
      <c r="G48" s="1168"/>
      <c r="H48" s="1169"/>
      <c r="I48" s="123"/>
      <c r="J48" s="1157"/>
      <c r="K48" s="1157"/>
    </row>
    <row r="49" spans="1:11" s="1127" customFormat="1" ht="11.4" customHeight="1" thickBot="1" x14ac:dyDescent="0.25">
      <c r="A49" s="176">
        <v>524</v>
      </c>
      <c r="B49" s="1523" t="s">
        <v>307</v>
      </c>
      <c r="C49" s="1524"/>
      <c r="D49" s="177">
        <f t="shared" si="0"/>
        <v>1210000</v>
      </c>
      <c r="E49" s="178">
        <f>SUM(E50:E50)</f>
        <v>950000</v>
      </c>
      <c r="F49" s="178">
        <f>SUM(F50:F50)</f>
        <v>260000</v>
      </c>
      <c r="G49" s="178">
        <f>SUM(G50:G50)</f>
        <v>0</v>
      </c>
      <c r="H49" s="178">
        <f>SUM(H50:H50)</f>
        <v>0</v>
      </c>
      <c r="I49" s="123"/>
      <c r="J49" s="1157"/>
      <c r="K49" s="1157"/>
    </row>
    <row r="50" spans="1:11" s="1127" customFormat="1" ht="11.4" customHeight="1" thickBot="1" x14ac:dyDescent="0.25">
      <c r="A50" s="179">
        <v>524</v>
      </c>
      <c r="B50" s="180"/>
      <c r="C50" s="181" t="s">
        <v>307</v>
      </c>
      <c r="D50" s="182">
        <f t="shared" si="0"/>
        <v>1210000</v>
      </c>
      <c r="E50" s="1167">
        <v>950000</v>
      </c>
      <c r="F50" s="1168">
        <v>260000</v>
      </c>
      <c r="G50" s="1168"/>
      <c r="H50" s="1169"/>
      <c r="I50" s="123"/>
      <c r="J50" s="1157"/>
      <c r="K50" s="1157"/>
    </row>
    <row r="51" spans="1:11" s="1127" customFormat="1" ht="11.4" customHeight="1" thickBot="1" x14ac:dyDescent="0.25">
      <c r="A51" s="176">
        <v>525</v>
      </c>
      <c r="B51" s="1523" t="s">
        <v>308</v>
      </c>
      <c r="C51" s="1524"/>
      <c r="D51" s="177">
        <f t="shared" si="0"/>
        <v>30000</v>
      </c>
      <c r="E51" s="178">
        <f>SUM(E52:E52)</f>
        <v>18000</v>
      </c>
      <c r="F51" s="178">
        <f>SUM(F52:F52)</f>
        <v>12000</v>
      </c>
      <c r="G51" s="178">
        <f>SUM(G52:G52)</f>
        <v>0</v>
      </c>
      <c r="H51" s="178">
        <f>SUM(H52:H52)</f>
        <v>0</v>
      </c>
      <c r="I51" s="123"/>
      <c r="J51" s="1157"/>
      <c r="K51" s="1157"/>
    </row>
    <row r="52" spans="1:11" s="1127" customFormat="1" ht="11.4" customHeight="1" x14ac:dyDescent="0.2">
      <c r="A52" s="179">
        <v>525</v>
      </c>
      <c r="B52" s="180"/>
      <c r="C52" s="181" t="s">
        <v>308</v>
      </c>
      <c r="D52" s="182">
        <f t="shared" si="0"/>
        <v>30000</v>
      </c>
      <c r="E52" s="1167">
        <v>18000</v>
      </c>
      <c r="F52" s="1168">
        <v>12000</v>
      </c>
      <c r="G52" s="1168"/>
      <c r="H52" s="1169"/>
      <c r="I52" s="123"/>
      <c r="J52" s="1157"/>
      <c r="K52" s="1157"/>
    </row>
    <row r="53" spans="1:11" s="1127" customFormat="1" ht="11.4" customHeight="1" x14ac:dyDescent="0.2">
      <c r="A53" s="183">
        <v>527</v>
      </c>
      <c r="B53" s="1538" t="s">
        <v>309</v>
      </c>
      <c r="C53" s="1539"/>
      <c r="D53" s="184">
        <f t="shared" si="0"/>
        <v>148000</v>
      </c>
      <c r="E53" s="185">
        <f>SUM(E54:E57)</f>
        <v>65000</v>
      </c>
      <c r="F53" s="185">
        <f>SUM(F54:F57)</f>
        <v>83000</v>
      </c>
      <c r="G53" s="185">
        <f>SUM(G54:G57)</f>
        <v>0</v>
      </c>
      <c r="H53" s="185">
        <f>SUM(H54:H57)</f>
        <v>0</v>
      </c>
      <c r="I53" s="123"/>
      <c r="J53" s="1157"/>
      <c r="K53" s="1157"/>
    </row>
    <row r="54" spans="1:11" s="1127" customFormat="1" ht="11.4" customHeight="1" x14ac:dyDescent="0.2">
      <c r="A54" s="179">
        <v>527</v>
      </c>
      <c r="B54" s="180"/>
      <c r="C54" s="181" t="s">
        <v>310</v>
      </c>
      <c r="D54" s="182">
        <f t="shared" si="0"/>
        <v>115000</v>
      </c>
      <c r="E54" s="1167">
        <v>65000</v>
      </c>
      <c r="F54" s="1168">
        <v>50000</v>
      </c>
      <c r="G54" s="1168"/>
      <c r="H54" s="1169"/>
      <c r="I54" s="123"/>
      <c r="J54" s="1157"/>
      <c r="K54" s="1157"/>
    </row>
    <row r="55" spans="1:11" s="1127" customFormat="1" ht="11.4" customHeight="1" x14ac:dyDescent="0.2">
      <c r="A55" s="179">
        <v>527</v>
      </c>
      <c r="B55" s="180">
        <v>400</v>
      </c>
      <c r="C55" s="181" t="s">
        <v>311</v>
      </c>
      <c r="D55" s="182">
        <f t="shared" si="0"/>
        <v>10000</v>
      </c>
      <c r="E55" s="1167"/>
      <c r="F55" s="1168">
        <v>10000</v>
      </c>
      <c r="G55" s="1168"/>
      <c r="H55" s="1169"/>
      <c r="I55" s="123"/>
      <c r="J55" s="1157"/>
      <c r="K55" s="1157"/>
    </row>
    <row r="56" spans="1:11" s="1127" customFormat="1" ht="11.4" customHeight="1" x14ac:dyDescent="0.2">
      <c r="A56" s="179">
        <v>527</v>
      </c>
      <c r="B56" s="180">
        <v>500</v>
      </c>
      <c r="C56" s="181" t="s">
        <v>312</v>
      </c>
      <c r="D56" s="182">
        <f t="shared" si="0"/>
        <v>3000</v>
      </c>
      <c r="E56" s="1167"/>
      <c r="F56" s="1168">
        <v>3000</v>
      </c>
      <c r="G56" s="1168"/>
      <c r="H56" s="1169"/>
      <c r="I56" s="123"/>
      <c r="J56" s="1157"/>
      <c r="K56" s="1157"/>
    </row>
    <row r="57" spans="1:11" s="1127" customFormat="1" ht="11.4" customHeight="1" thickBot="1" x14ac:dyDescent="0.25">
      <c r="A57" s="179">
        <v>527</v>
      </c>
      <c r="B57" s="180">
        <v>600</v>
      </c>
      <c r="C57" s="181" t="s">
        <v>313</v>
      </c>
      <c r="D57" s="182">
        <f t="shared" si="0"/>
        <v>20000</v>
      </c>
      <c r="E57" s="1167"/>
      <c r="F57" s="1168">
        <v>20000</v>
      </c>
      <c r="G57" s="1168"/>
      <c r="H57" s="1169"/>
      <c r="I57" s="123"/>
      <c r="J57" s="1157"/>
      <c r="K57" s="1157"/>
    </row>
    <row r="58" spans="1:11" s="1127" customFormat="1" ht="11.4" customHeight="1" thickBot="1" x14ac:dyDescent="0.25">
      <c r="A58" s="176">
        <v>528</v>
      </c>
      <c r="B58" s="1523" t="s">
        <v>314</v>
      </c>
      <c r="C58" s="1524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157"/>
      <c r="K58" s="1157"/>
    </row>
    <row r="59" spans="1:11" s="1127" customFormat="1" ht="11.4" customHeight="1" thickBot="1" x14ac:dyDescent="0.25">
      <c r="A59" s="179">
        <v>528</v>
      </c>
      <c r="B59" s="180"/>
      <c r="C59" s="181" t="s">
        <v>314</v>
      </c>
      <c r="D59" s="182">
        <f t="shared" si="0"/>
        <v>0</v>
      </c>
      <c r="E59" s="1167"/>
      <c r="F59" s="1168"/>
      <c r="G59" s="1168"/>
      <c r="H59" s="1169"/>
      <c r="I59" s="123"/>
      <c r="J59" s="1157"/>
      <c r="K59" s="1157"/>
    </row>
    <row r="60" spans="1:11" s="1127" customFormat="1" ht="11.4" customHeight="1" thickBot="1" x14ac:dyDescent="0.25">
      <c r="A60" s="130">
        <v>53</v>
      </c>
      <c r="B60" s="1528" t="s">
        <v>315</v>
      </c>
      <c r="C60" s="1529"/>
      <c r="D60" s="131">
        <f t="shared" si="0"/>
        <v>2000</v>
      </c>
      <c r="E60" s="132">
        <f t="shared" ref="E60:H61" si="2">SUM(E61:E61)</f>
        <v>0</v>
      </c>
      <c r="F60" s="132">
        <f t="shared" si="2"/>
        <v>2000</v>
      </c>
      <c r="G60" s="132">
        <f t="shared" si="2"/>
        <v>0</v>
      </c>
      <c r="H60" s="132">
        <f t="shared" si="2"/>
        <v>0</v>
      </c>
      <c r="I60" s="123"/>
      <c r="J60" s="1157"/>
      <c r="K60" s="1157"/>
    </row>
    <row r="61" spans="1:11" s="1127" customFormat="1" ht="11.4" customHeight="1" thickBot="1" x14ac:dyDescent="0.25">
      <c r="A61" s="135">
        <v>538</v>
      </c>
      <c r="B61" s="1530" t="s">
        <v>316</v>
      </c>
      <c r="C61" s="1531"/>
      <c r="D61" s="136">
        <f t="shared" si="0"/>
        <v>2000</v>
      </c>
      <c r="E61" s="152">
        <f t="shared" si="2"/>
        <v>0</v>
      </c>
      <c r="F61" s="152">
        <f t="shared" si="2"/>
        <v>2000</v>
      </c>
      <c r="G61" s="152">
        <f t="shared" si="2"/>
        <v>0</v>
      </c>
      <c r="H61" s="152">
        <f t="shared" si="2"/>
        <v>0</v>
      </c>
      <c r="I61" s="123"/>
      <c r="J61" s="1157"/>
      <c r="K61" s="1157"/>
    </row>
    <row r="62" spans="1:11" s="1127" customFormat="1" ht="11.4" customHeight="1" thickBot="1" x14ac:dyDescent="0.25">
      <c r="A62" s="186">
        <v>538</v>
      </c>
      <c r="B62" s="187"/>
      <c r="C62" s="188" t="s">
        <v>316</v>
      </c>
      <c r="D62" s="189">
        <f t="shared" si="0"/>
        <v>2000</v>
      </c>
      <c r="E62" s="1167"/>
      <c r="F62" s="1168">
        <v>2000</v>
      </c>
      <c r="G62" s="1168"/>
      <c r="H62" s="1169"/>
      <c r="I62" s="123"/>
      <c r="J62" s="1157"/>
      <c r="K62" s="1157"/>
    </row>
    <row r="63" spans="1:11" s="1127" customFormat="1" ht="11.4" customHeight="1" thickBot="1" x14ac:dyDescent="0.25">
      <c r="A63" s="155">
        <v>54</v>
      </c>
      <c r="B63" s="1532" t="s">
        <v>317</v>
      </c>
      <c r="C63" s="1533"/>
      <c r="D63" s="156">
        <f t="shared" si="0"/>
        <v>12000</v>
      </c>
      <c r="E63" s="157">
        <f>SUM(E64+E66+E68+E70)</f>
        <v>0</v>
      </c>
      <c r="F63" s="157">
        <f>SUM(F64+F66+F68+F70)</f>
        <v>12000</v>
      </c>
      <c r="G63" s="157">
        <f>SUM(G64+G66+G68+G70)</f>
        <v>0</v>
      </c>
      <c r="H63" s="157">
        <f>SUM(H64+H66+H68+H70)</f>
        <v>0</v>
      </c>
      <c r="I63" s="123"/>
      <c r="J63" s="1157"/>
      <c r="K63" s="1157"/>
    </row>
    <row r="64" spans="1:11" s="1127" customFormat="1" ht="11.4" customHeight="1" thickBot="1" x14ac:dyDescent="0.25">
      <c r="A64" s="158">
        <v>541</v>
      </c>
      <c r="B64" s="1534" t="s">
        <v>318</v>
      </c>
      <c r="C64" s="1535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57"/>
      <c r="K64" s="1157"/>
    </row>
    <row r="65" spans="1:11" s="1127" customFormat="1" ht="11.4" customHeight="1" thickBot="1" x14ac:dyDescent="0.25">
      <c r="A65" s="165">
        <v>541</v>
      </c>
      <c r="B65" s="166"/>
      <c r="C65" s="167" t="s">
        <v>318</v>
      </c>
      <c r="D65" s="168">
        <f t="shared" si="0"/>
        <v>0</v>
      </c>
      <c r="E65" s="1174"/>
      <c r="F65" s="1175"/>
      <c r="G65" s="1175"/>
      <c r="H65" s="1176"/>
      <c r="I65" s="123"/>
      <c r="J65" s="1157"/>
      <c r="K65" s="1157"/>
    </row>
    <row r="66" spans="1:11" s="1127" customFormat="1" ht="11.4" customHeight="1" thickBot="1" x14ac:dyDescent="0.25">
      <c r="A66" s="158">
        <v>542</v>
      </c>
      <c r="B66" s="1534" t="s">
        <v>319</v>
      </c>
      <c r="C66" s="1535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57"/>
      <c r="K66" s="1157"/>
    </row>
    <row r="67" spans="1:11" s="1127" customFormat="1" ht="11.4" customHeight="1" thickBot="1" x14ac:dyDescent="0.25">
      <c r="A67" s="165">
        <v>542</v>
      </c>
      <c r="B67" s="166"/>
      <c r="C67" s="167" t="s">
        <v>319</v>
      </c>
      <c r="D67" s="168">
        <f t="shared" si="0"/>
        <v>0</v>
      </c>
      <c r="E67" s="1167"/>
      <c r="F67" s="1168"/>
      <c r="G67" s="1168"/>
      <c r="H67" s="1169"/>
      <c r="I67" s="123"/>
      <c r="J67" s="1157"/>
      <c r="K67" s="1157"/>
    </row>
    <row r="68" spans="1:11" s="1127" customFormat="1" ht="11.4" customHeight="1" thickBot="1" x14ac:dyDescent="0.25">
      <c r="A68" s="158">
        <v>547</v>
      </c>
      <c r="B68" s="1534" t="s">
        <v>320</v>
      </c>
      <c r="C68" s="1535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157"/>
      <c r="K68" s="1157"/>
    </row>
    <row r="69" spans="1:11" s="1127" customFormat="1" ht="11.4" customHeight="1" x14ac:dyDescent="0.2">
      <c r="A69" s="165">
        <v>547</v>
      </c>
      <c r="B69" s="166"/>
      <c r="C69" s="167" t="s">
        <v>320</v>
      </c>
      <c r="D69" s="168">
        <f t="shared" si="0"/>
        <v>0</v>
      </c>
      <c r="E69" s="1167"/>
      <c r="F69" s="1168"/>
      <c r="G69" s="1168"/>
      <c r="H69" s="1169"/>
      <c r="I69" s="123"/>
      <c r="J69" s="1157"/>
      <c r="K69" s="1157"/>
    </row>
    <row r="70" spans="1:11" s="1127" customFormat="1" ht="11.4" customHeight="1" x14ac:dyDescent="0.2">
      <c r="A70" s="190">
        <v>549</v>
      </c>
      <c r="B70" s="1540" t="s">
        <v>321</v>
      </c>
      <c r="C70" s="1541"/>
      <c r="D70" s="191">
        <f t="shared" si="0"/>
        <v>12000</v>
      </c>
      <c r="E70" s="192">
        <f>SUM(E71:E71)</f>
        <v>0</v>
      </c>
      <c r="F70" s="192">
        <f>SUM(F71:F71)</f>
        <v>12000</v>
      </c>
      <c r="G70" s="192">
        <f>SUM(G71:G71)</f>
        <v>0</v>
      </c>
      <c r="H70" s="192">
        <f>SUM(H71:H71)</f>
        <v>0</v>
      </c>
      <c r="I70" s="123"/>
      <c r="J70" s="1157"/>
      <c r="K70" s="1157"/>
    </row>
    <row r="71" spans="1:11" s="1127" customFormat="1" ht="11.4" customHeight="1" thickBot="1" x14ac:dyDescent="0.25">
      <c r="A71" s="165">
        <v>549</v>
      </c>
      <c r="B71" s="166">
        <v>320</v>
      </c>
      <c r="C71" s="167" t="s">
        <v>322</v>
      </c>
      <c r="D71" s="168">
        <f t="shared" si="0"/>
        <v>12000</v>
      </c>
      <c r="E71" s="1167"/>
      <c r="F71" s="1168">
        <v>12000</v>
      </c>
      <c r="G71" s="1168"/>
      <c r="H71" s="1169"/>
      <c r="I71" s="123"/>
      <c r="J71" s="1157"/>
      <c r="K71" s="1157"/>
    </row>
    <row r="72" spans="1:11" s="1127" customFormat="1" ht="11.4" customHeight="1" thickBot="1" x14ac:dyDescent="0.25">
      <c r="A72" s="173">
        <v>55</v>
      </c>
      <c r="B72" s="1536" t="s">
        <v>323</v>
      </c>
      <c r="C72" s="1537"/>
      <c r="D72" s="174">
        <f t="shared" si="0"/>
        <v>100000</v>
      </c>
      <c r="E72" s="175">
        <f>SUM(E73+E75+E77)</f>
        <v>0</v>
      </c>
      <c r="F72" s="175">
        <f>SUM(F73+F75+F77)</f>
        <v>0</v>
      </c>
      <c r="G72" s="175">
        <f>SUM(G73+G75+G77)</f>
        <v>100000</v>
      </c>
      <c r="H72" s="175">
        <f>SUM(H73+H75+H77)</f>
        <v>0</v>
      </c>
      <c r="I72" s="123"/>
      <c r="J72" s="1157"/>
      <c r="K72" s="1157"/>
    </row>
    <row r="73" spans="1:11" s="1127" customFormat="1" ht="11.4" customHeight="1" thickBot="1" x14ac:dyDescent="0.25">
      <c r="A73" s="176">
        <v>551</v>
      </c>
      <c r="B73" s="1523" t="s">
        <v>324</v>
      </c>
      <c r="C73" s="1524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57"/>
      <c r="K73" s="1157"/>
    </row>
    <row r="74" spans="1:11" s="1127" customFormat="1" ht="11.4" customHeight="1" thickBot="1" x14ac:dyDescent="0.25">
      <c r="A74" s="179">
        <v>551</v>
      </c>
      <c r="B74" s="180"/>
      <c r="C74" s="181" t="s">
        <v>324</v>
      </c>
      <c r="D74" s="182">
        <f t="shared" si="3"/>
        <v>0</v>
      </c>
      <c r="E74" s="1174"/>
      <c r="F74" s="1175"/>
      <c r="G74" s="1175"/>
      <c r="H74" s="1176"/>
      <c r="I74" s="123"/>
      <c r="J74" s="1157"/>
      <c r="K74" s="1157"/>
    </row>
    <row r="75" spans="1:11" s="1127" customFormat="1" ht="11.4" customHeight="1" thickBot="1" x14ac:dyDescent="0.25">
      <c r="A75" s="176">
        <v>556</v>
      </c>
      <c r="B75" s="1523" t="s">
        <v>325</v>
      </c>
      <c r="C75" s="1524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157"/>
      <c r="K75" s="1157"/>
    </row>
    <row r="76" spans="1:11" s="1127" customFormat="1" ht="11.4" customHeight="1" x14ac:dyDescent="0.2">
      <c r="A76" s="179">
        <v>556</v>
      </c>
      <c r="B76" s="180"/>
      <c r="C76" s="181" t="s">
        <v>325</v>
      </c>
      <c r="D76" s="182">
        <f t="shared" si="4"/>
        <v>0</v>
      </c>
      <c r="E76" s="1174"/>
      <c r="F76" s="1175"/>
      <c r="G76" s="1175"/>
      <c r="H76" s="1176"/>
      <c r="I76" s="123"/>
      <c r="J76" s="1157"/>
      <c r="K76" s="1157"/>
    </row>
    <row r="77" spans="1:11" s="1127" customFormat="1" ht="11.4" customHeight="1" x14ac:dyDescent="0.2">
      <c r="A77" s="183">
        <v>558</v>
      </c>
      <c r="B77" s="1538" t="s">
        <v>326</v>
      </c>
      <c r="C77" s="1539"/>
      <c r="D77" s="184">
        <f t="shared" si="0"/>
        <v>100000</v>
      </c>
      <c r="E77" s="185">
        <f>SUM(E78:E79)</f>
        <v>0</v>
      </c>
      <c r="F77" s="185">
        <f>SUM(F78:F79)</f>
        <v>0</v>
      </c>
      <c r="G77" s="185">
        <f>SUM(G78:G79)</f>
        <v>100000</v>
      </c>
      <c r="H77" s="185">
        <f>SUM(H78:H79)</f>
        <v>0</v>
      </c>
      <c r="I77" s="123"/>
      <c r="J77" s="1157"/>
      <c r="K77" s="1157"/>
    </row>
    <row r="78" spans="1:11" s="1127" customFormat="1" ht="11.4" customHeight="1" x14ac:dyDescent="0.2">
      <c r="A78" s="193">
        <v>558</v>
      </c>
      <c r="B78" s="194">
        <v>300</v>
      </c>
      <c r="C78" s="195" t="s">
        <v>327</v>
      </c>
      <c r="D78" s="196">
        <f t="shared" si="0"/>
        <v>100000</v>
      </c>
      <c r="E78" s="1167"/>
      <c r="F78" s="1168"/>
      <c r="G78" s="1168">
        <v>100000</v>
      </c>
      <c r="H78" s="1169"/>
      <c r="I78" s="123"/>
      <c r="J78" s="1157"/>
      <c r="K78" s="1157"/>
    </row>
    <row r="79" spans="1:11" s="1127" customFormat="1" ht="11.4" customHeight="1" thickBot="1" x14ac:dyDescent="0.25">
      <c r="A79" s="197">
        <v>558</v>
      </c>
      <c r="B79" s="198">
        <v>330</v>
      </c>
      <c r="C79" s="199" t="s">
        <v>328</v>
      </c>
      <c r="D79" s="200">
        <f t="shared" si="0"/>
        <v>0</v>
      </c>
      <c r="E79" s="1167"/>
      <c r="F79" s="1168"/>
      <c r="G79" s="1168"/>
      <c r="H79" s="1169"/>
      <c r="I79" s="123"/>
      <c r="J79" s="1157"/>
      <c r="K79" s="1157"/>
    </row>
    <row r="80" spans="1:11" s="1127" customFormat="1" ht="11.4" customHeight="1" thickBot="1" x14ac:dyDescent="0.25">
      <c r="A80" s="130">
        <v>56</v>
      </c>
      <c r="B80" s="1528" t="s">
        <v>329</v>
      </c>
      <c r="C80" s="1529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157"/>
      <c r="K80" s="1157"/>
    </row>
    <row r="81" spans="1:11" s="1127" customFormat="1" ht="11.4" customHeight="1" thickBot="1" x14ac:dyDescent="0.25">
      <c r="A81" s="135">
        <v>569</v>
      </c>
      <c r="B81" s="1530" t="s">
        <v>330</v>
      </c>
      <c r="C81" s="1531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157"/>
      <c r="K81" s="1157"/>
    </row>
    <row r="82" spans="1:11" s="1127" customFormat="1" ht="11.4" customHeight="1" thickBot="1" x14ac:dyDescent="0.25">
      <c r="A82" s="186">
        <v>569</v>
      </c>
      <c r="B82" s="187"/>
      <c r="C82" s="188" t="s">
        <v>330</v>
      </c>
      <c r="D82" s="189">
        <f t="shared" si="0"/>
        <v>0</v>
      </c>
      <c r="E82" s="1167"/>
      <c r="F82" s="1168"/>
      <c r="G82" s="1168"/>
      <c r="H82" s="1169"/>
      <c r="I82" s="123"/>
      <c r="J82" s="1157"/>
      <c r="K82" s="1157"/>
    </row>
    <row r="83" spans="1:11" s="1127" customFormat="1" ht="11.4" customHeight="1" thickBot="1" x14ac:dyDescent="0.25">
      <c r="A83" s="155">
        <v>59</v>
      </c>
      <c r="B83" s="1532" t="s">
        <v>331</v>
      </c>
      <c r="C83" s="1533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157"/>
      <c r="K83" s="1157"/>
    </row>
    <row r="84" spans="1:11" s="1127" customFormat="1" ht="11.4" customHeight="1" thickBot="1" x14ac:dyDescent="0.25">
      <c r="A84" s="158">
        <v>591</v>
      </c>
      <c r="B84" s="1534" t="s">
        <v>332</v>
      </c>
      <c r="C84" s="1535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57"/>
      <c r="K84" s="1157"/>
    </row>
    <row r="85" spans="1:11" s="1127" customFormat="1" ht="11.4" customHeight="1" thickBot="1" x14ac:dyDescent="0.25">
      <c r="A85" s="161">
        <v>591</v>
      </c>
      <c r="B85" s="162">
        <v>300</v>
      </c>
      <c r="C85" s="163" t="s">
        <v>332</v>
      </c>
      <c r="D85" s="164">
        <f t="shared" si="0"/>
        <v>0</v>
      </c>
      <c r="E85" s="1177"/>
      <c r="F85" s="1178"/>
      <c r="G85" s="1178"/>
      <c r="H85" s="1179"/>
      <c r="I85" s="123"/>
      <c r="J85" s="1157"/>
      <c r="K85" s="1157"/>
    </row>
    <row r="86" spans="1:11" s="1127" customFormat="1" ht="11.4" customHeight="1" thickBot="1" x14ac:dyDescent="0.25">
      <c r="A86" s="158">
        <v>595</v>
      </c>
      <c r="B86" s="1534" t="s">
        <v>333</v>
      </c>
      <c r="C86" s="1535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157"/>
      <c r="K86" s="1157"/>
    </row>
    <row r="87" spans="1:11" s="1127" customFormat="1" ht="11.4" customHeight="1" thickBot="1" x14ac:dyDescent="0.25">
      <c r="A87" s="201">
        <v>595</v>
      </c>
      <c r="B87" s="202">
        <v>300</v>
      </c>
      <c r="C87" s="203" t="s">
        <v>333</v>
      </c>
      <c r="D87" s="204">
        <f t="shared" si="0"/>
        <v>0</v>
      </c>
      <c r="E87" s="1170"/>
      <c r="F87" s="1171"/>
      <c r="G87" s="1171"/>
      <c r="H87" s="1172"/>
      <c r="I87" s="123"/>
      <c r="J87" s="1157"/>
      <c r="K87" s="1157"/>
    </row>
    <row r="88" spans="1:11" s="1127" customFormat="1" ht="11.4" customHeight="1" x14ac:dyDescent="0.2">
      <c r="A88" s="205"/>
      <c r="B88" s="205"/>
      <c r="C88" s="123"/>
      <c r="D88" s="206"/>
      <c r="E88" s="1180"/>
      <c r="F88" s="1180"/>
      <c r="G88" s="1180"/>
      <c r="H88" s="1180"/>
      <c r="I88" s="123"/>
      <c r="J88" s="1157"/>
      <c r="K88" s="1157"/>
    </row>
    <row r="89" spans="1:11" s="1127" customFormat="1" ht="11.4" customHeight="1" x14ac:dyDescent="0.2">
      <c r="A89" s="205"/>
      <c r="B89" s="205"/>
      <c r="C89" s="123"/>
      <c r="D89" s="206"/>
      <c r="E89" s="1180"/>
      <c r="F89" s="1180"/>
      <c r="G89" s="1180"/>
      <c r="H89" s="1180"/>
      <c r="I89" s="123"/>
      <c r="J89" s="1157"/>
      <c r="K89" s="1157"/>
    </row>
    <row r="90" spans="1:11" s="1127" customFormat="1" ht="11.4" customHeight="1" x14ac:dyDescent="0.2">
      <c r="A90" s="205"/>
      <c r="B90" s="205"/>
      <c r="C90" s="123"/>
      <c r="D90" s="206"/>
      <c r="E90" s="1180"/>
      <c r="F90" s="1180"/>
      <c r="G90" s="1180"/>
      <c r="H90" s="1180"/>
      <c r="I90" s="123"/>
      <c r="J90" s="1157"/>
      <c r="K90" s="1157"/>
    </row>
    <row r="91" spans="1:11" s="1127" customFormat="1" ht="11.4" customHeight="1" x14ac:dyDescent="0.2">
      <c r="A91" s="207" t="s">
        <v>334</v>
      </c>
      <c r="B91" s="208"/>
      <c r="C91" s="1158" t="s">
        <v>343</v>
      </c>
      <c r="D91" s="208" t="s">
        <v>335</v>
      </c>
      <c r="E91" s="977"/>
      <c r="F91" s="975" t="s">
        <v>336</v>
      </c>
      <c r="G91" s="1181" t="s">
        <v>638</v>
      </c>
      <c r="J91" s="1157"/>
      <c r="K91" s="1157"/>
    </row>
    <row r="92" spans="1:11" ht="7.5" customHeight="1" x14ac:dyDescent="0.3"/>
    <row r="93" spans="1:11" s="1127" customFormat="1" ht="11.4" customHeight="1" x14ac:dyDescent="0.2">
      <c r="A93" s="207" t="s">
        <v>337</v>
      </c>
      <c r="B93" s="208"/>
      <c r="C93" s="1158" t="s">
        <v>343</v>
      </c>
      <c r="D93" s="208" t="s">
        <v>335</v>
      </c>
      <c r="E93" s="123"/>
      <c r="F93" s="123"/>
      <c r="G93" s="123"/>
      <c r="H93" s="123"/>
      <c r="I93" s="1157"/>
      <c r="J93" s="1157" t="s">
        <v>643</v>
      </c>
      <c r="K93" s="1157"/>
    </row>
    <row r="94" spans="1:11" s="1127" customFormat="1" ht="7.5" customHeight="1" x14ac:dyDescent="0.2">
      <c r="B94" s="1157"/>
      <c r="C94" s="1157"/>
      <c r="D94" s="1157"/>
      <c r="E94" s="1157"/>
      <c r="F94" s="1157"/>
      <c r="G94" s="1157"/>
      <c r="H94" s="1157"/>
      <c r="I94" s="1157"/>
      <c r="J94" s="1157"/>
      <c r="K94" s="1157"/>
    </row>
    <row r="95" spans="1:11" s="1127" customFormat="1" ht="10.199999999999999" x14ac:dyDescent="0.2">
      <c r="A95" s="209" t="s">
        <v>338</v>
      </c>
      <c r="B95" s="1157"/>
      <c r="C95" s="1182" t="s">
        <v>561</v>
      </c>
      <c r="D95" s="1157"/>
      <c r="E95" s="1157"/>
      <c r="F95" s="1157"/>
      <c r="G95" s="1157"/>
      <c r="H95" s="1157"/>
      <c r="I95" s="1157"/>
      <c r="J95" s="1157"/>
      <c r="K95" s="1157"/>
    </row>
    <row r="96" spans="1:11" x14ac:dyDescent="0.3">
      <c r="A96" s="1157"/>
      <c r="B96" s="1157"/>
      <c r="C96" s="1157"/>
      <c r="D96" s="1157"/>
      <c r="E96" s="1157"/>
      <c r="F96" s="1157"/>
      <c r="G96" s="1157"/>
      <c r="H96" s="1157"/>
    </row>
  </sheetData>
  <sheetProtection algorithmName="SHA-512" hashValue="BzkfXVUrkgX7BX4SolISTl6Bn8WDgt38ekMZLGtXnIj4Qrfd83btV4uUXf/8FSLvkfWjiwwLtJAJ2m/IqxRyvg==" saltValue="8I/GmTMX3PtvnlxkyVQypQ==" spinCount="100000" sheet="1" objects="1" scenarios="1"/>
  <protectedRanges>
    <protectedRange sqref="B72 C87:C90 B80 B83 C82 C85 C78:C79 C71" name="Oblast3_1"/>
    <protectedRange sqref="C5" name="Oblast2"/>
  </protectedRanges>
  <mergeCells count="39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4:C24"/>
    <mergeCell ref="B25:C25"/>
    <mergeCell ref="B28:C28"/>
    <mergeCell ref="B30:C30"/>
    <mergeCell ref="B32:C32"/>
    <mergeCell ref="B46:C46"/>
    <mergeCell ref="B72:C72"/>
    <mergeCell ref="B49:C49"/>
    <mergeCell ref="B51:C51"/>
    <mergeCell ref="B53:C53"/>
    <mergeCell ref="B58:C58"/>
    <mergeCell ref="B60:C60"/>
    <mergeCell ref="B61:C61"/>
    <mergeCell ref="B63:C63"/>
    <mergeCell ref="B64:C64"/>
    <mergeCell ref="B66:C66"/>
    <mergeCell ref="B68:C68"/>
    <mergeCell ref="B70:C70"/>
    <mergeCell ref="B84:C84"/>
    <mergeCell ref="B86:C86"/>
    <mergeCell ref="B73:C73"/>
    <mergeCell ref="B75:C75"/>
    <mergeCell ref="B77:C77"/>
    <mergeCell ref="B80:C80"/>
    <mergeCell ref="B81:C81"/>
    <mergeCell ref="B83:C83"/>
  </mergeCells>
  <dataValidations count="2">
    <dataValidation type="list" allowBlank="1" showInputMessage="1" showErrorMessage="1" sqref="B2:G2" xr:uid="{00000000-0002-0000-1700-000000000000}">
      <formula1>Org</formula1>
    </dataValidation>
    <dataValidation type="list" allowBlank="1" showInputMessage="1" showErrorMessage="1" sqref="C93 C91" xr:uid="{00000000-0002-0000-17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53"/>
  <sheetViews>
    <sheetView zoomScaleNormal="100" workbookViewId="0">
      <selection activeCell="H6" sqref="H6:K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2" style="101" customWidth="1"/>
    <col min="9" max="9" width="13.88671875" style="101" bestFit="1" customWidth="1"/>
    <col min="10" max="10" width="11.5546875" style="101" customWidth="1"/>
    <col min="11" max="16384" width="9.109375" style="101"/>
  </cols>
  <sheetData>
    <row r="1" spans="1:10" ht="17.399999999999999" x14ac:dyDescent="0.3">
      <c r="B1" s="1483" t="s">
        <v>409</v>
      </c>
      <c r="C1" s="1484"/>
      <c r="D1" s="1484"/>
      <c r="E1" s="1484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09" t="s">
        <v>380</v>
      </c>
      <c r="B3" s="710" t="s">
        <v>216</v>
      </c>
      <c r="C3" s="711"/>
      <c r="D3" s="712"/>
      <c r="E3" s="712"/>
      <c r="F3" s="712"/>
      <c r="G3" s="713"/>
    </row>
    <row r="4" spans="1:10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0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10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  <c r="H6" s="1266" t="s">
        <v>142</v>
      </c>
      <c r="I6" s="1266" t="s">
        <v>512</v>
      </c>
      <c r="J6" s="1266" t="s">
        <v>513</v>
      </c>
    </row>
    <row r="7" spans="1:10" ht="20.100000000000001" customHeight="1" x14ac:dyDescent="0.3">
      <c r="A7" s="724">
        <v>2111</v>
      </c>
      <c r="B7" s="725" t="s">
        <v>172</v>
      </c>
      <c r="C7" s="774">
        <v>15045000</v>
      </c>
      <c r="D7" s="774">
        <v>13097384</v>
      </c>
      <c r="E7" s="774">
        <v>16980000</v>
      </c>
      <c r="F7" s="774">
        <v>15517000</v>
      </c>
      <c r="G7" s="775">
        <v>15517000</v>
      </c>
    </row>
    <row r="8" spans="1:10" ht="20.100000000000001" customHeight="1" x14ac:dyDescent="0.3">
      <c r="A8" s="728">
        <v>2132</v>
      </c>
      <c r="B8" s="996" t="s">
        <v>173</v>
      </c>
      <c r="C8" s="776">
        <v>13045000</v>
      </c>
      <c r="D8" s="776">
        <v>8689303</v>
      </c>
      <c r="E8" s="776">
        <v>12150000</v>
      </c>
      <c r="F8" s="776">
        <v>13730000</v>
      </c>
      <c r="G8" s="777">
        <f>SUM(H8+J8)</f>
        <v>14730000</v>
      </c>
      <c r="H8" s="1310">
        <v>13730000</v>
      </c>
      <c r="I8" s="101">
        <v>0</v>
      </c>
      <c r="J8" s="1309">
        <v>1000000</v>
      </c>
    </row>
    <row r="9" spans="1:10" ht="20.100000000000001" customHeight="1" x14ac:dyDescent="0.3">
      <c r="A9" s="728">
        <v>2322</v>
      </c>
      <c r="B9" s="996" t="s">
        <v>575</v>
      </c>
      <c r="C9" s="776">
        <v>0</v>
      </c>
      <c r="D9" s="776">
        <v>0</v>
      </c>
      <c r="E9" s="776">
        <v>0</v>
      </c>
      <c r="F9" s="776">
        <v>0</v>
      </c>
      <c r="G9" s="777">
        <v>0</v>
      </c>
    </row>
    <row r="10" spans="1:10" ht="20.100000000000001" customHeight="1" thickBot="1" x14ac:dyDescent="0.35">
      <c r="A10" s="732">
        <v>2324</v>
      </c>
      <c r="B10" s="997" t="s">
        <v>217</v>
      </c>
      <c r="C10" s="778">
        <v>100000</v>
      </c>
      <c r="D10" s="778">
        <v>911711</v>
      </c>
      <c r="E10" s="778">
        <v>911711</v>
      </c>
      <c r="F10" s="778">
        <v>800000</v>
      </c>
      <c r="G10" s="779">
        <v>800000</v>
      </c>
    </row>
    <row r="11" spans="1:10" ht="20.100000000000001" customHeight="1" thickBot="1" x14ac:dyDescent="0.35">
      <c r="A11" s="880"/>
      <c r="B11" s="881" t="s">
        <v>57</v>
      </c>
      <c r="C11" s="882">
        <f>SUM(C7:C10)</f>
        <v>28190000</v>
      </c>
      <c r="D11" s="882">
        <f>SUM(D7:D10)</f>
        <v>22698398</v>
      </c>
      <c r="E11" s="882">
        <f>SUM(E7:E10)</f>
        <v>30041711</v>
      </c>
      <c r="F11" s="882">
        <f>SUM(F7:F10)</f>
        <v>30047000</v>
      </c>
      <c r="G11" s="883">
        <f>SUM(G7:G10)</f>
        <v>31047000</v>
      </c>
    </row>
    <row r="12" spans="1:10" ht="14.4" x14ac:dyDescent="0.3">
      <c r="A12" s="111"/>
      <c r="B12" s="111"/>
      <c r="C12" s="112"/>
      <c r="D12" s="112"/>
      <c r="E12" s="112"/>
      <c r="F12" s="112"/>
      <c r="G12" s="112"/>
    </row>
    <row r="13" spans="1:10" ht="15" thickBot="1" x14ac:dyDescent="0.35">
      <c r="A13" s="111"/>
      <c r="B13" s="111"/>
      <c r="C13" s="111"/>
      <c r="D13" s="111"/>
      <c r="E13" s="111"/>
      <c r="F13" s="111"/>
    </row>
    <row r="14" spans="1:10" ht="15.6" x14ac:dyDescent="0.3">
      <c r="A14" s="739" t="s">
        <v>380</v>
      </c>
      <c r="B14" s="740" t="s">
        <v>216</v>
      </c>
      <c r="C14" s="741"/>
      <c r="D14" s="742"/>
      <c r="E14" s="742"/>
      <c r="F14" s="742"/>
      <c r="G14" s="743"/>
    </row>
    <row r="15" spans="1:10" ht="15.6" x14ac:dyDescent="0.3">
      <c r="A15" s="744"/>
      <c r="B15" s="745" t="s">
        <v>143</v>
      </c>
      <c r="C15" s="746"/>
      <c r="D15" s="747"/>
      <c r="E15" s="748" t="s">
        <v>137</v>
      </c>
      <c r="F15" s="747"/>
      <c r="G15" s="749"/>
    </row>
    <row r="16" spans="1:10" ht="14.4" x14ac:dyDescent="0.3">
      <c r="A16" s="1489" t="s">
        <v>138</v>
      </c>
      <c r="B16" s="1491" t="s">
        <v>139</v>
      </c>
      <c r="C16" s="750" t="s">
        <v>140</v>
      </c>
      <c r="D16" s="750" t="s">
        <v>109</v>
      </c>
      <c r="E16" s="750" t="s">
        <v>141</v>
      </c>
      <c r="F16" s="750" t="s">
        <v>110</v>
      </c>
      <c r="G16" s="752" t="s">
        <v>142</v>
      </c>
    </row>
    <row r="17" spans="1:11" ht="15" thickBot="1" x14ac:dyDescent="0.35">
      <c r="A17" s="1490"/>
      <c r="B17" s="1492"/>
      <c r="C17" s="753" t="str">
        <f>IF('příjmy-paragraf'!D2=0," ",'příjmy-paragraf'!D2)</f>
        <v>rok 2024</v>
      </c>
      <c r="D17" s="753" t="str">
        <f>IF('příjmy-paragraf'!E3=0," ",'příjmy-paragraf'!E3)</f>
        <v xml:space="preserve"> k 30.09.</v>
      </c>
      <c r="E17" s="753" t="str">
        <f>IF('1014-útulek'!E16=0," ",'1014-útulek'!E16)</f>
        <v>k 31.12.2024</v>
      </c>
      <c r="F17" s="754" t="str">
        <f>IF('příjmy-paragraf'!F2=0," ",'příjmy-paragraf'!F2)</f>
        <v>rok 2025</v>
      </c>
      <c r="G17" s="755" t="str">
        <f>IF('příjmy-paragraf'!F2=0," ",'příjmy-paragraf'!F2)</f>
        <v>rok 2025</v>
      </c>
    </row>
    <row r="18" spans="1:11" ht="20.100000000000001" customHeight="1" x14ac:dyDescent="0.3">
      <c r="A18" s="756">
        <v>5011</v>
      </c>
      <c r="B18" s="828" t="s">
        <v>18</v>
      </c>
      <c r="C18" s="758">
        <v>1615000</v>
      </c>
      <c r="D18" s="759">
        <v>1092440</v>
      </c>
      <c r="E18" s="758">
        <v>1615000</v>
      </c>
      <c r="F18" s="758">
        <v>1680000</v>
      </c>
      <c r="G18" s="829">
        <v>1680000</v>
      </c>
    </row>
    <row r="19" spans="1:11" ht="20.100000000000001" customHeight="1" x14ac:dyDescent="0.3">
      <c r="A19" s="780">
        <v>5021</v>
      </c>
      <c r="B19" s="830" t="s">
        <v>213</v>
      </c>
      <c r="C19" s="782">
        <v>50000</v>
      </c>
      <c r="D19" s="782">
        <v>46594</v>
      </c>
      <c r="E19" s="782">
        <v>65000</v>
      </c>
      <c r="F19" s="782">
        <v>65000</v>
      </c>
      <c r="G19" s="831">
        <v>65000</v>
      </c>
    </row>
    <row r="20" spans="1:11" ht="20.100000000000001" customHeight="1" x14ac:dyDescent="0.3">
      <c r="A20" s="780">
        <v>5031</v>
      </c>
      <c r="B20" s="830" t="s">
        <v>202</v>
      </c>
      <c r="C20" s="782">
        <v>397000</v>
      </c>
      <c r="D20" s="782">
        <v>270509</v>
      </c>
      <c r="E20" s="782">
        <v>397000</v>
      </c>
      <c r="F20" s="782">
        <v>417000</v>
      </c>
      <c r="G20" s="831">
        <v>417000</v>
      </c>
    </row>
    <row r="21" spans="1:11" ht="20.100000000000001" customHeight="1" x14ac:dyDescent="0.3">
      <c r="A21" s="780">
        <v>5032</v>
      </c>
      <c r="B21" s="830" t="s">
        <v>203</v>
      </c>
      <c r="C21" s="782">
        <v>144000</v>
      </c>
      <c r="D21" s="782">
        <v>101551</v>
      </c>
      <c r="E21" s="782">
        <v>144000</v>
      </c>
      <c r="F21" s="782">
        <v>151000</v>
      </c>
      <c r="G21" s="831">
        <v>151000</v>
      </c>
    </row>
    <row r="22" spans="1:11" ht="20.100000000000001" customHeight="1" x14ac:dyDescent="0.3">
      <c r="A22" s="780">
        <v>5038</v>
      </c>
      <c r="B22" s="830" t="s">
        <v>218</v>
      </c>
      <c r="C22" s="782">
        <v>7000</v>
      </c>
      <c r="D22" s="782">
        <v>4619</v>
      </c>
      <c r="E22" s="782">
        <v>7000</v>
      </c>
      <c r="F22" s="782">
        <v>7000</v>
      </c>
      <c r="G22" s="831">
        <v>7000</v>
      </c>
      <c r="H22" s="551"/>
      <c r="I22" s="648" t="s">
        <v>52</v>
      </c>
      <c r="J22" s="649" t="s">
        <v>52</v>
      </c>
      <c r="K22" s="551"/>
    </row>
    <row r="23" spans="1:11" ht="20.100000000000001" customHeight="1" x14ac:dyDescent="0.3">
      <c r="A23" s="780">
        <v>5132</v>
      </c>
      <c r="B23" s="832" t="s">
        <v>158</v>
      </c>
      <c r="C23" s="782">
        <v>1000</v>
      </c>
      <c r="D23" s="782">
        <v>248</v>
      </c>
      <c r="E23" s="782">
        <v>500</v>
      </c>
      <c r="F23" s="782">
        <v>1000</v>
      </c>
      <c r="G23" s="831">
        <v>1000</v>
      </c>
    </row>
    <row r="24" spans="1:11" ht="20.100000000000001" customHeight="1" x14ac:dyDescent="0.3">
      <c r="A24" s="780">
        <v>5134</v>
      </c>
      <c r="B24" s="830" t="s">
        <v>175</v>
      </c>
      <c r="C24" s="782">
        <v>1000</v>
      </c>
      <c r="D24" s="782">
        <v>0</v>
      </c>
      <c r="E24" s="782">
        <v>0</v>
      </c>
      <c r="F24" s="782">
        <v>1000</v>
      </c>
      <c r="G24" s="831">
        <v>1000</v>
      </c>
    </row>
    <row r="25" spans="1:11" ht="20.100000000000001" customHeight="1" x14ac:dyDescent="0.3">
      <c r="A25" s="780">
        <v>5136</v>
      </c>
      <c r="B25" s="830" t="s">
        <v>160</v>
      </c>
      <c r="C25" s="782">
        <v>1000</v>
      </c>
      <c r="D25" s="782">
        <v>0</v>
      </c>
      <c r="E25" s="782">
        <v>0</v>
      </c>
      <c r="F25" s="782">
        <v>1000</v>
      </c>
      <c r="G25" s="831">
        <v>1000</v>
      </c>
    </row>
    <row r="26" spans="1:11" ht="20.100000000000001" customHeight="1" x14ac:dyDescent="0.3">
      <c r="A26" s="780">
        <v>5137</v>
      </c>
      <c r="B26" s="830" t="s">
        <v>19</v>
      </c>
      <c r="C26" s="782">
        <v>15000</v>
      </c>
      <c r="D26" s="782">
        <v>20990</v>
      </c>
      <c r="E26" s="782">
        <v>20990</v>
      </c>
      <c r="F26" s="782">
        <v>60000</v>
      </c>
      <c r="G26" s="831">
        <v>60000</v>
      </c>
    </row>
    <row r="27" spans="1:11" ht="20.100000000000001" customHeight="1" x14ac:dyDescent="0.3">
      <c r="A27" s="780">
        <v>5139</v>
      </c>
      <c r="B27" s="830" t="s">
        <v>150</v>
      </c>
      <c r="C27" s="782">
        <v>1500000</v>
      </c>
      <c r="D27" s="782">
        <v>1456086</v>
      </c>
      <c r="E27" s="782">
        <v>1600000</v>
      </c>
      <c r="F27" s="782">
        <v>1600000</v>
      </c>
      <c r="G27" s="1312">
        <f>SUM(H27+I27+J27)</f>
        <v>4100000</v>
      </c>
      <c r="H27" s="1310">
        <v>1600000</v>
      </c>
      <c r="I27" s="101">
        <v>0</v>
      </c>
      <c r="J27" s="1309">
        <v>2500000</v>
      </c>
    </row>
    <row r="28" spans="1:11" ht="20.100000000000001" customHeight="1" x14ac:dyDescent="0.3">
      <c r="A28" s="780">
        <v>5141</v>
      </c>
      <c r="B28" s="830" t="s">
        <v>219</v>
      </c>
      <c r="C28" s="782">
        <v>1000</v>
      </c>
      <c r="D28" s="782">
        <v>58</v>
      </c>
      <c r="E28" s="782">
        <v>100</v>
      </c>
      <c r="F28" s="782">
        <v>1000</v>
      </c>
      <c r="G28" s="831">
        <v>1000</v>
      </c>
    </row>
    <row r="29" spans="1:11" ht="20.100000000000001" customHeight="1" x14ac:dyDescent="0.3">
      <c r="A29" s="780">
        <v>5151</v>
      </c>
      <c r="B29" s="830" t="s">
        <v>20</v>
      </c>
      <c r="C29" s="782">
        <v>3000000</v>
      </c>
      <c r="D29" s="782">
        <v>2257704</v>
      </c>
      <c r="E29" s="782">
        <v>3000000</v>
      </c>
      <c r="F29" s="782">
        <v>3100000</v>
      </c>
      <c r="G29" s="831">
        <v>3100000</v>
      </c>
    </row>
    <row r="30" spans="1:11" ht="20.100000000000001" customHeight="1" x14ac:dyDescent="0.3">
      <c r="A30" s="780">
        <v>5152</v>
      </c>
      <c r="B30" s="830" t="s">
        <v>44</v>
      </c>
      <c r="C30" s="782">
        <v>10600000</v>
      </c>
      <c r="D30" s="782">
        <v>6205864</v>
      </c>
      <c r="E30" s="782">
        <v>10200000</v>
      </c>
      <c r="F30" s="782">
        <v>10600000</v>
      </c>
      <c r="G30" s="831">
        <v>10600000</v>
      </c>
    </row>
    <row r="31" spans="1:11" ht="20.100000000000001" customHeight="1" x14ac:dyDescent="0.3">
      <c r="A31" s="780">
        <v>5154</v>
      </c>
      <c r="B31" s="830" t="s">
        <v>162</v>
      </c>
      <c r="C31" s="782">
        <v>800000</v>
      </c>
      <c r="D31" s="782">
        <v>711697</v>
      </c>
      <c r="E31" s="782">
        <v>900000</v>
      </c>
      <c r="F31" s="782">
        <v>900000</v>
      </c>
      <c r="G31" s="831">
        <v>900000</v>
      </c>
    </row>
    <row r="32" spans="1:11" ht="20.100000000000001" customHeight="1" x14ac:dyDescent="0.3">
      <c r="A32" s="780">
        <v>5156</v>
      </c>
      <c r="B32" s="830" t="s">
        <v>176</v>
      </c>
      <c r="C32" s="782">
        <v>20000</v>
      </c>
      <c r="D32" s="782">
        <v>11926</v>
      </c>
      <c r="E32" s="782">
        <v>18000</v>
      </c>
      <c r="F32" s="782">
        <v>20000</v>
      </c>
      <c r="G32" s="831">
        <v>20000</v>
      </c>
    </row>
    <row r="33" spans="1:8" ht="20.100000000000001" customHeight="1" x14ac:dyDescent="0.3">
      <c r="A33" s="780">
        <v>5162</v>
      </c>
      <c r="B33" s="830" t="s">
        <v>206</v>
      </c>
      <c r="C33" s="782">
        <v>6000</v>
      </c>
      <c r="D33" s="782">
        <v>4221</v>
      </c>
      <c r="E33" s="782">
        <v>4221</v>
      </c>
      <c r="F33" s="782">
        <v>6000</v>
      </c>
      <c r="G33" s="831">
        <v>6000</v>
      </c>
    </row>
    <row r="34" spans="1:8" ht="20.100000000000001" customHeight="1" x14ac:dyDescent="0.3">
      <c r="A34" s="780">
        <v>5163</v>
      </c>
      <c r="B34" s="830" t="s">
        <v>195</v>
      </c>
      <c r="C34" s="782">
        <v>12000</v>
      </c>
      <c r="D34" s="782">
        <v>11964</v>
      </c>
      <c r="E34" s="782">
        <v>11964</v>
      </c>
      <c r="F34" s="782">
        <v>12000</v>
      </c>
      <c r="G34" s="831">
        <v>12000</v>
      </c>
    </row>
    <row r="35" spans="1:8" ht="20.100000000000001" customHeight="1" x14ac:dyDescent="0.3">
      <c r="A35" s="780">
        <v>5164</v>
      </c>
      <c r="B35" s="830" t="s">
        <v>23</v>
      </c>
      <c r="C35" s="782">
        <v>28000</v>
      </c>
      <c r="D35" s="782">
        <v>30028</v>
      </c>
      <c r="E35" s="782">
        <v>30028</v>
      </c>
      <c r="F35" s="782">
        <v>32000</v>
      </c>
      <c r="G35" s="831">
        <v>32000</v>
      </c>
    </row>
    <row r="36" spans="1:8" ht="20.100000000000001" customHeight="1" x14ac:dyDescent="0.3">
      <c r="A36" s="780">
        <v>5166</v>
      </c>
      <c r="B36" s="830" t="s">
        <v>220</v>
      </c>
      <c r="C36" s="782">
        <v>109000</v>
      </c>
      <c r="D36" s="782">
        <v>96800</v>
      </c>
      <c r="E36" s="782">
        <v>133000</v>
      </c>
      <c r="F36" s="783">
        <v>150000</v>
      </c>
      <c r="G36" s="831">
        <v>150000</v>
      </c>
      <c r="H36" s="509"/>
    </row>
    <row r="37" spans="1:8" ht="20.100000000000001" customHeight="1" x14ac:dyDescent="0.3">
      <c r="A37" s="780">
        <v>5167</v>
      </c>
      <c r="B37" s="830" t="s">
        <v>221</v>
      </c>
      <c r="C37" s="782">
        <v>5000</v>
      </c>
      <c r="D37" s="782">
        <v>2190</v>
      </c>
      <c r="E37" s="782">
        <v>5000</v>
      </c>
      <c r="F37" s="782">
        <v>5000</v>
      </c>
      <c r="G37" s="831">
        <v>5000</v>
      </c>
    </row>
    <row r="38" spans="1:8" ht="20.100000000000001" customHeight="1" x14ac:dyDescent="0.3">
      <c r="A38" s="780">
        <v>5168</v>
      </c>
      <c r="B38" s="830" t="s">
        <v>222</v>
      </c>
      <c r="C38" s="782">
        <v>15000</v>
      </c>
      <c r="D38" s="782">
        <v>0</v>
      </c>
      <c r="E38" s="782">
        <v>0</v>
      </c>
      <c r="F38" s="782">
        <v>10000</v>
      </c>
      <c r="G38" s="831">
        <v>10000</v>
      </c>
    </row>
    <row r="39" spans="1:8" ht="20.100000000000001" customHeight="1" x14ac:dyDescent="0.3">
      <c r="A39" s="780">
        <v>5169</v>
      </c>
      <c r="B39" s="830" t="s">
        <v>144</v>
      </c>
      <c r="C39" s="782">
        <v>500000</v>
      </c>
      <c r="D39" s="782">
        <v>341166</v>
      </c>
      <c r="E39" s="782">
        <v>450000</v>
      </c>
      <c r="F39" s="782">
        <v>500000</v>
      </c>
      <c r="G39" s="831">
        <v>500000</v>
      </c>
    </row>
    <row r="40" spans="1:8" ht="20.100000000000001" customHeight="1" x14ac:dyDescent="0.3">
      <c r="A40" s="780">
        <v>5171</v>
      </c>
      <c r="B40" s="830" t="s">
        <v>165</v>
      </c>
      <c r="C40" s="782">
        <v>8540000</v>
      </c>
      <c r="D40" s="782">
        <v>6462556</v>
      </c>
      <c r="E40" s="782">
        <v>8800000</v>
      </c>
      <c r="F40" s="782">
        <v>9200000</v>
      </c>
      <c r="G40" s="831">
        <v>9200000</v>
      </c>
    </row>
    <row r="41" spans="1:8" ht="20.100000000000001" customHeight="1" x14ac:dyDescent="0.3">
      <c r="A41" s="780">
        <v>5173</v>
      </c>
      <c r="B41" s="830" t="s">
        <v>22</v>
      </c>
      <c r="C41" s="782">
        <v>1000</v>
      </c>
      <c r="D41" s="782">
        <v>0</v>
      </c>
      <c r="E41" s="782">
        <v>0</v>
      </c>
      <c r="F41" s="782">
        <v>1000</v>
      </c>
      <c r="G41" s="831">
        <v>1000</v>
      </c>
    </row>
    <row r="42" spans="1:8" ht="20.100000000000001" customHeight="1" x14ac:dyDescent="0.3">
      <c r="A42" s="780">
        <v>5175</v>
      </c>
      <c r="B42" s="830" t="s">
        <v>25</v>
      </c>
      <c r="C42" s="782">
        <v>1000</v>
      </c>
      <c r="D42" s="782">
        <v>0</v>
      </c>
      <c r="E42" s="782">
        <v>0</v>
      </c>
      <c r="F42" s="782">
        <v>1000</v>
      </c>
      <c r="G42" s="831">
        <v>1000</v>
      </c>
    </row>
    <row r="43" spans="1:8" ht="20.100000000000001" customHeight="1" x14ac:dyDescent="0.3">
      <c r="A43" s="780">
        <v>5179</v>
      </c>
      <c r="B43" s="830" t="s">
        <v>36</v>
      </c>
      <c r="C43" s="782">
        <v>6000</v>
      </c>
      <c r="D43" s="782">
        <v>3000</v>
      </c>
      <c r="E43" s="782">
        <v>6000</v>
      </c>
      <c r="F43" s="782">
        <v>6000</v>
      </c>
      <c r="G43" s="831">
        <v>6000</v>
      </c>
    </row>
    <row r="44" spans="1:8" ht="20.100000000000001" customHeight="1" x14ac:dyDescent="0.3">
      <c r="A44" s="780">
        <v>5181</v>
      </c>
      <c r="B44" s="830" t="s">
        <v>223</v>
      </c>
      <c r="C44" s="782">
        <v>0</v>
      </c>
      <c r="D44" s="782">
        <v>5000</v>
      </c>
      <c r="E44" s="782">
        <v>5000</v>
      </c>
      <c r="F44" s="782">
        <v>0</v>
      </c>
      <c r="G44" s="831">
        <v>0</v>
      </c>
    </row>
    <row r="45" spans="1:8" ht="20.100000000000001" customHeight="1" x14ac:dyDescent="0.3">
      <c r="A45" s="780">
        <v>5191</v>
      </c>
      <c r="B45" s="832" t="s">
        <v>472</v>
      </c>
      <c r="C45" s="782">
        <v>15000</v>
      </c>
      <c r="D45" s="782">
        <v>17972</v>
      </c>
      <c r="E45" s="782">
        <v>20000</v>
      </c>
      <c r="F45" s="782">
        <v>20000</v>
      </c>
      <c r="G45" s="831">
        <v>20000</v>
      </c>
    </row>
    <row r="46" spans="1:8" ht="20.100000000000001" customHeight="1" x14ac:dyDescent="0.3">
      <c r="A46" s="780">
        <v>5424</v>
      </c>
      <c r="B46" s="830" t="s">
        <v>225</v>
      </c>
      <c r="C46" s="782">
        <v>0</v>
      </c>
      <c r="D46" s="782">
        <v>500</v>
      </c>
      <c r="E46" s="782">
        <v>500</v>
      </c>
      <c r="F46" s="782">
        <v>0</v>
      </c>
      <c r="G46" s="831">
        <v>0</v>
      </c>
    </row>
    <row r="47" spans="1:8" ht="20.100000000000001" customHeight="1" x14ac:dyDescent="0.3">
      <c r="A47" s="780">
        <v>5909</v>
      </c>
      <c r="B47" s="830" t="s">
        <v>226</v>
      </c>
      <c r="C47" s="782">
        <v>800000</v>
      </c>
      <c r="D47" s="782">
        <v>1548100</v>
      </c>
      <c r="E47" s="782">
        <v>1550000</v>
      </c>
      <c r="F47" s="782">
        <v>1500000</v>
      </c>
      <c r="G47" s="831">
        <v>1500000</v>
      </c>
    </row>
    <row r="48" spans="1:8" ht="20.100000000000001" customHeight="1" thickBot="1" x14ac:dyDescent="0.35">
      <c r="A48" s="762">
        <v>6121</v>
      </c>
      <c r="B48" s="772" t="s">
        <v>37</v>
      </c>
      <c r="C48" s="764">
        <v>0</v>
      </c>
      <c r="D48" s="764">
        <v>0</v>
      </c>
      <c r="E48" s="764">
        <v>0</v>
      </c>
      <c r="F48" s="764">
        <v>0</v>
      </c>
      <c r="G48" s="833">
        <v>0</v>
      </c>
    </row>
    <row r="49" spans="1:7" ht="20.100000000000001" customHeight="1" thickBot="1" x14ac:dyDescent="0.35">
      <c r="A49" s="898"/>
      <c r="B49" s="885" t="s">
        <v>57</v>
      </c>
      <c r="C49" s="896">
        <f>SUM(C18:C48)</f>
        <v>28190000</v>
      </c>
      <c r="D49" s="896">
        <f>SUM(D18:D48)</f>
        <v>20703783</v>
      </c>
      <c r="E49" s="896">
        <f>SUM(E18:E48)</f>
        <v>28983303</v>
      </c>
      <c r="F49" s="896">
        <f>SUM(F18:F48)</f>
        <v>30047000</v>
      </c>
      <c r="G49" s="901">
        <f>SUM(G18:G48)</f>
        <v>32547000</v>
      </c>
    </row>
    <row r="50" spans="1:7" ht="14.4" x14ac:dyDescent="0.3">
      <c r="A50" s="111"/>
      <c r="B50" s="111"/>
      <c r="C50" s="114"/>
      <c r="D50" s="114"/>
      <c r="E50" s="114"/>
      <c r="F50" s="114"/>
      <c r="G50" s="111"/>
    </row>
    <row r="51" spans="1:7" ht="14.4" x14ac:dyDescent="0.3">
      <c r="A51" s="111"/>
      <c r="B51" s="111"/>
      <c r="C51" s="114"/>
      <c r="D51" s="114"/>
      <c r="E51" s="114"/>
      <c r="F51" s="114"/>
      <c r="G51" s="111"/>
    </row>
    <row r="52" spans="1:7" ht="14.4" x14ac:dyDescent="0.3">
      <c r="A52" s="111"/>
      <c r="B52" s="115" t="s">
        <v>146</v>
      </c>
      <c r="C52" s="998">
        <v>45595</v>
      </c>
      <c r="E52" s="115" t="s">
        <v>147</v>
      </c>
      <c r="F52" s="115" t="s">
        <v>227</v>
      </c>
      <c r="G52" s="111"/>
    </row>
    <row r="53" spans="1:7" ht="14.4" x14ac:dyDescent="0.3">
      <c r="A53" s="111"/>
      <c r="B53" s="111"/>
      <c r="C53" s="111"/>
      <c r="D53" s="111"/>
      <c r="E53" s="111"/>
      <c r="F53" s="111"/>
      <c r="G53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3"/>
  <sheetViews>
    <sheetView zoomScaleNormal="100" workbookViewId="0">
      <selection activeCell="H6" sqref="H6:K7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1.77734375" style="101" customWidth="1"/>
    <col min="9" max="10" width="9.109375" style="101"/>
    <col min="11" max="11" width="10.5546875" style="101" customWidth="1"/>
    <col min="12" max="16384" width="9.109375" style="101"/>
  </cols>
  <sheetData>
    <row r="1" spans="1:11" ht="17.399999999999999" x14ac:dyDescent="0.3">
      <c r="B1" s="1483" t="s">
        <v>410</v>
      </c>
      <c r="C1" s="1484"/>
      <c r="D1" s="1484"/>
      <c r="E1" s="1484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 t="s">
        <v>379</v>
      </c>
      <c r="B3" s="710" t="s">
        <v>171</v>
      </c>
      <c r="C3" s="711"/>
      <c r="D3" s="712"/>
      <c r="E3" s="712"/>
      <c r="F3" s="712"/>
      <c r="G3" s="713"/>
    </row>
    <row r="4" spans="1:11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1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11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  <c r="H6" s="1266" t="s">
        <v>142</v>
      </c>
      <c r="I6" s="1266" t="s">
        <v>512</v>
      </c>
      <c r="J6" s="1266" t="s">
        <v>513</v>
      </c>
      <c r="K6" s="1266" t="s">
        <v>513</v>
      </c>
    </row>
    <row r="7" spans="1:11" ht="20.100000000000001" customHeight="1" x14ac:dyDescent="0.3">
      <c r="A7" s="724">
        <v>2111</v>
      </c>
      <c r="B7" s="773" t="s">
        <v>172</v>
      </c>
      <c r="C7" s="774">
        <v>1200000</v>
      </c>
      <c r="D7" s="774">
        <v>1178613</v>
      </c>
      <c r="E7" s="774">
        <v>1200000</v>
      </c>
      <c r="F7" s="774">
        <v>1200000</v>
      </c>
      <c r="G7" s="775">
        <f>H7+I7+J7+K7</f>
        <v>1323000</v>
      </c>
      <c r="H7" s="1310">
        <v>1200000</v>
      </c>
      <c r="I7" s="101">
        <v>0</v>
      </c>
      <c r="J7" s="101">
        <v>0</v>
      </c>
      <c r="K7" s="1309">
        <v>123000</v>
      </c>
    </row>
    <row r="8" spans="1:11" ht="20.100000000000001" customHeight="1" x14ac:dyDescent="0.3">
      <c r="A8" s="728">
        <v>2132</v>
      </c>
      <c r="B8" s="836" t="s">
        <v>173</v>
      </c>
      <c r="C8" s="776">
        <v>500000</v>
      </c>
      <c r="D8" s="776">
        <v>410898</v>
      </c>
      <c r="E8" s="776">
        <v>500000</v>
      </c>
      <c r="F8" s="776">
        <v>550000</v>
      </c>
      <c r="G8" s="777">
        <v>550000</v>
      </c>
    </row>
    <row r="9" spans="1:11" ht="20.100000000000001" customHeight="1" thickBot="1" x14ac:dyDescent="0.35">
      <c r="A9" s="732">
        <v>2324</v>
      </c>
      <c r="B9" s="837" t="s">
        <v>174</v>
      </c>
      <c r="C9" s="778">
        <v>0</v>
      </c>
      <c r="D9" s="778">
        <v>260176</v>
      </c>
      <c r="E9" s="778">
        <v>260176</v>
      </c>
      <c r="F9" s="778">
        <v>0</v>
      </c>
      <c r="G9" s="779">
        <v>0</v>
      </c>
    </row>
    <row r="10" spans="1:11" ht="20.100000000000001" customHeight="1" thickBot="1" x14ac:dyDescent="0.35">
      <c r="A10" s="880"/>
      <c r="B10" s="881" t="s">
        <v>57</v>
      </c>
      <c r="C10" s="882">
        <f>SUM(C7:C9)</f>
        <v>1700000</v>
      </c>
      <c r="D10" s="882">
        <f>SUM(D7:D9)</f>
        <v>1849687</v>
      </c>
      <c r="E10" s="882">
        <f>SUM(E7:E9)</f>
        <v>1960176</v>
      </c>
      <c r="F10" s="882">
        <f>SUM(F7:F9)</f>
        <v>1750000</v>
      </c>
      <c r="G10" s="883">
        <f>SUM(G7:G9)</f>
        <v>1873000</v>
      </c>
    </row>
    <row r="11" spans="1:11" ht="14.4" x14ac:dyDescent="0.3">
      <c r="A11" s="111"/>
      <c r="B11" s="111"/>
      <c r="C11" s="112"/>
      <c r="D11" s="112"/>
      <c r="E11" s="112"/>
      <c r="F11" s="112"/>
      <c r="G11" s="112"/>
    </row>
    <row r="12" spans="1:11" ht="15" thickBot="1" x14ac:dyDescent="0.35">
      <c r="A12" s="111"/>
      <c r="B12" s="111"/>
      <c r="C12" s="111"/>
      <c r="D12" s="111"/>
      <c r="E12" s="111"/>
      <c r="F12" s="111"/>
    </row>
    <row r="13" spans="1:11" ht="15.6" x14ac:dyDescent="0.3">
      <c r="A13" s="739" t="s">
        <v>379</v>
      </c>
      <c r="B13" s="740" t="s">
        <v>171</v>
      </c>
      <c r="C13" s="741"/>
      <c r="D13" s="742"/>
      <c r="E13" s="742"/>
      <c r="F13" s="742"/>
      <c r="G13" s="743"/>
    </row>
    <row r="14" spans="1:11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11" ht="14.4" x14ac:dyDescent="0.3">
      <c r="A15" s="1489" t="s">
        <v>138</v>
      </c>
      <c r="B15" s="1491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11" ht="15" thickBot="1" x14ac:dyDescent="0.35">
      <c r="A16" s="1490"/>
      <c r="B16" s="1492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7" ht="20.100000000000001" customHeight="1" x14ac:dyDescent="0.3">
      <c r="A17" s="756">
        <v>5133</v>
      </c>
      <c r="B17" s="771" t="s">
        <v>159</v>
      </c>
      <c r="C17" s="758">
        <v>0</v>
      </c>
      <c r="D17" s="759">
        <v>0</v>
      </c>
      <c r="E17" s="758">
        <v>0</v>
      </c>
      <c r="F17" s="758">
        <v>0</v>
      </c>
      <c r="G17" s="761">
        <v>0</v>
      </c>
    </row>
    <row r="18" spans="1:7" ht="20.100000000000001" customHeight="1" x14ac:dyDescent="0.3">
      <c r="A18" s="780">
        <v>5134</v>
      </c>
      <c r="B18" s="785" t="s">
        <v>175</v>
      </c>
      <c r="C18" s="782">
        <v>15000</v>
      </c>
      <c r="D18" s="782">
        <v>13771</v>
      </c>
      <c r="E18" s="782">
        <v>15000</v>
      </c>
      <c r="F18" s="782">
        <v>15000</v>
      </c>
      <c r="G18" s="784">
        <v>15000</v>
      </c>
    </row>
    <row r="19" spans="1:7" ht="20.100000000000001" customHeight="1" x14ac:dyDescent="0.3">
      <c r="A19" s="780">
        <v>5137</v>
      </c>
      <c r="B19" s="785" t="s">
        <v>19</v>
      </c>
      <c r="C19" s="782">
        <v>30000</v>
      </c>
      <c r="D19" s="782">
        <v>10980</v>
      </c>
      <c r="E19" s="782">
        <v>20000</v>
      </c>
      <c r="F19" s="782">
        <v>35000</v>
      </c>
      <c r="G19" s="784">
        <v>35000</v>
      </c>
    </row>
    <row r="20" spans="1:7" ht="20.100000000000001" customHeight="1" x14ac:dyDescent="0.3">
      <c r="A20" s="780">
        <v>5139</v>
      </c>
      <c r="B20" s="785" t="s">
        <v>150</v>
      </c>
      <c r="C20" s="782">
        <v>90000</v>
      </c>
      <c r="D20" s="782">
        <v>99100</v>
      </c>
      <c r="E20" s="782">
        <v>100000</v>
      </c>
      <c r="F20" s="782">
        <v>100000</v>
      </c>
      <c r="G20" s="784">
        <v>100000</v>
      </c>
    </row>
    <row r="21" spans="1:7" ht="20.100000000000001" customHeight="1" x14ac:dyDescent="0.3">
      <c r="A21" s="780">
        <v>5151</v>
      </c>
      <c r="B21" s="785" t="s">
        <v>20</v>
      </c>
      <c r="C21" s="782">
        <v>300000</v>
      </c>
      <c r="D21" s="782">
        <v>100789</v>
      </c>
      <c r="E21" s="782">
        <v>120000</v>
      </c>
      <c r="F21" s="782">
        <v>300000</v>
      </c>
      <c r="G21" s="784">
        <v>300000</v>
      </c>
    </row>
    <row r="22" spans="1:7" ht="20.100000000000001" customHeight="1" x14ac:dyDescent="0.3">
      <c r="A22" s="780">
        <v>5152</v>
      </c>
      <c r="B22" s="785" t="s">
        <v>44</v>
      </c>
      <c r="C22" s="782">
        <v>550000</v>
      </c>
      <c r="D22" s="782">
        <v>387985</v>
      </c>
      <c r="E22" s="782">
        <v>500000</v>
      </c>
      <c r="F22" s="782">
        <v>600000</v>
      </c>
      <c r="G22" s="784">
        <v>600000</v>
      </c>
    </row>
    <row r="23" spans="1:7" ht="20.100000000000001" customHeight="1" x14ac:dyDescent="0.3">
      <c r="A23" s="780">
        <v>5153</v>
      </c>
      <c r="B23" s="785" t="s">
        <v>21</v>
      </c>
      <c r="C23" s="782">
        <v>50000</v>
      </c>
      <c r="D23" s="782">
        <v>36060</v>
      </c>
      <c r="E23" s="782">
        <v>50000</v>
      </c>
      <c r="F23" s="782">
        <v>55000</v>
      </c>
      <c r="G23" s="784">
        <v>55000</v>
      </c>
    </row>
    <row r="24" spans="1:7" ht="20.100000000000001" customHeight="1" x14ac:dyDescent="0.3">
      <c r="A24" s="780">
        <v>5154</v>
      </c>
      <c r="B24" s="785" t="s">
        <v>162</v>
      </c>
      <c r="C24" s="782">
        <v>600000</v>
      </c>
      <c r="D24" s="782">
        <v>438486</v>
      </c>
      <c r="E24" s="782">
        <v>500000</v>
      </c>
      <c r="F24" s="782">
        <v>600000</v>
      </c>
      <c r="G24" s="784">
        <v>600000</v>
      </c>
    </row>
    <row r="25" spans="1:7" ht="20.100000000000001" customHeight="1" x14ac:dyDescent="0.3">
      <c r="A25" s="780">
        <v>5156</v>
      </c>
      <c r="B25" s="785" t="s">
        <v>176</v>
      </c>
      <c r="C25" s="782">
        <v>15000</v>
      </c>
      <c r="D25" s="782">
        <v>0</v>
      </c>
      <c r="E25" s="782">
        <v>0</v>
      </c>
      <c r="F25" s="782">
        <v>15000</v>
      </c>
      <c r="G25" s="784">
        <v>15000</v>
      </c>
    </row>
    <row r="26" spans="1:7" ht="20.100000000000001" customHeight="1" x14ac:dyDescent="0.3">
      <c r="A26" s="780">
        <v>5169</v>
      </c>
      <c r="B26" s="785" t="s">
        <v>144</v>
      </c>
      <c r="C26" s="782">
        <v>280000</v>
      </c>
      <c r="D26" s="782">
        <v>198697</v>
      </c>
      <c r="E26" s="782">
        <v>220000</v>
      </c>
      <c r="F26" s="782">
        <v>300000</v>
      </c>
      <c r="G26" s="784">
        <v>300000</v>
      </c>
    </row>
    <row r="27" spans="1:7" ht="20.100000000000001" customHeight="1" x14ac:dyDescent="0.3">
      <c r="A27" s="787">
        <v>5171</v>
      </c>
      <c r="B27" s="834" t="s">
        <v>165</v>
      </c>
      <c r="C27" s="789">
        <v>650000</v>
      </c>
      <c r="D27" s="789">
        <v>338968</v>
      </c>
      <c r="E27" s="789">
        <v>350000</v>
      </c>
      <c r="F27" s="789">
        <v>400000</v>
      </c>
      <c r="G27" s="790">
        <v>400000</v>
      </c>
    </row>
    <row r="28" spans="1:7" ht="20.100000000000001" customHeight="1" thickBot="1" x14ac:dyDescent="0.35">
      <c r="A28" s="762">
        <v>5909</v>
      </c>
      <c r="B28" s="835" t="s">
        <v>226</v>
      </c>
      <c r="C28" s="764">
        <v>0</v>
      </c>
      <c r="D28" s="764">
        <v>0</v>
      </c>
      <c r="E28" s="764">
        <v>0</v>
      </c>
      <c r="F28" s="764">
        <v>0</v>
      </c>
      <c r="G28" s="766">
        <v>0</v>
      </c>
    </row>
    <row r="29" spans="1:7" ht="20.100000000000001" customHeight="1" thickBot="1" x14ac:dyDescent="0.35">
      <c r="A29" s="898"/>
      <c r="B29" s="885" t="s">
        <v>57</v>
      </c>
      <c r="C29" s="896">
        <f>SUM(C17:C28)</f>
        <v>2580000</v>
      </c>
      <c r="D29" s="896">
        <f>SUM(D17:D28)</f>
        <v>1624836</v>
      </c>
      <c r="E29" s="896">
        <f>SUM(E17:E28)</f>
        <v>1875000</v>
      </c>
      <c r="F29" s="896">
        <f>SUM(F17:F28)</f>
        <v>2420000</v>
      </c>
      <c r="G29" s="901">
        <f>SUM(G17:G28)</f>
        <v>2420000</v>
      </c>
    </row>
    <row r="30" spans="1:7" ht="14.4" x14ac:dyDescent="0.3">
      <c r="A30" s="111"/>
      <c r="B30" s="111"/>
      <c r="C30" s="114"/>
      <c r="D30" s="114"/>
      <c r="E30" s="114"/>
      <c r="F30" s="114"/>
      <c r="G30" s="111"/>
    </row>
    <row r="31" spans="1:7" ht="14.4" x14ac:dyDescent="0.3">
      <c r="A31" s="111"/>
      <c r="B31" s="111"/>
      <c r="C31" s="114"/>
      <c r="D31" s="114"/>
      <c r="E31" s="114"/>
      <c r="F31" s="114"/>
      <c r="G31" s="111"/>
    </row>
    <row r="32" spans="1:7" ht="14.4" x14ac:dyDescent="0.3">
      <c r="A32" s="111"/>
      <c r="B32" s="115" t="s">
        <v>146</v>
      </c>
      <c r="C32" s="984">
        <v>45595</v>
      </c>
      <c r="E32" s="115" t="s">
        <v>147</v>
      </c>
      <c r="F32" s="111" t="s">
        <v>177</v>
      </c>
      <c r="G32" s="111"/>
    </row>
    <row r="33" spans="1:7" ht="14.4" x14ac:dyDescent="0.3">
      <c r="A33" s="111"/>
      <c r="B33" s="111"/>
      <c r="C33" s="111"/>
      <c r="D33" s="111"/>
      <c r="E33" s="111"/>
      <c r="F33" s="111"/>
      <c r="G3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0"/>
  <sheetViews>
    <sheetView zoomScaleNormal="100" workbookViewId="0">
      <selection activeCell="H5" sqref="H5:J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0" ht="17.399999999999999" x14ac:dyDescent="0.3">
      <c r="B1" s="1483" t="s">
        <v>411</v>
      </c>
      <c r="C1" s="1484"/>
      <c r="D1" s="1484"/>
      <c r="E1" s="1484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09" t="s">
        <v>384</v>
      </c>
      <c r="B3" s="710" t="s">
        <v>178</v>
      </c>
      <c r="C3" s="711"/>
      <c r="D3" s="712"/>
      <c r="E3" s="712"/>
      <c r="F3" s="712"/>
      <c r="G3" s="713"/>
    </row>
    <row r="4" spans="1:10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0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  <c r="H5" s="1266" t="s">
        <v>142</v>
      </c>
      <c r="I5" s="1266" t="s">
        <v>512</v>
      </c>
      <c r="J5" s="1266" t="s">
        <v>513</v>
      </c>
    </row>
    <row r="6" spans="1:10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10" ht="20.100000000000001" customHeight="1" x14ac:dyDescent="0.3">
      <c r="A7" s="724">
        <v>2111</v>
      </c>
      <c r="B7" s="725" t="s">
        <v>179</v>
      </c>
      <c r="C7" s="774">
        <v>10000</v>
      </c>
      <c r="D7" s="774">
        <v>6657</v>
      </c>
      <c r="E7" s="774">
        <v>10000</v>
      </c>
      <c r="F7" s="774">
        <v>10000</v>
      </c>
      <c r="G7" s="775">
        <v>10000</v>
      </c>
    </row>
    <row r="8" spans="1:10" ht="20.100000000000001" customHeight="1" x14ac:dyDescent="0.3">
      <c r="A8" s="728">
        <v>2322</v>
      </c>
      <c r="B8" s="992" t="s">
        <v>575</v>
      </c>
      <c r="C8" s="995">
        <v>0</v>
      </c>
      <c r="D8" s="995">
        <v>19026</v>
      </c>
      <c r="E8" s="995">
        <v>19026</v>
      </c>
      <c r="F8" s="995">
        <v>0</v>
      </c>
      <c r="G8" s="777">
        <v>0</v>
      </c>
    </row>
    <row r="9" spans="1:10" ht="20.100000000000001" customHeight="1" x14ac:dyDescent="0.3">
      <c r="A9" s="728">
        <v>2324</v>
      </c>
      <c r="B9" s="996" t="s">
        <v>576</v>
      </c>
      <c r="C9" s="776">
        <v>0</v>
      </c>
      <c r="D9" s="776">
        <v>105249</v>
      </c>
      <c r="E9" s="776">
        <v>105249</v>
      </c>
      <c r="F9" s="776">
        <v>0</v>
      </c>
      <c r="G9" s="1268">
        <f>H9+I9</f>
        <v>250000</v>
      </c>
      <c r="H9" s="1267">
        <v>0</v>
      </c>
      <c r="I9" s="1264">
        <v>250000</v>
      </c>
    </row>
    <row r="10" spans="1:10" ht="20.100000000000001" customHeight="1" thickBot="1" x14ac:dyDescent="0.35">
      <c r="A10" s="732"/>
      <c r="B10" s="733"/>
      <c r="C10" s="778"/>
      <c r="D10" s="778"/>
      <c r="E10" s="778"/>
      <c r="F10" s="778"/>
      <c r="G10" s="779"/>
    </row>
    <row r="11" spans="1:10" ht="20.100000000000001" customHeight="1" thickBot="1" x14ac:dyDescent="0.35">
      <c r="A11" s="880"/>
      <c r="B11" s="881" t="s">
        <v>57</v>
      </c>
      <c r="C11" s="882">
        <f>SUM(C7:C10)</f>
        <v>10000</v>
      </c>
      <c r="D11" s="882">
        <f>SUM(D7:D10)</f>
        <v>130932</v>
      </c>
      <c r="E11" s="882">
        <f>SUM(E7:E10)</f>
        <v>134275</v>
      </c>
      <c r="F11" s="882">
        <f>SUM(F7:F10)</f>
        <v>10000</v>
      </c>
      <c r="G11" s="883">
        <f>SUM(G7:G10)</f>
        <v>260000</v>
      </c>
    </row>
    <row r="12" spans="1:10" ht="14.4" x14ac:dyDescent="0.3">
      <c r="A12" s="111"/>
      <c r="B12" s="111"/>
      <c r="C12" s="112"/>
      <c r="D12" s="112"/>
      <c r="E12" s="112"/>
      <c r="F12" s="112"/>
      <c r="G12" s="112"/>
    </row>
    <row r="13" spans="1:10" ht="15" thickBot="1" x14ac:dyDescent="0.35">
      <c r="A13" s="111"/>
      <c r="B13" s="111"/>
      <c r="C13" s="111"/>
      <c r="D13" s="111"/>
      <c r="E13" s="111"/>
      <c r="F13" s="111"/>
    </row>
    <row r="14" spans="1:10" ht="15.6" x14ac:dyDescent="0.3">
      <c r="A14" s="739" t="s">
        <v>384</v>
      </c>
      <c r="B14" s="740" t="s">
        <v>178</v>
      </c>
      <c r="C14" s="741"/>
      <c r="D14" s="742"/>
      <c r="E14" s="742"/>
      <c r="F14" s="742"/>
      <c r="G14" s="743"/>
    </row>
    <row r="15" spans="1:10" ht="15.6" x14ac:dyDescent="0.3">
      <c r="A15" s="744"/>
      <c r="B15" s="745" t="s">
        <v>143</v>
      </c>
      <c r="C15" s="746"/>
      <c r="D15" s="747"/>
      <c r="E15" s="748" t="s">
        <v>137</v>
      </c>
      <c r="F15" s="747"/>
      <c r="G15" s="749"/>
    </row>
    <row r="16" spans="1:10" ht="14.4" x14ac:dyDescent="0.3">
      <c r="A16" s="1489" t="s">
        <v>138</v>
      </c>
      <c r="B16" s="1491" t="s">
        <v>139</v>
      </c>
      <c r="C16" s="750" t="s">
        <v>140</v>
      </c>
      <c r="D16" s="750" t="s">
        <v>109</v>
      </c>
      <c r="E16" s="750" t="s">
        <v>141</v>
      </c>
      <c r="F16" s="750" t="s">
        <v>110</v>
      </c>
      <c r="G16" s="752" t="s">
        <v>142</v>
      </c>
    </row>
    <row r="17" spans="1:7" ht="15" thickBot="1" x14ac:dyDescent="0.35">
      <c r="A17" s="1490"/>
      <c r="B17" s="1492"/>
      <c r="C17" s="753" t="str">
        <f>IF('příjmy-paragraf'!D2=0," ",'příjmy-paragraf'!D2)</f>
        <v>rok 2024</v>
      </c>
      <c r="D17" s="753" t="str">
        <f>IF('příjmy-paragraf'!E3=0," ",'příjmy-paragraf'!E3)</f>
        <v xml:space="preserve"> k 30.09.</v>
      </c>
      <c r="E17" s="753" t="str">
        <f>IF('1014-útulek'!E16=0," ",'1014-útulek'!E16)</f>
        <v>k 31.12.2024</v>
      </c>
      <c r="F17" s="754" t="str">
        <f>IF('příjmy-paragraf'!F2=0," ",'příjmy-paragraf'!F2)</f>
        <v>rok 2025</v>
      </c>
      <c r="G17" s="755" t="str">
        <f>IF('příjmy-paragraf'!F2=0," ",'příjmy-paragraf'!F2)</f>
        <v>rok 2025</v>
      </c>
    </row>
    <row r="18" spans="1:7" ht="20.100000000000001" customHeight="1" x14ac:dyDescent="0.3">
      <c r="A18" s="756">
        <v>5139</v>
      </c>
      <c r="B18" s="771" t="s">
        <v>150</v>
      </c>
      <c r="C18" s="758">
        <v>100000</v>
      </c>
      <c r="D18" s="759">
        <v>2861</v>
      </c>
      <c r="E18" s="758">
        <v>5000</v>
      </c>
      <c r="F18" s="758">
        <v>70000</v>
      </c>
      <c r="G18" s="761">
        <v>70000</v>
      </c>
    </row>
    <row r="19" spans="1:7" ht="20.100000000000001" customHeight="1" x14ac:dyDescent="0.3">
      <c r="A19" s="780">
        <v>5154</v>
      </c>
      <c r="B19" s="785" t="s">
        <v>162</v>
      </c>
      <c r="C19" s="782">
        <v>800000</v>
      </c>
      <c r="D19" s="782">
        <v>457432</v>
      </c>
      <c r="E19" s="782">
        <v>600000</v>
      </c>
      <c r="F19" s="782">
        <v>400000</v>
      </c>
      <c r="G19" s="784">
        <v>400000</v>
      </c>
    </row>
    <row r="20" spans="1:7" ht="20.100000000000001" customHeight="1" x14ac:dyDescent="0.3">
      <c r="A20" s="780">
        <v>5156</v>
      </c>
      <c r="B20" s="785" t="s">
        <v>176</v>
      </c>
      <c r="C20" s="782">
        <v>5000</v>
      </c>
      <c r="D20" s="782">
        <v>0</v>
      </c>
      <c r="E20" s="782">
        <v>0</v>
      </c>
      <c r="F20" s="782">
        <v>0</v>
      </c>
      <c r="G20" s="784">
        <v>0</v>
      </c>
    </row>
    <row r="21" spans="1:7" ht="20.100000000000001" customHeight="1" x14ac:dyDescent="0.3">
      <c r="A21" s="780">
        <v>5163</v>
      </c>
      <c r="B21" s="838" t="s">
        <v>470</v>
      </c>
      <c r="C21" s="782">
        <v>31000</v>
      </c>
      <c r="D21" s="782">
        <v>0</v>
      </c>
      <c r="E21" s="782">
        <v>0</v>
      </c>
      <c r="F21" s="782">
        <v>0</v>
      </c>
      <c r="G21" s="784">
        <v>0</v>
      </c>
    </row>
    <row r="22" spans="1:7" ht="20.100000000000001" customHeight="1" x14ac:dyDescent="0.3">
      <c r="A22" s="780">
        <v>5164</v>
      </c>
      <c r="B22" s="785" t="s">
        <v>23</v>
      </c>
      <c r="C22" s="782">
        <v>40000</v>
      </c>
      <c r="D22" s="782">
        <v>39924</v>
      </c>
      <c r="E22" s="782">
        <v>39924</v>
      </c>
      <c r="F22" s="782">
        <v>40000</v>
      </c>
      <c r="G22" s="784">
        <v>40000</v>
      </c>
    </row>
    <row r="23" spans="1:7" ht="20.100000000000001" customHeight="1" x14ac:dyDescent="0.3">
      <c r="A23" s="780">
        <v>5167</v>
      </c>
      <c r="B23" s="785" t="s">
        <v>180</v>
      </c>
      <c r="C23" s="782">
        <v>12000</v>
      </c>
      <c r="D23" s="782">
        <v>13380</v>
      </c>
      <c r="E23" s="782">
        <v>13380</v>
      </c>
      <c r="F23" s="782">
        <v>14000</v>
      </c>
      <c r="G23" s="784">
        <v>14000</v>
      </c>
    </row>
    <row r="24" spans="1:7" ht="20.100000000000001" customHeight="1" x14ac:dyDescent="0.3">
      <c r="A24" s="780">
        <v>5169</v>
      </c>
      <c r="B24" s="785" t="s">
        <v>144</v>
      </c>
      <c r="C24" s="782">
        <v>6000</v>
      </c>
      <c r="D24" s="782">
        <v>69750</v>
      </c>
      <c r="E24" s="782">
        <v>69750</v>
      </c>
      <c r="F24" s="782">
        <v>70000</v>
      </c>
      <c r="G24" s="784">
        <v>70000</v>
      </c>
    </row>
    <row r="25" spans="1:7" ht="20.100000000000001" customHeight="1" thickBot="1" x14ac:dyDescent="0.35">
      <c r="A25" s="787">
        <v>5171</v>
      </c>
      <c r="B25" s="793" t="s">
        <v>165</v>
      </c>
      <c r="C25" s="789">
        <v>300000</v>
      </c>
      <c r="D25" s="789">
        <v>74516</v>
      </c>
      <c r="E25" s="789">
        <v>74516</v>
      </c>
      <c r="F25" s="789">
        <v>300000</v>
      </c>
      <c r="G25" s="790">
        <v>300000</v>
      </c>
    </row>
    <row r="26" spans="1:7" ht="20.100000000000001" customHeight="1" thickBot="1" x14ac:dyDescent="0.35">
      <c r="A26" s="898"/>
      <c r="B26" s="885"/>
      <c r="C26" s="896">
        <f>C18+C19+C20+C21+C22+C23+C24+C25</f>
        <v>1294000</v>
      </c>
      <c r="D26" s="896">
        <f>SUM(D18:D25)</f>
        <v>657863</v>
      </c>
      <c r="E26" s="896">
        <f>SUM(E18:E25)</f>
        <v>802570</v>
      </c>
      <c r="F26" s="896">
        <f>SUM(F18:F25)</f>
        <v>894000</v>
      </c>
      <c r="G26" s="901">
        <f>SUM(G18:G25)</f>
        <v>894000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146</v>
      </c>
      <c r="C29" s="505">
        <v>45595</v>
      </c>
      <c r="E29" s="115" t="s">
        <v>147</v>
      </c>
      <c r="F29" s="111" t="s">
        <v>148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0"/>
  <sheetViews>
    <sheetView zoomScaleNormal="100" workbookViewId="0">
      <selection activeCell="C29" sqref="C29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3" t="s">
        <v>412</v>
      </c>
      <c r="C1" s="1484"/>
      <c r="D1" s="1484"/>
      <c r="E1" s="148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385</v>
      </c>
      <c r="B3" s="710" t="s">
        <v>181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>
        <v>2111</v>
      </c>
      <c r="B7" s="725" t="s">
        <v>182</v>
      </c>
      <c r="C7" s="774">
        <v>50000</v>
      </c>
      <c r="D7" s="774">
        <v>51724</v>
      </c>
      <c r="E7" s="774">
        <v>52000</v>
      </c>
      <c r="F7" s="774">
        <v>50000</v>
      </c>
      <c r="G7" s="775">
        <v>50000</v>
      </c>
    </row>
    <row r="8" spans="1:7" ht="20.100000000000001" customHeight="1" thickBot="1" x14ac:dyDescent="0.35">
      <c r="A8" s="732">
        <v>2324</v>
      </c>
      <c r="B8" s="733" t="s">
        <v>183</v>
      </c>
      <c r="C8" s="778">
        <v>0</v>
      </c>
      <c r="D8" s="778">
        <v>0</v>
      </c>
      <c r="E8" s="778">
        <v>0</v>
      </c>
      <c r="F8" s="778">
        <v>0</v>
      </c>
      <c r="G8" s="779">
        <v>0</v>
      </c>
    </row>
    <row r="9" spans="1:7" ht="20.100000000000001" customHeight="1" thickBot="1" x14ac:dyDescent="0.35">
      <c r="A9" s="880"/>
      <c r="B9" s="881" t="s">
        <v>57</v>
      </c>
      <c r="C9" s="882">
        <f>SUM(C7:C8)</f>
        <v>50000</v>
      </c>
      <c r="D9" s="882">
        <f>SUM(D7:D8)</f>
        <v>51724</v>
      </c>
      <c r="E9" s="882">
        <f>SUM(E7:E8)</f>
        <v>52000</v>
      </c>
      <c r="F9" s="882">
        <f>SUM(F7:F8)</f>
        <v>50000</v>
      </c>
      <c r="G9" s="883">
        <f>SUM(G7:G8)</f>
        <v>50000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39" t="s">
        <v>385</v>
      </c>
      <c r="B12" s="740" t="s">
        <v>181</v>
      </c>
      <c r="C12" s="741"/>
      <c r="D12" s="742"/>
      <c r="E12" s="742"/>
      <c r="F12" s="742"/>
      <c r="G12" s="743"/>
    </row>
    <row r="13" spans="1:7" ht="15.6" x14ac:dyDescent="0.3">
      <c r="A13" s="744"/>
      <c r="B13" s="745" t="s">
        <v>143</v>
      </c>
      <c r="C13" s="746"/>
      <c r="D13" s="747"/>
      <c r="E13" s="748" t="s">
        <v>137</v>
      </c>
      <c r="F13" s="747"/>
      <c r="G13" s="749"/>
    </row>
    <row r="14" spans="1:7" ht="14.4" x14ac:dyDescent="0.3">
      <c r="A14" s="1489" t="s">
        <v>138</v>
      </c>
      <c r="B14" s="1491" t="s">
        <v>139</v>
      </c>
      <c r="C14" s="750" t="s">
        <v>140</v>
      </c>
      <c r="D14" s="750" t="s">
        <v>109</v>
      </c>
      <c r="E14" s="750" t="s">
        <v>141</v>
      </c>
      <c r="F14" s="750" t="s">
        <v>110</v>
      </c>
      <c r="G14" s="752" t="s">
        <v>142</v>
      </c>
    </row>
    <row r="15" spans="1:7" ht="15" thickBot="1" x14ac:dyDescent="0.35">
      <c r="A15" s="1490"/>
      <c r="B15" s="1492"/>
      <c r="C15" s="753" t="str">
        <f>IF('příjmy-paragraf'!D2=0," ",'příjmy-paragraf'!D2)</f>
        <v>rok 2024</v>
      </c>
      <c r="D15" s="753" t="str">
        <f>IF('příjmy-paragraf'!E3=0," ",'příjmy-paragraf'!E3)</f>
        <v xml:space="preserve"> k 30.09.</v>
      </c>
      <c r="E15" s="753" t="str">
        <f>IF('1014-útulek'!E16=0," ",'1014-útulek'!E16)</f>
        <v>k 31.12.2024</v>
      </c>
      <c r="F15" s="753" t="str">
        <f>IF('příjmy-paragraf'!F2=0," ",'příjmy-paragraf'!F2)</f>
        <v>rok 2025</v>
      </c>
      <c r="G15" s="755" t="str">
        <f>IF('příjmy-paragraf'!F2=0," ",'příjmy-paragraf'!F2)</f>
        <v>rok 2025</v>
      </c>
    </row>
    <row r="16" spans="1:7" ht="20.100000000000001" customHeight="1" x14ac:dyDescent="0.3">
      <c r="A16" s="756">
        <v>5132</v>
      </c>
      <c r="B16" s="771" t="s">
        <v>158</v>
      </c>
      <c r="C16" s="758">
        <v>1000</v>
      </c>
      <c r="D16" s="759">
        <v>0</v>
      </c>
      <c r="E16" s="758">
        <v>0</v>
      </c>
      <c r="F16" s="758">
        <v>1000</v>
      </c>
      <c r="G16" s="761">
        <v>1000</v>
      </c>
    </row>
    <row r="17" spans="1:7" ht="20.100000000000001" customHeight="1" x14ac:dyDescent="0.3">
      <c r="A17" s="780">
        <v>5134</v>
      </c>
      <c r="B17" s="785" t="s">
        <v>175</v>
      </c>
      <c r="C17" s="782">
        <v>4000</v>
      </c>
      <c r="D17" s="782">
        <v>4000</v>
      </c>
      <c r="E17" s="782">
        <v>4000</v>
      </c>
      <c r="F17" s="782">
        <v>4000</v>
      </c>
      <c r="G17" s="784">
        <v>4000</v>
      </c>
    </row>
    <row r="18" spans="1:7" ht="20.100000000000001" customHeight="1" x14ac:dyDescent="0.3">
      <c r="A18" s="780">
        <v>5139</v>
      </c>
      <c r="B18" s="785" t="s">
        <v>168</v>
      </c>
      <c r="C18" s="782">
        <v>20000</v>
      </c>
      <c r="D18" s="782">
        <v>6064</v>
      </c>
      <c r="E18" s="782">
        <v>8000</v>
      </c>
      <c r="F18" s="782">
        <v>20000</v>
      </c>
      <c r="G18" s="784">
        <v>20000</v>
      </c>
    </row>
    <row r="19" spans="1:7" ht="20.100000000000001" customHeight="1" x14ac:dyDescent="0.3">
      <c r="A19" s="780">
        <v>5154</v>
      </c>
      <c r="B19" s="785" t="s">
        <v>162</v>
      </c>
      <c r="C19" s="782">
        <v>15000</v>
      </c>
      <c r="D19" s="782">
        <v>5800</v>
      </c>
      <c r="E19" s="782">
        <v>7000</v>
      </c>
      <c r="F19" s="782">
        <v>15000</v>
      </c>
      <c r="G19" s="784">
        <v>15000</v>
      </c>
    </row>
    <row r="20" spans="1:7" ht="20.100000000000001" customHeight="1" x14ac:dyDescent="0.3">
      <c r="A20" s="780">
        <v>5156</v>
      </c>
      <c r="B20" s="785" t="s">
        <v>176</v>
      </c>
      <c r="C20" s="782">
        <v>20000</v>
      </c>
      <c r="D20" s="782">
        <v>0</v>
      </c>
      <c r="E20" s="782">
        <v>0</v>
      </c>
      <c r="F20" s="782">
        <v>20000</v>
      </c>
      <c r="G20" s="784">
        <v>20000</v>
      </c>
    </row>
    <row r="21" spans="1:7" ht="20.100000000000001" customHeight="1" x14ac:dyDescent="0.3">
      <c r="A21" s="780">
        <v>5169</v>
      </c>
      <c r="B21" s="785" t="s">
        <v>144</v>
      </c>
      <c r="C21" s="782">
        <v>30000</v>
      </c>
      <c r="D21" s="782">
        <v>11848</v>
      </c>
      <c r="E21" s="782">
        <v>15000</v>
      </c>
      <c r="F21" s="782">
        <v>30000</v>
      </c>
      <c r="G21" s="784">
        <v>30000</v>
      </c>
    </row>
    <row r="22" spans="1:7" ht="20.100000000000001" customHeight="1" x14ac:dyDescent="0.3">
      <c r="A22" s="787">
        <v>5171</v>
      </c>
      <c r="B22" s="793" t="s">
        <v>165</v>
      </c>
      <c r="C22" s="789">
        <v>30000</v>
      </c>
      <c r="D22" s="789">
        <v>4840</v>
      </c>
      <c r="E22" s="789">
        <v>8000</v>
      </c>
      <c r="F22" s="789">
        <v>30000</v>
      </c>
      <c r="G22" s="790">
        <v>30000</v>
      </c>
    </row>
    <row r="23" spans="1:7" ht="20.100000000000001" customHeight="1" x14ac:dyDescent="0.3">
      <c r="A23" s="787">
        <v>5811</v>
      </c>
      <c r="B23" s="999" t="s">
        <v>577</v>
      </c>
      <c r="C23" s="789">
        <v>0</v>
      </c>
      <c r="D23" s="789">
        <v>13098</v>
      </c>
      <c r="E23" s="789"/>
      <c r="F23" s="789"/>
      <c r="G23" s="790"/>
    </row>
    <row r="24" spans="1:7" ht="20.100000000000001" customHeight="1" x14ac:dyDescent="0.3">
      <c r="A24" s="787">
        <v>6111</v>
      </c>
      <c r="B24" s="834" t="s">
        <v>235</v>
      </c>
      <c r="C24" s="789">
        <v>10000</v>
      </c>
      <c r="D24" s="789">
        <v>0</v>
      </c>
      <c r="E24" s="789">
        <v>0</v>
      </c>
      <c r="F24" s="789">
        <v>0</v>
      </c>
      <c r="G24" s="790">
        <v>9.9999999999999998E-17</v>
      </c>
    </row>
    <row r="25" spans="1:7" ht="20.100000000000001" customHeight="1" thickBot="1" x14ac:dyDescent="0.35">
      <c r="A25" s="762">
        <v>6121</v>
      </c>
      <c r="B25" s="772" t="s">
        <v>184</v>
      </c>
      <c r="C25" s="764">
        <v>0</v>
      </c>
      <c r="D25" s="764">
        <v>0</v>
      </c>
      <c r="E25" s="764">
        <v>0</v>
      </c>
      <c r="F25" s="764">
        <v>0</v>
      </c>
      <c r="G25" s="766">
        <v>0</v>
      </c>
    </row>
    <row r="26" spans="1:7" ht="20.100000000000001" customHeight="1" thickBot="1" x14ac:dyDescent="0.35">
      <c r="A26" s="898"/>
      <c r="B26" s="885" t="s">
        <v>57</v>
      </c>
      <c r="C26" s="896">
        <f>SUM(C16:C25)</f>
        <v>130000</v>
      </c>
      <c r="D26" s="896">
        <f>SUM(D16:D25)</f>
        <v>45650</v>
      </c>
      <c r="E26" s="896">
        <f>SUM(E16:E25)</f>
        <v>42000</v>
      </c>
      <c r="F26" s="896">
        <f>SUM(F16:F25)</f>
        <v>120000</v>
      </c>
      <c r="G26" s="901">
        <f>SUM(G16:G25)</f>
        <v>120000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146</v>
      </c>
      <c r="C29" s="983">
        <v>45595</v>
      </c>
      <c r="E29" s="115" t="s">
        <v>147</v>
      </c>
      <c r="F29" s="111" t="s">
        <v>177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6"/>
  <sheetViews>
    <sheetView topLeftCell="A10" zoomScaleNormal="100" workbookViewId="0">
      <selection activeCell="G19" sqref="G19"/>
    </sheetView>
  </sheetViews>
  <sheetFormatPr defaultColWidth="9.109375" defaultRowHeight="13.8" x14ac:dyDescent="0.25"/>
  <cols>
    <col min="1" max="1" width="8.44140625" style="101" customWidth="1"/>
    <col min="2" max="2" width="41.88671875" style="101" customWidth="1"/>
    <col min="3" max="5" width="12.88671875" style="101" customWidth="1"/>
    <col min="6" max="7" width="13.5546875" style="101" customWidth="1"/>
    <col min="8" max="8" width="11.109375" style="101" customWidth="1"/>
    <col min="9" max="16384" width="9.109375" style="101"/>
  </cols>
  <sheetData>
    <row r="1" spans="1:11" ht="17.399999999999999" x14ac:dyDescent="0.3">
      <c r="B1" s="1483" t="s">
        <v>563</v>
      </c>
      <c r="C1" s="1484"/>
      <c r="D1" s="1484"/>
      <c r="E1" s="1484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/>
      <c r="B3" s="840" t="s">
        <v>185</v>
      </c>
      <c r="C3" s="711"/>
      <c r="D3" s="712"/>
      <c r="E3" s="712"/>
      <c r="F3" s="712"/>
      <c r="G3" s="713"/>
    </row>
    <row r="4" spans="1:11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1" ht="14.4" x14ac:dyDescent="0.3">
      <c r="A5" s="1558" t="s">
        <v>66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11" ht="15" thickBot="1" x14ac:dyDescent="0.35">
      <c r="A6" s="1559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  <c r="H6" s="1266" t="s">
        <v>142</v>
      </c>
      <c r="I6" s="1266" t="s">
        <v>512</v>
      </c>
      <c r="J6" s="1266" t="s">
        <v>513</v>
      </c>
      <c r="K6" s="1266" t="s">
        <v>513</v>
      </c>
    </row>
    <row r="7" spans="1:11" ht="20.100000000000001" customHeight="1" x14ac:dyDescent="0.3">
      <c r="A7" s="841">
        <v>1345</v>
      </c>
      <c r="B7" s="842" t="s">
        <v>365</v>
      </c>
      <c r="C7" s="843">
        <v>1900000</v>
      </c>
      <c r="D7" s="843">
        <v>1778643</v>
      </c>
      <c r="E7" s="843">
        <v>1900000</v>
      </c>
      <c r="F7" s="843">
        <v>1900000</v>
      </c>
      <c r="G7" s="844">
        <v>1900000</v>
      </c>
    </row>
    <row r="8" spans="1:11" ht="20.100000000000001" customHeight="1" thickBot="1" x14ac:dyDescent="0.35">
      <c r="A8" s="845"/>
      <c r="B8" s="846" t="s">
        <v>57</v>
      </c>
      <c r="C8" s="847">
        <f>SUM(C7)</f>
        <v>1900000</v>
      </c>
      <c r="D8" s="847">
        <f>SUM(D7)</f>
        <v>1778643</v>
      </c>
      <c r="E8" s="847">
        <f>SUM(E7)</f>
        <v>1900000</v>
      </c>
      <c r="F8" s="847">
        <f>SUM(F7)</f>
        <v>1900000</v>
      </c>
      <c r="G8" s="848">
        <f>SUM(G7)</f>
        <v>1900000</v>
      </c>
    </row>
    <row r="9" spans="1:11" ht="20.100000000000001" customHeight="1" x14ac:dyDescent="0.3">
      <c r="A9" s="312">
        <v>2111</v>
      </c>
      <c r="B9" s="313" t="s">
        <v>188</v>
      </c>
      <c r="C9" s="305">
        <v>7000</v>
      </c>
      <c r="D9" s="305">
        <v>6050</v>
      </c>
      <c r="E9" s="305">
        <v>6050</v>
      </c>
      <c r="F9" s="305">
        <v>7000</v>
      </c>
      <c r="G9" s="484">
        <v>7000</v>
      </c>
    </row>
    <row r="10" spans="1:11" ht="20.100000000000001" customHeight="1" x14ac:dyDescent="0.3">
      <c r="A10" s="303">
        <v>2111</v>
      </c>
      <c r="B10" s="304" t="s">
        <v>189</v>
      </c>
      <c r="C10" s="306">
        <v>35000</v>
      </c>
      <c r="D10" s="306">
        <v>35306</v>
      </c>
      <c r="E10" s="306">
        <v>40000</v>
      </c>
      <c r="F10" s="306">
        <v>40000</v>
      </c>
      <c r="G10" s="485">
        <v>40000</v>
      </c>
    </row>
    <row r="11" spans="1:11" ht="20.100000000000001" customHeight="1" x14ac:dyDescent="0.3">
      <c r="A11" s="303">
        <v>2111</v>
      </c>
      <c r="B11" s="304" t="s">
        <v>190</v>
      </c>
      <c r="C11" s="306">
        <v>10000</v>
      </c>
      <c r="D11" s="306">
        <v>8028</v>
      </c>
      <c r="E11" s="306">
        <v>9500</v>
      </c>
      <c r="F11" s="306">
        <v>10000</v>
      </c>
      <c r="G11" s="485">
        <v>10000</v>
      </c>
    </row>
    <row r="12" spans="1:11" ht="20.100000000000001" customHeight="1" thickBot="1" x14ac:dyDescent="0.35">
      <c r="A12" s="651">
        <v>3723</v>
      </c>
      <c r="B12" s="316" t="s">
        <v>57</v>
      </c>
      <c r="C12" s="317">
        <f>SUM(C9:C11)</f>
        <v>52000</v>
      </c>
      <c r="D12" s="317">
        <f>SUM(D9:D11)</f>
        <v>49384</v>
      </c>
      <c r="E12" s="317">
        <f>SUM(E9:E11)</f>
        <v>55550</v>
      </c>
      <c r="F12" s="317">
        <f>SUM(F9:F11)</f>
        <v>57000</v>
      </c>
      <c r="G12" s="486">
        <f>SUM(G9:G11)</f>
        <v>57000</v>
      </c>
    </row>
    <row r="13" spans="1:11" ht="20.100000000000001" customHeight="1" x14ac:dyDescent="0.3">
      <c r="A13" s="314">
        <v>2324</v>
      </c>
      <c r="B13" s="315" t="s">
        <v>186</v>
      </c>
      <c r="C13" s="309">
        <v>600000</v>
      </c>
      <c r="D13" s="1000">
        <v>571457</v>
      </c>
      <c r="E13" s="309">
        <v>760000</v>
      </c>
      <c r="F13" s="309">
        <v>760000</v>
      </c>
      <c r="G13" s="487">
        <v>760000</v>
      </c>
    </row>
    <row r="14" spans="1:11" ht="20.100000000000001" customHeight="1" x14ac:dyDescent="0.3">
      <c r="A14" s="314">
        <v>2111</v>
      </c>
      <c r="B14" s="315" t="s">
        <v>419</v>
      </c>
      <c r="C14" s="309">
        <v>90000</v>
      </c>
      <c r="D14" s="309">
        <v>117851</v>
      </c>
      <c r="E14" s="309">
        <v>117851</v>
      </c>
      <c r="F14" s="309">
        <v>117000</v>
      </c>
      <c r="G14" s="487">
        <v>117000</v>
      </c>
    </row>
    <row r="15" spans="1:11" ht="20.100000000000001" customHeight="1" x14ac:dyDescent="0.3">
      <c r="A15" s="307">
        <v>2324</v>
      </c>
      <c r="B15" s="308" t="s">
        <v>187</v>
      </c>
      <c r="C15" s="309">
        <v>110000</v>
      </c>
      <c r="D15" s="309">
        <v>70364</v>
      </c>
      <c r="E15" s="309">
        <v>87726</v>
      </c>
      <c r="F15" s="309">
        <v>88000</v>
      </c>
      <c r="G15" s="487">
        <v>88000</v>
      </c>
    </row>
    <row r="16" spans="1:11" ht="20.100000000000001" customHeight="1" x14ac:dyDescent="0.3">
      <c r="A16" s="650">
        <v>3725</v>
      </c>
      <c r="B16" s="310" t="s">
        <v>57</v>
      </c>
      <c r="C16" s="311">
        <f>SUM(C13:C15)</f>
        <v>800000</v>
      </c>
      <c r="D16" s="311">
        <f>SUM(D13:D15)</f>
        <v>759672</v>
      </c>
      <c r="E16" s="311">
        <f>SUM(E13:E15)</f>
        <v>965577</v>
      </c>
      <c r="F16" s="311">
        <f>SUM(F13:F15)</f>
        <v>965000</v>
      </c>
      <c r="G16" s="488">
        <f>SUM(G13:G15)</f>
        <v>965000</v>
      </c>
    </row>
    <row r="17" spans="1:11" ht="20.100000000000001" customHeight="1" x14ac:dyDescent="0.3">
      <c r="A17" s="526">
        <v>3722</v>
      </c>
      <c r="B17" s="527" t="s">
        <v>430</v>
      </c>
      <c r="C17" s="528">
        <v>0</v>
      </c>
      <c r="D17" s="528">
        <v>37728</v>
      </c>
      <c r="E17" s="528">
        <v>65236</v>
      </c>
      <c r="F17" s="528">
        <v>0</v>
      </c>
      <c r="G17" s="529">
        <f>H17+I17+J17+K17</f>
        <v>37000</v>
      </c>
      <c r="H17" s="1310">
        <v>0</v>
      </c>
      <c r="I17" s="101">
        <v>0</v>
      </c>
      <c r="J17" s="101">
        <v>0</v>
      </c>
      <c r="K17" s="1309">
        <v>37000</v>
      </c>
    </row>
    <row r="18" spans="1:11" ht="20.100000000000001" customHeight="1" thickBot="1" x14ac:dyDescent="0.35">
      <c r="A18" s="530"/>
      <c r="B18" s="531" t="s">
        <v>57</v>
      </c>
      <c r="C18" s="532">
        <f>SUM(C17)</f>
        <v>0</v>
      </c>
      <c r="D18" s="532">
        <f>SUM(D17)</f>
        <v>37728</v>
      </c>
      <c r="E18" s="532">
        <f>SUM(E17)</f>
        <v>65236</v>
      </c>
      <c r="F18" s="532">
        <f>SUM(F17)</f>
        <v>0</v>
      </c>
      <c r="G18" s="533">
        <f>(G17)</f>
        <v>37000</v>
      </c>
    </row>
    <row r="19" spans="1:11" ht="20.100000000000001" customHeight="1" thickBot="1" x14ac:dyDescent="0.35">
      <c r="A19" s="880"/>
      <c r="B19" s="881" t="s">
        <v>57</v>
      </c>
      <c r="C19" s="904">
        <f>SUM(C8+C12+C16+C18)</f>
        <v>2752000</v>
      </c>
      <c r="D19" s="882">
        <f>SUM(D16+D12+D8+D18)</f>
        <v>2625427</v>
      </c>
      <c r="E19" s="882">
        <f>SUM(E8+E12+E16+E18)</f>
        <v>2986363</v>
      </c>
      <c r="F19" s="882">
        <f>SUM(F8+F12+F16+F18)</f>
        <v>2922000</v>
      </c>
      <c r="G19" s="883">
        <f>SUM(G8+G12+G16+G18)</f>
        <v>2959000</v>
      </c>
    </row>
    <row r="20" spans="1:11" ht="14.4" x14ac:dyDescent="0.3">
      <c r="A20" s="111"/>
      <c r="B20" s="111"/>
      <c r="C20" s="112"/>
      <c r="D20" s="112"/>
      <c r="E20" s="112"/>
      <c r="F20" s="112"/>
      <c r="G20" s="112"/>
    </row>
    <row r="21" spans="1:11" ht="15" thickBot="1" x14ac:dyDescent="0.35">
      <c r="A21" s="111"/>
      <c r="B21" s="111"/>
      <c r="C21" s="111"/>
      <c r="D21" s="111"/>
      <c r="E21" s="111"/>
      <c r="F21" s="111"/>
    </row>
    <row r="22" spans="1:11" ht="15.6" x14ac:dyDescent="0.3">
      <c r="A22" s="739" t="s">
        <v>366</v>
      </c>
      <c r="B22" s="839" t="s">
        <v>185</v>
      </c>
      <c r="C22" s="741"/>
      <c r="D22" s="742"/>
      <c r="E22" s="742"/>
      <c r="F22" s="742"/>
      <c r="G22" s="743"/>
    </row>
    <row r="23" spans="1:11" ht="15.6" x14ac:dyDescent="0.3">
      <c r="A23" s="744"/>
      <c r="B23" s="745" t="s">
        <v>143</v>
      </c>
      <c r="C23" s="746"/>
      <c r="D23" s="747"/>
      <c r="E23" s="748" t="s">
        <v>137</v>
      </c>
      <c r="F23" s="747"/>
      <c r="G23" s="749"/>
    </row>
    <row r="24" spans="1:11" ht="14.4" x14ac:dyDescent="0.3">
      <c r="A24" s="1489" t="s">
        <v>138</v>
      </c>
      <c r="B24" s="1491" t="s">
        <v>139</v>
      </c>
      <c r="C24" s="750" t="s">
        <v>140</v>
      </c>
      <c r="D24" s="750" t="s">
        <v>109</v>
      </c>
      <c r="E24" s="750" t="s">
        <v>141</v>
      </c>
      <c r="F24" s="750" t="s">
        <v>110</v>
      </c>
      <c r="G24" s="752" t="s">
        <v>142</v>
      </c>
    </row>
    <row r="25" spans="1:11" ht="15" thickBot="1" x14ac:dyDescent="0.35">
      <c r="A25" s="1490"/>
      <c r="B25" s="1492"/>
      <c r="C25" s="753" t="str">
        <f>IF('příjmy-paragraf'!D2=0," ",'příjmy-paragraf'!D2)</f>
        <v>rok 2024</v>
      </c>
      <c r="D25" s="753" t="str">
        <f>IF('příjmy-paragraf'!E3=0," ",'příjmy-paragraf'!E3)</f>
        <v xml:space="preserve"> k 30.09.</v>
      </c>
      <c r="E25" s="753" t="str">
        <f>IF('1014-útulek'!E16=0," ",'1014-útulek'!E16)</f>
        <v>k 31.12.2024</v>
      </c>
      <c r="F25" s="753" t="str">
        <f>IF('příjmy-paragraf'!F2=0," ",'příjmy-paragraf'!F2)</f>
        <v>rok 2025</v>
      </c>
      <c r="G25" s="755" t="str">
        <f>IF('příjmy-paragraf'!F2=0," ",'příjmy-paragraf'!F2)</f>
        <v>rok 2025</v>
      </c>
    </row>
    <row r="26" spans="1:11" ht="20.100000000000001" customHeight="1" x14ac:dyDescent="0.3">
      <c r="A26" s="780">
        <v>5134</v>
      </c>
      <c r="B26" s="785" t="s">
        <v>175</v>
      </c>
      <c r="C26" s="782">
        <v>0</v>
      </c>
      <c r="D26" s="782">
        <v>0</v>
      </c>
      <c r="E26" s="782">
        <v>0</v>
      </c>
      <c r="F26" s="782">
        <v>0</v>
      </c>
      <c r="G26" s="784">
        <v>0</v>
      </c>
    </row>
    <row r="27" spans="1:11" ht="20.100000000000001" customHeight="1" x14ac:dyDescent="0.3">
      <c r="A27" s="780">
        <v>5137</v>
      </c>
      <c r="B27" s="785" t="s">
        <v>19</v>
      </c>
      <c r="C27" s="782">
        <v>0</v>
      </c>
      <c r="D27" s="782">
        <v>0</v>
      </c>
      <c r="E27" s="782">
        <v>0</v>
      </c>
      <c r="F27" s="782">
        <v>0</v>
      </c>
      <c r="G27" s="784">
        <v>0</v>
      </c>
    </row>
    <row r="28" spans="1:11" ht="20.100000000000001" customHeight="1" x14ac:dyDescent="0.3">
      <c r="A28" s="780">
        <v>5139</v>
      </c>
      <c r="B28" s="785" t="s">
        <v>168</v>
      </c>
      <c r="C28" s="782">
        <v>1000</v>
      </c>
      <c r="D28" s="782">
        <v>73205</v>
      </c>
      <c r="E28" s="782">
        <v>73205</v>
      </c>
      <c r="F28" s="782">
        <v>1000</v>
      </c>
      <c r="G28" s="784">
        <v>1000</v>
      </c>
    </row>
    <row r="29" spans="1:11" ht="20.100000000000001" customHeight="1" x14ac:dyDescent="0.3">
      <c r="A29" s="780">
        <v>5151</v>
      </c>
      <c r="B29" s="785" t="s">
        <v>20</v>
      </c>
      <c r="C29" s="782">
        <v>5000</v>
      </c>
      <c r="D29" s="782">
        <v>838</v>
      </c>
      <c r="E29" s="782">
        <v>1200</v>
      </c>
      <c r="F29" s="782">
        <v>2000</v>
      </c>
      <c r="G29" s="784">
        <v>2000</v>
      </c>
    </row>
    <row r="30" spans="1:11" ht="20.100000000000001" customHeight="1" x14ac:dyDescent="0.3">
      <c r="A30" s="780">
        <v>5154</v>
      </c>
      <c r="B30" s="785" t="s">
        <v>162</v>
      </c>
      <c r="C30" s="782">
        <v>25000</v>
      </c>
      <c r="D30" s="782">
        <v>19113</v>
      </c>
      <c r="E30" s="782">
        <v>28100</v>
      </c>
      <c r="F30" s="782">
        <v>30000</v>
      </c>
      <c r="G30" s="784">
        <v>30000</v>
      </c>
    </row>
    <row r="31" spans="1:11" ht="20.100000000000001" customHeight="1" x14ac:dyDescent="0.3">
      <c r="A31" s="780">
        <v>5169</v>
      </c>
      <c r="B31" s="785" t="s">
        <v>191</v>
      </c>
      <c r="C31" s="782">
        <v>7200000</v>
      </c>
      <c r="D31" s="782">
        <v>5242859</v>
      </c>
      <c r="E31" s="782">
        <v>7200000</v>
      </c>
      <c r="F31" s="782">
        <v>7450000</v>
      </c>
      <c r="G31" s="1334">
        <f>H31+I31+J31+K31</f>
        <v>7500000</v>
      </c>
      <c r="H31" s="1310">
        <v>7450000</v>
      </c>
      <c r="I31" s="101">
        <v>0</v>
      </c>
      <c r="J31" s="101">
        <v>0</v>
      </c>
      <c r="K31" s="1309">
        <v>50000</v>
      </c>
    </row>
    <row r="32" spans="1:11" ht="20.100000000000001" customHeight="1" x14ac:dyDescent="0.3">
      <c r="A32" s="787">
        <v>5171</v>
      </c>
      <c r="B32" s="793" t="s">
        <v>165</v>
      </c>
      <c r="C32" s="789">
        <v>5000</v>
      </c>
      <c r="D32" s="789">
        <v>0</v>
      </c>
      <c r="E32" s="789">
        <v>0</v>
      </c>
      <c r="F32" s="789">
        <v>5000</v>
      </c>
      <c r="G32" s="790">
        <v>5000</v>
      </c>
    </row>
    <row r="33" spans="1:7" ht="20.100000000000001" customHeight="1" thickBot="1" x14ac:dyDescent="0.35">
      <c r="A33" s="762">
        <v>6121</v>
      </c>
      <c r="B33" s="794" t="s">
        <v>192</v>
      </c>
      <c r="C33" s="764">
        <v>1000000</v>
      </c>
      <c r="D33" s="764">
        <v>85915</v>
      </c>
      <c r="E33" s="764">
        <v>85915</v>
      </c>
      <c r="F33" s="764">
        <v>1000000</v>
      </c>
      <c r="G33" s="766">
        <v>1000000</v>
      </c>
    </row>
    <row r="34" spans="1:7" ht="20.100000000000001" customHeight="1" thickBot="1" x14ac:dyDescent="0.35">
      <c r="A34" s="898"/>
      <c r="B34" s="885" t="s">
        <v>57</v>
      </c>
      <c r="C34" s="896">
        <f>SUM(C26:C33)</f>
        <v>8236000</v>
      </c>
      <c r="D34" s="896">
        <f>SUM(D26:D33)</f>
        <v>5421930</v>
      </c>
      <c r="E34" s="896">
        <f>SUM(E26:E33)</f>
        <v>7388420</v>
      </c>
      <c r="F34" s="896">
        <f>SUM(F26:F33)</f>
        <v>8488000</v>
      </c>
      <c r="G34" s="901">
        <f>SUM(G26:G33)</f>
        <v>8538000</v>
      </c>
    </row>
    <row r="35" spans="1:7" ht="14.4" x14ac:dyDescent="0.3">
      <c r="A35" s="111"/>
      <c r="B35" s="111"/>
      <c r="C35" s="114"/>
      <c r="D35" s="114"/>
      <c r="E35" s="114"/>
      <c r="F35" s="114"/>
      <c r="G35" s="111"/>
    </row>
    <row r="36" spans="1:7" ht="14.4" x14ac:dyDescent="0.3">
      <c r="A36" s="111"/>
      <c r="B36" s="111"/>
      <c r="C36" s="114"/>
      <c r="D36" s="114"/>
      <c r="E36" s="114"/>
      <c r="F36" s="114"/>
      <c r="G36" s="111"/>
    </row>
    <row r="37" spans="1:7" ht="14.4" x14ac:dyDescent="0.3">
      <c r="A37" s="111"/>
      <c r="B37" s="1020" t="s">
        <v>593</v>
      </c>
      <c r="C37" s="111"/>
      <c r="E37" s="115" t="s">
        <v>147</v>
      </c>
      <c r="F37" s="111" t="s">
        <v>193</v>
      </c>
      <c r="G37" s="111"/>
    </row>
    <row r="38" spans="1:7" ht="14.4" x14ac:dyDescent="0.3">
      <c r="A38" s="111"/>
      <c r="B38" s="111"/>
      <c r="C38" s="111"/>
      <c r="D38" s="111"/>
      <c r="E38" s="111"/>
      <c r="F38" s="111"/>
      <c r="G38" s="111"/>
    </row>
    <row r="39" spans="1:7" ht="14.4" x14ac:dyDescent="0.3">
      <c r="A39" s="1021"/>
      <c r="B39" s="1021"/>
    </row>
    <row r="40" spans="1:7" ht="14.4" x14ac:dyDescent="0.3">
      <c r="A40" s="1021"/>
      <c r="B40" s="1046" t="s">
        <v>617</v>
      </c>
    </row>
    <row r="41" spans="1:7" ht="14.4" x14ac:dyDescent="0.3">
      <c r="A41" s="1021"/>
      <c r="B41" s="1047" t="s">
        <v>618</v>
      </c>
    </row>
    <row r="42" spans="1:7" ht="14.4" x14ac:dyDescent="0.3">
      <c r="A42" s="1021"/>
      <c r="B42" s="1021"/>
    </row>
    <row r="43" spans="1:7" ht="14.4" x14ac:dyDescent="0.3">
      <c r="A43" s="1021"/>
      <c r="B43" s="1021"/>
    </row>
    <row r="44" spans="1:7" ht="14.4" x14ac:dyDescent="0.3">
      <c r="A44" s="1021"/>
      <c r="B44" s="1021"/>
    </row>
    <row r="45" spans="1:7" ht="14.4" x14ac:dyDescent="0.3">
      <c r="A45" s="1021"/>
      <c r="B45" s="1021"/>
    </row>
    <row r="46" spans="1:7" ht="14.4" x14ac:dyDescent="0.3">
      <c r="A46" s="1021"/>
      <c r="B46" s="1021"/>
    </row>
  </sheetData>
  <mergeCells count="5"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78"/>
  <sheetViews>
    <sheetView topLeftCell="A10" zoomScaleNormal="100" zoomScalePageLayoutView="110" workbookViewId="0">
      <selection activeCell="M40" sqref="M40"/>
    </sheetView>
  </sheetViews>
  <sheetFormatPr defaultRowHeight="13.2" x14ac:dyDescent="0.25"/>
  <cols>
    <col min="1" max="1" width="8.44140625" customWidth="1"/>
    <col min="2" max="2" width="39.44140625" customWidth="1"/>
    <col min="3" max="3" width="25.44140625" customWidth="1"/>
    <col min="4" max="5" width="15" customWidth="1"/>
    <col min="6" max="6" width="15.6640625" customWidth="1"/>
    <col min="7" max="7" width="14.5546875" customWidth="1"/>
    <col min="8" max="8" width="12.109375" customWidth="1"/>
    <col min="9" max="9" width="10.109375" bestFit="1" customWidth="1"/>
    <col min="10" max="10" width="9.109375" bestFit="1" customWidth="1"/>
    <col min="12" max="12" width="9.77734375" bestFit="1" customWidth="1"/>
    <col min="14" max="14" width="13.44140625" customWidth="1"/>
    <col min="16" max="16" width="13.109375" customWidth="1"/>
  </cols>
  <sheetData>
    <row r="1" spans="1:15" ht="16.8" thickTop="1" thickBot="1" x14ac:dyDescent="0.3">
      <c r="A1" s="1361" t="s">
        <v>661</v>
      </c>
      <c r="B1" s="1362"/>
      <c r="C1" s="1362"/>
      <c r="D1" s="1362"/>
      <c r="E1" s="1362"/>
      <c r="F1" s="1362"/>
      <c r="G1" s="1363"/>
      <c r="H1" s="615"/>
    </row>
    <row r="2" spans="1:15" ht="14.4" thickTop="1" x14ac:dyDescent="0.25">
      <c r="A2" s="434" t="s">
        <v>35</v>
      </c>
      <c r="B2" s="435" t="s">
        <v>127</v>
      </c>
      <c r="C2" s="436"/>
      <c r="D2" s="1454" t="s">
        <v>465</v>
      </c>
      <c r="E2" s="1455"/>
      <c r="F2" s="437" t="s">
        <v>567</v>
      </c>
      <c r="G2" s="437" t="s">
        <v>567</v>
      </c>
      <c r="H2" s="438"/>
    </row>
    <row r="3" spans="1:15" ht="14.4" thickBot="1" x14ac:dyDescent="0.35">
      <c r="A3" s="439" t="s">
        <v>66</v>
      </c>
      <c r="B3" s="440" t="s">
        <v>67</v>
      </c>
      <c r="C3" s="440" t="s">
        <v>98</v>
      </c>
      <c r="D3" s="440" t="s">
        <v>108</v>
      </c>
      <c r="E3" s="441" t="s">
        <v>237</v>
      </c>
      <c r="F3" s="442" t="s">
        <v>110</v>
      </c>
      <c r="G3" s="443" t="s">
        <v>112</v>
      </c>
      <c r="H3" s="442" t="s">
        <v>78</v>
      </c>
      <c r="I3" s="1266" t="s">
        <v>142</v>
      </c>
      <c r="J3" s="1266" t="s">
        <v>512</v>
      </c>
      <c r="K3" s="1266" t="s">
        <v>513</v>
      </c>
      <c r="L3" s="1266" t="s">
        <v>514</v>
      </c>
    </row>
    <row r="4" spans="1:15" ht="13.8" thickTop="1" x14ac:dyDescent="0.25">
      <c r="A4" s="318" t="s">
        <v>133</v>
      </c>
      <c r="B4" s="319" t="s">
        <v>121</v>
      </c>
      <c r="C4" s="320"/>
      <c r="D4" s="321">
        <v>15200000</v>
      </c>
      <c r="E4" s="322">
        <v>12237206</v>
      </c>
      <c r="F4" s="323">
        <v>18000000</v>
      </c>
      <c r="G4" s="354"/>
      <c r="H4" s="324"/>
      <c r="I4" s="73"/>
      <c r="J4" s="73"/>
      <c r="K4" s="73"/>
      <c r="L4" s="73"/>
      <c r="M4" s="73"/>
      <c r="N4" s="73"/>
      <c r="O4" s="73"/>
    </row>
    <row r="5" spans="1:15" x14ac:dyDescent="0.25">
      <c r="A5" s="325" t="s">
        <v>134</v>
      </c>
      <c r="B5" s="326" t="s">
        <v>122</v>
      </c>
      <c r="C5" s="327"/>
      <c r="D5" s="328">
        <v>26916000</v>
      </c>
      <c r="E5" s="329">
        <v>23055940</v>
      </c>
      <c r="F5" s="1286">
        <f>I5+J5</f>
        <v>27434000</v>
      </c>
      <c r="G5" s="339"/>
      <c r="H5" s="331"/>
      <c r="I5" s="73">
        <v>24000000</v>
      </c>
      <c r="J5" s="1299">
        <v>3434000</v>
      </c>
      <c r="K5" s="73"/>
      <c r="L5" s="73"/>
      <c r="M5" s="73"/>
      <c r="N5" s="73"/>
      <c r="O5" s="73"/>
    </row>
    <row r="6" spans="1:15" x14ac:dyDescent="0.25">
      <c r="A6" s="332" t="s">
        <v>135</v>
      </c>
      <c r="B6" s="333" t="s">
        <v>123</v>
      </c>
      <c r="C6" s="334"/>
      <c r="D6" s="335">
        <v>41200000</v>
      </c>
      <c r="E6" s="336">
        <v>26726627</v>
      </c>
      <c r="F6" s="337">
        <v>38000000</v>
      </c>
      <c r="G6" s="355"/>
      <c r="H6" s="338"/>
      <c r="I6" s="73"/>
      <c r="J6" s="73"/>
      <c r="K6" s="73"/>
      <c r="L6" s="73"/>
      <c r="M6" s="73"/>
      <c r="N6" s="73"/>
      <c r="O6" s="73"/>
    </row>
    <row r="7" spans="1:15" x14ac:dyDescent="0.25">
      <c r="A7" s="325">
        <v>1511</v>
      </c>
      <c r="B7" s="326" t="s">
        <v>99</v>
      </c>
      <c r="C7" s="327"/>
      <c r="D7" s="328">
        <v>1200000</v>
      </c>
      <c r="E7" s="329">
        <v>2076634</v>
      </c>
      <c r="F7" s="1308">
        <f>SUM(I7+J7)</f>
        <v>2340594</v>
      </c>
      <c r="G7" s="339"/>
      <c r="H7" s="331"/>
      <c r="I7" s="73">
        <v>2000000</v>
      </c>
      <c r="J7" s="1307">
        <v>340594</v>
      </c>
      <c r="K7" s="73"/>
      <c r="L7" s="73"/>
      <c r="M7" s="73"/>
      <c r="N7" s="73"/>
      <c r="O7" s="73"/>
    </row>
    <row r="8" spans="1:15" ht="13.8" x14ac:dyDescent="0.25">
      <c r="A8" s="611"/>
      <c r="B8" s="616" t="s">
        <v>113</v>
      </c>
      <c r="C8" s="616"/>
      <c r="D8" s="617">
        <f>SUM(D4:D7)</f>
        <v>84516000</v>
      </c>
      <c r="E8" s="618">
        <f>SUM(E4:E7)</f>
        <v>64096407</v>
      </c>
      <c r="F8" s="619"/>
      <c r="G8" s="608">
        <f>SUM(F4:F7)</f>
        <v>85774594</v>
      </c>
      <c r="H8" s="620"/>
      <c r="I8" s="73"/>
      <c r="J8" s="73"/>
      <c r="K8" s="73"/>
      <c r="L8" s="73"/>
      <c r="M8" s="73"/>
      <c r="N8" s="73"/>
      <c r="O8" s="73"/>
    </row>
    <row r="9" spans="1:15" x14ac:dyDescent="0.25">
      <c r="A9" s="1395" t="s">
        <v>128</v>
      </c>
      <c r="B9" s="1367" t="s">
        <v>120</v>
      </c>
      <c r="C9" s="419" t="s">
        <v>364</v>
      </c>
      <c r="D9" s="420">
        <v>71000</v>
      </c>
      <c r="E9" s="421">
        <v>66870</v>
      </c>
      <c r="F9" s="1370">
        <f>SUM(G9:G13)</f>
        <v>2141000</v>
      </c>
      <c r="G9" s="422">
        <v>70000</v>
      </c>
      <c r="H9" s="344"/>
      <c r="I9" s="73"/>
      <c r="J9" s="73"/>
      <c r="K9" s="73"/>
      <c r="L9" s="73"/>
      <c r="M9" s="73"/>
      <c r="N9" s="73"/>
      <c r="O9" s="73"/>
    </row>
    <row r="10" spans="1:15" x14ac:dyDescent="0.25">
      <c r="A10" s="1396"/>
      <c r="B10" s="1459"/>
      <c r="C10" s="423" t="s">
        <v>246</v>
      </c>
      <c r="D10" s="424">
        <v>15000</v>
      </c>
      <c r="E10" s="425">
        <v>35808</v>
      </c>
      <c r="F10" s="1370"/>
      <c r="G10" s="426">
        <v>20000</v>
      </c>
      <c r="H10" s="427"/>
      <c r="I10" s="73"/>
      <c r="J10" s="73"/>
      <c r="K10" s="73"/>
      <c r="L10" s="73"/>
      <c r="M10" s="73"/>
      <c r="N10" s="73"/>
      <c r="O10" s="73"/>
    </row>
    <row r="11" spans="1:15" x14ac:dyDescent="0.25">
      <c r="A11" s="1396"/>
      <c r="B11" s="1459"/>
      <c r="C11" s="423" t="s">
        <v>392</v>
      </c>
      <c r="D11" s="424">
        <v>150000</v>
      </c>
      <c r="E11" s="425">
        <v>135700</v>
      </c>
      <c r="F11" s="1370"/>
      <c r="G11" s="426">
        <v>150000</v>
      </c>
      <c r="H11" s="427"/>
      <c r="I11" s="73"/>
      <c r="J11" s="73"/>
      <c r="K11" s="73"/>
      <c r="L11" s="73"/>
      <c r="M11" s="73"/>
      <c r="N11" s="73"/>
      <c r="O11" s="73"/>
    </row>
    <row r="12" spans="1:15" x14ac:dyDescent="0.25">
      <c r="A12" s="1396"/>
      <c r="B12" s="1459"/>
      <c r="C12" s="423" t="s">
        <v>247</v>
      </c>
      <c r="D12" s="424">
        <v>1000</v>
      </c>
      <c r="E12" s="425">
        <v>1690</v>
      </c>
      <c r="F12" s="1370"/>
      <c r="G12" s="426">
        <v>1000</v>
      </c>
      <c r="H12" s="427"/>
      <c r="I12" s="73"/>
      <c r="J12" s="73"/>
      <c r="K12" s="73"/>
      <c r="L12" s="73"/>
      <c r="M12" s="73"/>
      <c r="N12" s="73"/>
      <c r="O12" s="73"/>
    </row>
    <row r="13" spans="1:15" x14ac:dyDescent="0.25">
      <c r="A13" s="1414"/>
      <c r="B13" s="1460"/>
      <c r="C13" s="428" t="s">
        <v>248</v>
      </c>
      <c r="D13" s="352">
        <v>1900000</v>
      </c>
      <c r="E13" s="352">
        <v>1757347</v>
      </c>
      <c r="F13" s="1370"/>
      <c r="G13" s="429">
        <f>IF('3722-odpady'!G8=0," ",'3722-odpady'!G8)</f>
        <v>1900000</v>
      </c>
      <c r="H13" s="353"/>
      <c r="I13" s="73"/>
      <c r="J13" s="73"/>
      <c r="K13" s="73"/>
      <c r="L13" s="73"/>
      <c r="M13" s="73"/>
      <c r="N13" s="73"/>
      <c r="O13" s="73"/>
    </row>
    <row r="14" spans="1:15" x14ac:dyDescent="0.25">
      <c r="A14" s="325">
        <v>1361</v>
      </c>
      <c r="B14" s="326" t="s">
        <v>118</v>
      </c>
      <c r="C14" s="327"/>
      <c r="D14" s="328">
        <v>100000</v>
      </c>
      <c r="E14" s="329">
        <v>174394</v>
      </c>
      <c r="F14" s="330">
        <v>150000</v>
      </c>
      <c r="G14" s="339"/>
      <c r="H14" s="331"/>
      <c r="I14" s="73"/>
      <c r="J14" s="73"/>
      <c r="K14" s="73"/>
      <c r="L14" s="73"/>
      <c r="M14" s="73"/>
      <c r="N14" s="73"/>
      <c r="O14" s="73"/>
    </row>
    <row r="15" spans="1:15" x14ac:dyDescent="0.25">
      <c r="A15" s="332">
        <v>1381</v>
      </c>
      <c r="B15" s="333" t="s">
        <v>119</v>
      </c>
      <c r="C15" s="334"/>
      <c r="D15" s="335">
        <v>100000</v>
      </c>
      <c r="E15" s="336">
        <v>154031</v>
      </c>
      <c r="F15" s="337">
        <v>100000</v>
      </c>
      <c r="G15" s="355"/>
      <c r="H15" s="338"/>
      <c r="I15" s="73"/>
      <c r="J15" s="73"/>
      <c r="K15" s="73"/>
      <c r="L15" s="73"/>
      <c r="M15" s="73"/>
      <c r="N15" s="73"/>
      <c r="O15" s="73"/>
    </row>
    <row r="16" spans="1:15" x14ac:dyDescent="0.25">
      <c r="A16" s="325">
        <v>1385</v>
      </c>
      <c r="B16" s="326" t="s">
        <v>426</v>
      </c>
      <c r="C16" s="327"/>
      <c r="D16" s="328">
        <v>1500000</v>
      </c>
      <c r="E16" s="329">
        <v>1189129</v>
      </c>
      <c r="F16" s="330">
        <v>2000000</v>
      </c>
      <c r="G16" s="339"/>
      <c r="H16" s="331"/>
      <c r="I16" s="73"/>
      <c r="J16" s="73"/>
      <c r="K16" s="73"/>
      <c r="L16" s="73"/>
      <c r="M16" s="73"/>
      <c r="N16" s="73"/>
      <c r="O16" s="73"/>
    </row>
    <row r="17" spans="1:15" ht="13.8" x14ac:dyDescent="0.25">
      <c r="A17" s="611"/>
      <c r="B17" s="616" t="s">
        <v>114</v>
      </c>
      <c r="C17" s="616"/>
      <c r="D17" s="617">
        <f>SUM(D9:D16)</f>
        <v>3837000</v>
      </c>
      <c r="E17" s="621">
        <f>SUM(E9:E16)</f>
        <v>3514969</v>
      </c>
      <c r="F17" s="619"/>
      <c r="G17" s="608">
        <f>SUM(F9:F16)</f>
        <v>4391000</v>
      </c>
      <c r="H17" s="620"/>
      <c r="I17" s="73"/>
      <c r="J17" s="73"/>
      <c r="K17" s="73"/>
      <c r="L17" s="73"/>
      <c r="M17" s="73"/>
      <c r="N17" s="73"/>
      <c r="O17" s="73"/>
    </row>
    <row r="18" spans="1:15" x14ac:dyDescent="0.25">
      <c r="A18" s="332">
        <v>2412</v>
      </c>
      <c r="B18" s="333" t="s">
        <v>676</v>
      </c>
      <c r="C18" s="334"/>
      <c r="D18" s="335">
        <v>220000</v>
      </c>
      <c r="E18" s="336">
        <v>183490</v>
      </c>
      <c r="F18" s="1311">
        <f>SUM(I18+J18+K18)</f>
        <v>820000</v>
      </c>
      <c r="G18" s="355"/>
      <c r="H18" s="338"/>
      <c r="I18" s="73">
        <v>220000</v>
      </c>
      <c r="K18" s="1307">
        <v>600000</v>
      </c>
      <c r="L18" s="73"/>
      <c r="M18" s="73"/>
      <c r="N18" s="73"/>
      <c r="O18" s="73"/>
    </row>
    <row r="19" spans="1:15" ht="13.8" x14ac:dyDescent="0.25">
      <c r="A19" s="611"/>
      <c r="B19" s="616" t="s">
        <v>436</v>
      </c>
      <c r="C19" s="616"/>
      <c r="D19" s="622">
        <f>SUM(D18)</f>
        <v>220000</v>
      </c>
      <c r="E19" s="623">
        <f>SUM(E18)</f>
        <v>183490</v>
      </c>
      <c r="F19" s="619"/>
      <c r="G19" s="608">
        <f>SUM(F18)</f>
        <v>820000</v>
      </c>
      <c r="H19" s="620"/>
      <c r="I19" s="73"/>
      <c r="J19" s="73"/>
      <c r="K19" s="73"/>
      <c r="L19" s="73"/>
      <c r="M19" s="73"/>
      <c r="N19" s="73"/>
      <c r="O19" s="73"/>
    </row>
    <row r="20" spans="1:15" ht="13.8" x14ac:dyDescent="0.25">
      <c r="A20" s="1319">
        <v>4111</v>
      </c>
      <c r="B20" s="326" t="s">
        <v>129</v>
      </c>
      <c r="C20" s="326" t="s">
        <v>675</v>
      </c>
      <c r="D20" s="1316"/>
      <c r="E20" s="1317"/>
      <c r="F20" s="1308">
        <v>150000</v>
      </c>
      <c r="G20" s="1318"/>
      <c r="H20" s="331"/>
      <c r="I20" s="73"/>
      <c r="J20" s="73"/>
      <c r="K20" s="73"/>
      <c r="L20" s="73"/>
      <c r="M20" s="73"/>
      <c r="N20" s="73"/>
      <c r="O20" s="73"/>
    </row>
    <row r="21" spans="1:15" x14ac:dyDescent="0.25">
      <c r="A21" s="332">
        <v>4112</v>
      </c>
      <c r="B21" s="333" t="s">
        <v>129</v>
      </c>
      <c r="C21" s="333" t="s">
        <v>249</v>
      </c>
      <c r="D21" s="335">
        <v>2598900</v>
      </c>
      <c r="E21" s="336">
        <v>1949175</v>
      </c>
      <c r="F21" s="337">
        <v>2226000</v>
      </c>
      <c r="G21" s="355"/>
      <c r="H21" s="338"/>
      <c r="I21" s="73"/>
      <c r="J21" s="73"/>
      <c r="K21" s="73"/>
      <c r="L21" s="73"/>
      <c r="M21" s="73"/>
      <c r="N21" s="73"/>
      <c r="O21" s="73"/>
    </row>
    <row r="22" spans="1:15" x14ac:dyDescent="0.25">
      <c r="A22" s="1461">
        <v>4116</v>
      </c>
      <c r="B22" s="1464" t="s">
        <v>130</v>
      </c>
      <c r="C22" s="340" t="s">
        <v>490</v>
      </c>
      <c r="D22" s="346">
        <v>300000</v>
      </c>
      <c r="E22" s="430">
        <v>300000</v>
      </c>
      <c r="F22" s="1458">
        <f>SUM(G22:G31)</f>
        <v>6715768</v>
      </c>
      <c r="G22" s="356">
        <v>400000</v>
      </c>
      <c r="H22" s="341"/>
      <c r="I22" s="73"/>
      <c r="J22" s="73"/>
      <c r="K22" s="73"/>
      <c r="L22" s="73"/>
      <c r="M22" s="73"/>
      <c r="N22" s="73"/>
      <c r="O22" s="73"/>
    </row>
    <row r="23" spans="1:15" x14ac:dyDescent="0.25">
      <c r="A23" s="1462"/>
      <c r="B23" s="1446"/>
      <c r="C23" s="342" t="s">
        <v>64</v>
      </c>
      <c r="D23" s="348">
        <v>582000</v>
      </c>
      <c r="E23" s="349">
        <v>582000</v>
      </c>
      <c r="F23" s="1458"/>
      <c r="G23" s="357">
        <v>500000</v>
      </c>
      <c r="H23" s="350"/>
      <c r="I23" s="73"/>
      <c r="J23" s="73"/>
      <c r="K23" s="73"/>
      <c r="L23" s="73"/>
      <c r="M23" s="73"/>
      <c r="N23" s="73"/>
      <c r="O23" s="73"/>
    </row>
    <row r="24" spans="1:15" x14ac:dyDescent="0.25">
      <c r="A24" s="1462"/>
      <c r="B24" s="1446"/>
      <c r="C24" s="342" t="s">
        <v>250</v>
      </c>
      <c r="D24" s="348">
        <v>402430</v>
      </c>
      <c r="E24" s="349">
        <v>402430</v>
      </c>
      <c r="F24" s="1458"/>
      <c r="G24" s="357">
        <v>400000</v>
      </c>
      <c r="H24" s="350"/>
      <c r="I24" s="73"/>
      <c r="J24" s="73"/>
      <c r="K24" s="73"/>
      <c r="L24" s="73"/>
      <c r="M24" s="73"/>
      <c r="N24" s="73"/>
      <c r="O24" s="73"/>
    </row>
    <row r="25" spans="1:15" x14ac:dyDescent="0.25">
      <c r="A25" s="1462"/>
      <c r="B25" s="1446"/>
      <c r="C25" s="582" t="s">
        <v>590</v>
      </c>
      <c r="D25" s="348">
        <v>0</v>
      </c>
      <c r="E25" s="349">
        <v>0</v>
      </c>
      <c r="F25" s="1458"/>
      <c r="G25" s="1276">
        <v>400000</v>
      </c>
      <c r="H25" s="461"/>
      <c r="I25" s="73"/>
      <c r="J25" s="73"/>
      <c r="K25" s="73"/>
      <c r="L25" s="73"/>
      <c r="M25" s="73"/>
      <c r="N25" s="73"/>
      <c r="O25" s="73"/>
    </row>
    <row r="26" spans="1:15" x14ac:dyDescent="0.25">
      <c r="A26" s="1462"/>
      <c r="B26" s="1446"/>
      <c r="C26" s="1273" t="s">
        <v>251</v>
      </c>
      <c r="D26" s="1274">
        <v>1072680</v>
      </c>
      <c r="E26" s="1275">
        <v>620000</v>
      </c>
      <c r="F26" s="1458"/>
      <c r="G26" s="1278">
        <v>1000000</v>
      </c>
      <c r="H26" s="1277"/>
      <c r="I26" s="73"/>
      <c r="J26" s="73"/>
      <c r="K26" s="73"/>
      <c r="L26" s="73"/>
      <c r="M26" s="73"/>
      <c r="N26" s="73"/>
      <c r="O26" s="73"/>
    </row>
    <row r="27" spans="1:15" x14ac:dyDescent="0.25">
      <c r="A27" s="1462"/>
      <c r="B27" s="1446"/>
      <c r="C27" s="1273" t="s">
        <v>663</v>
      </c>
      <c r="D27" s="1274">
        <v>0</v>
      </c>
      <c r="E27" s="1275">
        <v>0</v>
      </c>
      <c r="F27" s="1458"/>
      <c r="G27" s="1279">
        <f>I27+J27+K27+L27</f>
        <v>3025148</v>
      </c>
      <c r="H27" s="1277"/>
      <c r="I27" s="73">
        <v>0</v>
      </c>
      <c r="J27" s="1307">
        <v>2125370</v>
      </c>
      <c r="K27" s="1307"/>
      <c r="L27" s="1307">
        <v>899778</v>
      </c>
      <c r="M27" s="73"/>
      <c r="N27" s="73"/>
      <c r="O27" s="73"/>
    </row>
    <row r="28" spans="1:15" x14ac:dyDescent="0.25">
      <c r="A28" s="1462"/>
      <c r="B28" s="1446"/>
      <c r="C28" s="1321" t="s">
        <v>664</v>
      </c>
      <c r="D28" s="1322">
        <v>0</v>
      </c>
      <c r="E28" s="1323">
        <v>0</v>
      </c>
      <c r="F28" s="1458"/>
      <c r="G28" s="1279">
        <f>I28+J28</f>
        <v>310476</v>
      </c>
      <c r="H28" s="1026"/>
      <c r="I28" s="664">
        <v>0</v>
      </c>
      <c r="J28" s="1307">
        <v>310476</v>
      </c>
      <c r="K28" s="1307"/>
      <c r="L28" s="73"/>
      <c r="M28" s="73"/>
      <c r="N28" s="73"/>
      <c r="O28" s="73"/>
    </row>
    <row r="29" spans="1:15" x14ac:dyDescent="0.25">
      <c r="A29" s="1462"/>
      <c r="B29" s="1446"/>
      <c r="C29" s="1321" t="s">
        <v>681</v>
      </c>
      <c r="D29" s="1322">
        <v>0</v>
      </c>
      <c r="E29" s="1323">
        <v>0</v>
      </c>
      <c r="F29" s="1458"/>
      <c r="G29" s="1279">
        <f>SUM(I29+J29+K29)</f>
        <v>434400</v>
      </c>
      <c r="H29" s="1026"/>
      <c r="I29" s="664">
        <v>0</v>
      </c>
      <c r="J29" s="1307">
        <v>0</v>
      </c>
      <c r="K29" s="1307">
        <v>434400</v>
      </c>
      <c r="L29" s="73"/>
      <c r="M29" s="73"/>
      <c r="N29" s="73"/>
      <c r="O29" s="73"/>
    </row>
    <row r="30" spans="1:15" x14ac:dyDescent="0.25">
      <c r="A30" s="1462"/>
      <c r="B30" s="1446"/>
      <c r="C30" s="1321" t="s">
        <v>677</v>
      </c>
      <c r="D30" s="1322">
        <v>0</v>
      </c>
      <c r="E30" s="1323">
        <v>0</v>
      </c>
      <c r="F30" s="1458"/>
      <c r="G30" s="1279">
        <f>I30+K30+J30</f>
        <v>96380</v>
      </c>
      <c r="H30" s="1026"/>
      <c r="I30" s="664">
        <v>0</v>
      </c>
      <c r="J30" s="1307">
        <v>0</v>
      </c>
      <c r="K30" s="1307">
        <v>96380</v>
      </c>
      <c r="L30" s="73"/>
      <c r="M30" s="73"/>
      <c r="N30" s="73"/>
      <c r="O30" s="73"/>
    </row>
    <row r="31" spans="1:15" x14ac:dyDescent="0.25">
      <c r="A31" s="1463"/>
      <c r="B31" s="1465"/>
      <c r="C31" s="431" t="s">
        <v>678</v>
      </c>
      <c r="D31" s="347">
        <v>0</v>
      </c>
      <c r="E31" s="432">
        <v>0</v>
      </c>
      <c r="F31" s="1458"/>
      <c r="G31" s="1280">
        <f>SUM(I31+J31+K31)</f>
        <v>149364</v>
      </c>
      <c r="H31" s="351"/>
      <c r="I31" s="664">
        <v>0</v>
      </c>
      <c r="J31" s="1307">
        <v>0</v>
      </c>
      <c r="K31" s="1307">
        <v>149364</v>
      </c>
      <c r="L31" s="73"/>
      <c r="M31" s="73"/>
      <c r="N31" s="73"/>
      <c r="O31" s="73"/>
    </row>
    <row r="32" spans="1:15" x14ac:dyDescent="0.25">
      <c r="A32" s="1288">
        <v>4121</v>
      </c>
      <c r="B32" s="1258" t="s">
        <v>674</v>
      </c>
      <c r="C32" s="524" t="s">
        <v>666</v>
      </c>
      <c r="D32" s="577">
        <v>0</v>
      </c>
      <c r="E32" s="578">
        <v>0</v>
      </c>
      <c r="F32" s="1283">
        <f>G32</f>
        <v>5000</v>
      </c>
      <c r="G32" s="1284">
        <f>I32+J32</f>
        <v>5000</v>
      </c>
      <c r="H32" s="461"/>
      <c r="I32" s="664">
        <v>0</v>
      </c>
      <c r="J32" s="1307">
        <v>5000</v>
      </c>
      <c r="K32" s="1307"/>
      <c r="L32" s="73"/>
      <c r="M32" s="73"/>
      <c r="N32" s="73"/>
      <c r="O32" s="73"/>
    </row>
    <row r="33" spans="1:15" x14ac:dyDescent="0.25">
      <c r="A33" s="1466">
        <v>4122</v>
      </c>
      <c r="B33" s="1397" t="s">
        <v>131</v>
      </c>
      <c r="C33" s="419" t="s">
        <v>56</v>
      </c>
      <c r="D33" s="420">
        <v>1831520</v>
      </c>
      <c r="E33" s="421">
        <v>1831524</v>
      </c>
      <c r="F33" s="1427">
        <f>SUM(G33:G37)</f>
        <v>2432648</v>
      </c>
      <c r="G33" s="1332">
        <f>SUM(I33+J33+K33)</f>
        <v>1868155</v>
      </c>
      <c r="H33" s="344"/>
      <c r="I33" s="73">
        <v>1500000</v>
      </c>
      <c r="J33" s="1307">
        <v>0</v>
      </c>
      <c r="K33" s="1307">
        <v>368155</v>
      </c>
      <c r="L33" s="73"/>
      <c r="M33" s="73"/>
      <c r="N33" s="73"/>
      <c r="O33" s="73"/>
    </row>
    <row r="34" spans="1:15" x14ac:dyDescent="0.25">
      <c r="A34" s="1467"/>
      <c r="B34" s="1398"/>
      <c r="C34" s="1281" t="s">
        <v>665</v>
      </c>
      <c r="D34" s="1324">
        <v>0</v>
      </c>
      <c r="E34" s="1325">
        <v>0</v>
      </c>
      <c r="F34" s="1428"/>
      <c r="G34" s="1329">
        <f>I34+J34</f>
        <v>66500</v>
      </c>
      <c r="H34" s="1330"/>
      <c r="I34" s="73">
        <v>0</v>
      </c>
      <c r="J34" s="1307">
        <v>66500</v>
      </c>
      <c r="K34" s="1307"/>
      <c r="L34" s="73"/>
      <c r="M34" s="73"/>
      <c r="N34" s="73"/>
      <c r="O34" s="73"/>
    </row>
    <row r="35" spans="1:15" x14ac:dyDescent="0.25">
      <c r="A35" s="1467"/>
      <c r="B35" s="1398"/>
      <c r="C35" s="1281" t="s">
        <v>684</v>
      </c>
      <c r="D35" s="1324"/>
      <c r="E35" s="1325"/>
      <c r="F35" s="1428"/>
      <c r="G35" s="1329">
        <f>SUM(I35+J35+K35+L35)</f>
        <v>250080</v>
      </c>
      <c r="H35" s="1330"/>
      <c r="I35" s="73">
        <v>0</v>
      </c>
      <c r="J35" s="1307">
        <v>0</v>
      </c>
      <c r="K35" s="1307">
        <v>162255</v>
      </c>
      <c r="L35" s="1307">
        <v>87825</v>
      </c>
      <c r="M35" s="73"/>
      <c r="N35" s="73"/>
      <c r="O35" s="73"/>
    </row>
    <row r="36" spans="1:15" x14ac:dyDescent="0.25">
      <c r="A36" s="1467"/>
      <c r="B36" s="1398"/>
      <c r="C36" s="1281" t="s">
        <v>679</v>
      </c>
      <c r="D36" s="1327"/>
      <c r="E36" s="1328"/>
      <c r="F36" s="1428"/>
      <c r="G36" s="1329">
        <f>SUM(I36+J36+K36)</f>
        <v>104362</v>
      </c>
      <c r="H36" s="1330"/>
      <c r="I36" s="73">
        <v>0</v>
      </c>
      <c r="J36" s="1307">
        <v>0</v>
      </c>
      <c r="K36" s="1307">
        <v>104362</v>
      </c>
      <c r="L36" s="73"/>
      <c r="M36" s="73"/>
      <c r="N36" s="73"/>
      <c r="O36" s="73"/>
    </row>
    <row r="37" spans="1:15" x14ac:dyDescent="0.25">
      <c r="A37" s="1468"/>
      <c r="B37" s="1391"/>
      <c r="C37" s="1281" t="s">
        <v>680</v>
      </c>
      <c r="D37" s="352">
        <v>0</v>
      </c>
      <c r="E37" s="1326">
        <v>0</v>
      </c>
      <c r="F37" s="1429"/>
      <c r="G37" s="1282">
        <f>SUM(I37+J37+K37)</f>
        <v>143551</v>
      </c>
      <c r="H37" s="1247"/>
      <c r="I37" s="73">
        <v>0</v>
      </c>
      <c r="J37" s="1307">
        <v>0</v>
      </c>
      <c r="K37" s="1307">
        <v>143551</v>
      </c>
      <c r="L37" s="73"/>
      <c r="M37" s="73"/>
      <c r="N37" s="73"/>
      <c r="O37" s="73"/>
    </row>
    <row r="38" spans="1:15" x14ac:dyDescent="0.25">
      <c r="A38" s="325">
        <v>4213</v>
      </c>
      <c r="B38" s="326" t="s">
        <v>433</v>
      </c>
      <c r="C38" s="326"/>
      <c r="D38" s="328">
        <v>0</v>
      </c>
      <c r="E38" s="329">
        <v>0</v>
      </c>
      <c r="F38" s="330">
        <v>0</v>
      </c>
      <c r="G38" s="339"/>
      <c r="H38" s="331"/>
      <c r="I38" s="73"/>
      <c r="J38" s="1307"/>
      <c r="K38" s="1307"/>
      <c r="L38" s="73"/>
      <c r="M38" s="73"/>
      <c r="N38" s="73"/>
      <c r="O38" s="73"/>
    </row>
    <row r="39" spans="1:15" x14ac:dyDescent="0.25">
      <c r="A39" s="1395">
        <v>4216</v>
      </c>
      <c r="B39" s="1456" t="s">
        <v>400</v>
      </c>
      <c r="C39" s="419" t="s">
        <v>603</v>
      </c>
      <c r="D39" s="420">
        <v>0</v>
      </c>
      <c r="E39" s="421">
        <v>0</v>
      </c>
      <c r="F39" s="1451">
        <f>SUM(G39:G40)</f>
        <v>5690000</v>
      </c>
      <c r="G39" s="422">
        <v>5690000</v>
      </c>
      <c r="H39" s="344"/>
      <c r="I39" s="73"/>
      <c r="J39" s="1307"/>
      <c r="K39" s="1307"/>
      <c r="L39" s="73"/>
      <c r="M39" s="73"/>
      <c r="N39" s="73"/>
      <c r="O39" s="73"/>
    </row>
    <row r="40" spans="1:15" x14ac:dyDescent="0.25">
      <c r="A40" s="1450"/>
      <c r="B40" s="1457"/>
      <c r="C40" s="345" t="s">
        <v>569</v>
      </c>
      <c r="D40" s="534">
        <v>0</v>
      </c>
      <c r="E40" s="535">
        <v>0</v>
      </c>
      <c r="F40" s="1453"/>
      <c r="G40" s="1350">
        <f>I40+L40</f>
        <v>0</v>
      </c>
      <c r="H40" s="708"/>
      <c r="I40" s="73">
        <v>3000000</v>
      </c>
      <c r="J40" s="1307">
        <v>0</v>
      </c>
      <c r="K40" s="1307">
        <v>0</v>
      </c>
      <c r="L40" s="1307">
        <v>-3000000</v>
      </c>
      <c r="M40" s="73"/>
      <c r="N40" s="73"/>
      <c r="O40" s="73"/>
    </row>
    <row r="41" spans="1:15" x14ac:dyDescent="0.25">
      <c r="A41" s="1435">
        <v>4222</v>
      </c>
      <c r="B41" s="1440" t="s">
        <v>401</v>
      </c>
      <c r="C41" s="524"/>
      <c r="D41" s="577">
        <v>0</v>
      </c>
      <c r="E41" s="578">
        <v>0</v>
      </c>
      <c r="F41" s="1437">
        <f>SUM(G41:G43)</f>
        <v>600000</v>
      </c>
      <c r="G41" s="358">
        <v>0</v>
      </c>
      <c r="H41" s="461"/>
      <c r="I41" s="73"/>
      <c r="J41" s="1307"/>
      <c r="K41" s="1307"/>
      <c r="L41" s="73"/>
      <c r="M41" s="73"/>
      <c r="N41" s="73"/>
      <c r="O41" s="73"/>
    </row>
    <row r="42" spans="1:15" x14ac:dyDescent="0.25">
      <c r="A42" s="1443"/>
      <c r="B42" s="1441"/>
      <c r="C42" s="342" t="s">
        <v>594</v>
      </c>
      <c r="D42" s="348">
        <v>0</v>
      </c>
      <c r="E42" s="349">
        <v>0</v>
      </c>
      <c r="F42" s="1438"/>
      <c r="G42" s="357">
        <v>600000</v>
      </c>
      <c r="H42" s="350"/>
      <c r="I42" s="73"/>
      <c r="J42" s="1307"/>
      <c r="K42" s="1307"/>
      <c r="L42" s="73"/>
      <c r="M42" s="73"/>
      <c r="N42" s="73"/>
      <c r="O42" s="73"/>
    </row>
    <row r="43" spans="1:15" x14ac:dyDescent="0.25">
      <c r="A43" s="1444"/>
      <c r="B43" s="1442"/>
      <c r="C43" s="431"/>
      <c r="D43" s="347">
        <v>0</v>
      </c>
      <c r="E43" s="432">
        <v>0</v>
      </c>
      <c r="F43" s="1439"/>
      <c r="G43" s="433">
        <v>0</v>
      </c>
      <c r="H43" s="351"/>
      <c r="I43" s="73"/>
      <c r="J43" s="1307"/>
      <c r="K43" s="1307"/>
      <c r="L43" s="73"/>
      <c r="M43" s="73"/>
      <c r="N43" s="73"/>
      <c r="O43" s="73"/>
    </row>
    <row r="44" spans="1:15" ht="13.8" x14ac:dyDescent="0.25">
      <c r="A44" s="611"/>
      <c r="B44" s="616" t="s">
        <v>115</v>
      </c>
      <c r="C44" s="616"/>
      <c r="D44" s="617">
        <f>SUM(D21:D43)</f>
        <v>6787530</v>
      </c>
      <c r="E44" s="621">
        <f>SUM(E21:E43)</f>
        <v>5685129</v>
      </c>
      <c r="F44" s="619"/>
      <c r="G44" s="608">
        <f>SUM(F20:F43)</f>
        <v>17819416</v>
      </c>
      <c r="H44" s="620"/>
      <c r="I44" s="73"/>
      <c r="J44" s="1307"/>
      <c r="K44" s="1307"/>
      <c r="L44" s="73"/>
      <c r="M44" s="73"/>
      <c r="N44" s="73"/>
      <c r="O44" s="73"/>
    </row>
    <row r="45" spans="1:15" x14ac:dyDescent="0.25">
      <c r="A45" s="332">
        <v>1031</v>
      </c>
      <c r="B45" s="333" t="s">
        <v>68</v>
      </c>
      <c r="C45" s="333" t="s">
        <v>3</v>
      </c>
      <c r="D45" s="335">
        <f>IF('1031-les'!C10=0," ",'1031-les'!C10)</f>
        <v>400000</v>
      </c>
      <c r="E45" s="335">
        <f>IF('1031-les'!D10=0," ",'1031-les'!D10)</f>
        <v>283051</v>
      </c>
      <c r="F45" s="337">
        <f>IF('1031-les'!G10=0," ",'1031-les'!G10)</f>
        <v>500000</v>
      </c>
      <c r="G45" s="355"/>
      <c r="H45" s="338"/>
      <c r="I45" s="73"/>
      <c r="J45" s="1307"/>
      <c r="K45" s="1307"/>
      <c r="L45" s="73"/>
      <c r="M45" s="73"/>
      <c r="N45" s="73"/>
      <c r="O45" s="73"/>
    </row>
    <row r="46" spans="1:15" x14ac:dyDescent="0.25">
      <c r="A46" s="325">
        <v>2321</v>
      </c>
      <c r="B46" s="326" t="s">
        <v>71</v>
      </c>
      <c r="C46" s="326" t="s">
        <v>116</v>
      </c>
      <c r="D46" s="328">
        <v>363000</v>
      </c>
      <c r="E46" s="329">
        <v>364600</v>
      </c>
      <c r="F46" s="330">
        <v>494000</v>
      </c>
      <c r="G46" s="339"/>
      <c r="H46" s="331"/>
      <c r="I46" s="73"/>
      <c r="J46" s="1307"/>
      <c r="K46" s="1307"/>
      <c r="L46" s="73"/>
      <c r="M46" s="73"/>
      <c r="N46" s="73"/>
      <c r="O46" s="73"/>
    </row>
    <row r="47" spans="1:15" x14ac:dyDescent="0.25">
      <c r="A47" s="332">
        <v>3314</v>
      </c>
      <c r="B47" s="333" t="s">
        <v>75</v>
      </c>
      <c r="C47" s="668" t="s">
        <v>5</v>
      </c>
      <c r="D47" s="670">
        <f>IF('3314-knihovna'!C7=0," ",'3314-knihovna'!C7)</f>
        <v>15000</v>
      </c>
      <c r="E47" s="669">
        <f>IF('3314-knihovna'!D7=0," ",'3314-knihovna'!D7)</f>
        <v>7566</v>
      </c>
      <c r="F47" s="337">
        <f>IF('3314-knihovna'!G10=0," ",'3314-knihovna'!G10)</f>
        <v>10000</v>
      </c>
      <c r="G47" s="355"/>
      <c r="H47" s="338"/>
      <c r="I47" s="73"/>
      <c r="J47" s="1307"/>
      <c r="K47" s="1307"/>
      <c r="L47" s="73"/>
      <c r="M47" s="73"/>
      <c r="N47" s="73"/>
      <c r="O47" s="73"/>
    </row>
    <row r="48" spans="1:15" x14ac:dyDescent="0.25">
      <c r="A48" s="325">
        <v>3315</v>
      </c>
      <c r="B48" s="326" t="s">
        <v>132</v>
      </c>
      <c r="C48" s="326" t="s">
        <v>7</v>
      </c>
      <c r="D48" s="328" t="str">
        <f>IF('3315-muzeum'!C10=0," ",'3315-muzeum'!C10)</f>
        <v xml:space="preserve"> </v>
      </c>
      <c r="E48" s="328" t="str">
        <f>IF('3315-muzeum'!D10=0," ",'3315-muzeum'!D10)</f>
        <v xml:space="preserve"> </v>
      </c>
      <c r="F48" s="330">
        <v>0</v>
      </c>
      <c r="G48" s="339"/>
      <c r="H48" s="331"/>
      <c r="I48" s="73"/>
      <c r="J48" s="1307"/>
      <c r="K48" s="1307"/>
      <c r="L48" s="73"/>
      <c r="M48" s="73"/>
      <c r="N48" s="73"/>
      <c r="O48" s="73"/>
    </row>
    <row r="49" spans="1:15" x14ac:dyDescent="0.25">
      <c r="A49" s="332">
        <v>3349</v>
      </c>
      <c r="B49" s="333" t="s">
        <v>117</v>
      </c>
      <c r="C49" s="333" t="s">
        <v>6</v>
      </c>
      <c r="D49" s="335">
        <v>15000</v>
      </c>
      <c r="E49" s="336">
        <v>6810</v>
      </c>
      <c r="F49" s="337">
        <v>10000</v>
      </c>
      <c r="G49" s="355"/>
      <c r="H49" s="338"/>
      <c r="I49" s="73"/>
      <c r="J49" s="1307"/>
      <c r="K49" s="1307"/>
      <c r="L49" s="73"/>
      <c r="M49" s="73"/>
      <c r="N49" s="73"/>
      <c r="O49" s="73"/>
    </row>
    <row r="50" spans="1:15" x14ac:dyDescent="0.25">
      <c r="A50" s="325">
        <v>3399</v>
      </c>
      <c r="B50" s="327" t="s">
        <v>100</v>
      </c>
      <c r="C50" s="326"/>
      <c r="D50" s="328">
        <v>30000</v>
      </c>
      <c r="E50" s="328">
        <v>26700</v>
      </c>
      <c r="F50" s="330">
        <f>IF('3399-Kultura-SPOZ'!G10=0," ",'3399-Kultura-SPOZ'!G10)</f>
        <v>545000</v>
      </c>
      <c r="G50" s="339"/>
      <c r="H50" s="331"/>
      <c r="I50" s="73"/>
      <c r="J50" s="1307"/>
      <c r="K50" s="1307"/>
      <c r="L50" s="73"/>
      <c r="M50" s="73"/>
      <c r="N50" s="73"/>
      <c r="O50" s="73"/>
    </row>
    <row r="51" spans="1:15" x14ac:dyDescent="0.25">
      <c r="A51" s="1287">
        <v>3421</v>
      </c>
      <c r="B51" s="326" t="s">
        <v>667</v>
      </c>
      <c r="C51" s="326" t="s">
        <v>668</v>
      </c>
      <c r="D51" s="328">
        <v>0</v>
      </c>
      <c r="E51" s="328">
        <v>0</v>
      </c>
      <c r="F51" s="1286">
        <f>G51</f>
        <v>121300</v>
      </c>
      <c r="G51" s="1285">
        <f>I51+J51+K51</f>
        <v>121300</v>
      </c>
      <c r="H51" s="331"/>
      <c r="I51" s="73">
        <v>0</v>
      </c>
      <c r="J51" s="1307">
        <v>106300</v>
      </c>
      <c r="K51" s="1307">
        <v>15000</v>
      </c>
      <c r="L51" s="73"/>
      <c r="M51" s="73"/>
      <c r="N51" s="73"/>
      <c r="O51" s="73"/>
    </row>
    <row r="52" spans="1:15" x14ac:dyDescent="0.25">
      <c r="A52" s="332">
        <v>3612</v>
      </c>
      <c r="B52" s="334" t="s">
        <v>82</v>
      </c>
      <c r="C52" s="333" t="s">
        <v>1</v>
      </c>
      <c r="D52" s="335">
        <f>IF('3612-BS'!C11=0," ",'3612-BS'!C11)</f>
        <v>28190000</v>
      </c>
      <c r="E52" s="335">
        <f>IF('3612-BS'!D11=0," ",'3612-BS'!D11)</f>
        <v>22698398</v>
      </c>
      <c r="F52" s="337">
        <f>IF('3612-BS'!G11=0," ",'3612-BS'!G11)</f>
        <v>31047000</v>
      </c>
      <c r="G52" s="355"/>
      <c r="H52" s="343"/>
      <c r="I52" s="76"/>
      <c r="J52" s="73"/>
      <c r="K52" s="73"/>
      <c r="L52" s="73"/>
      <c r="M52" s="73"/>
      <c r="N52" s="73"/>
      <c r="O52" s="73"/>
    </row>
    <row r="53" spans="1:15" x14ac:dyDescent="0.25">
      <c r="A53" s="325">
        <v>3613</v>
      </c>
      <c r="B53" s="327" t="s">
        <v>83</v>
      </c>
      <c r="C53" s="326" t="s">
        <v>0</v>
      </c>
      <c r="D53" s="328">
        <f>IF('3613-budovy'!C10=0," ",'3613-budovy'!C10)</f>
        <v>1700000</v>
      </c>
      <c r="E53" s="328">
        <f>IF('3613-budovy'!D10=0," ",'3613-budovy'!D10)</f>
        <v>1849687</v>
      </c>
      <c r="F53" s="330">
        <f>IF('3613-budovy'!G10=0," ",'3613-budovy'!G10)</f>
        <v>1873000</v>
      </c>
      <c r="G53" s="339"/>
      <c r="H53" s="331"/>
      <c r="I53" s="73"/>
      <c r="J53" s="73"/>
      <c r="K53" s="73"/>
      <c r="L53" s="73"/>
      <c r="M53" s="73"/>
      <c r="N53" s="73"/>
      <c r="O53" s="73"/>
    </row>
    <row r="54" spans="1:15" x14ac:dyDescent="0.25">
      <c r="A54" s="332">
        <v>3631</v>
      </c>
      <c r="B54" s="334" t="s">
        <v>101</v>
      </c>
      <c r="C54" s="333" t="s">
        <v>43</v>
      </c>
      <c r="D54" s="335">
        <f>IF('3631-osvětlení'!C11=0," ",'3631-osvětlení'!C11)</f>
        <v>10000</v>
      </c>
      <c r="E54" s="335">
        <f>IF('3631-osvětlení'!D11=0," ",'3631-osvětlení'!D11)</f>
        <v>130932</v>
      </c>
      <c r="F54" s="337">
        <f>IF('3631-osvětlení'!G11=0," ",'3631-osvětlení'!G11)</f>
        <v>260000</v>
      </c>
      <c r="G54" s="355"/>
      <c r="H54" s="338"/>
      <c r="I54" s="73"/>
      <c r="J54" s="73"/>
      <c r="K54" s="73"/>
      <c r="L54" s="73"/>
      <c r="M54" s="73"/>
      <c r="N54" s="73"/>
      <c r="O54" s="73"/>
    </row>
    <row r="55" spans="1:15" x14ac:dyDescent="0.25">
      <c r="A55" s="325">
        <v>3632</v>
      </c>
      <c r="B55" s="327" t="s">
        <v>50</v>
      </c>
      <c r="C55" s="326" t="s">
        <v>50</v>
      </c>
      <c r="D55" s="328">
        <f>IF('3632-pohřebnictví'!C9=0," ",'3632-pohřebnictví'!C9)</f>
        <v>50000</v>
      </c>
      <c r="E55" s="328">
        <f>IF('3632-pohřebnictví'!D9=0," ",'3632-pohřebnictví'!D9)</f>
        <v>51724</v>
      </c>
      <c r="F55" s="330">
        <f>IF('3632-pohřebnictví'!G9=0," ",'3632-pohřebnictví'!G9)</f>
        <v>50000</v>
      </c>
      <c r="G55" s="339"/>
      <c r="H55" s="331"/>
      <c r="I55" s="73"/>
      <c r="J55" s="73"/>
      <c r="K55" s="73"/>
      <c r="L55" s="73"/>
      <c r="M55" s="73"/>
      <c r="N55" s="73"/>
      <c r="O55" s="73"/>
    </row>
    <row r="56" spans="1:15" x14ac:dyDescent="0.25">
      <c r="A56" s="1395">
        <v>3639</v>
      </c>
      <c r="B56" s="1447" t="s">
        <v>431</v>
      </c>
      <c r="C56" s="591" t="s">
        <v>2</v>
      </c>
      <c r="D56" s="420">
        <f>IF('město-různé'!C7=0," ",'město-různé'!C7)</f>
        <v>220000</v>
      </c>
      <c r="E56" s="420">
        <f>IF('město-různé'!D7=0," ",'město-různé'!D7)</f>
        <v>209463</v>
      </c>
      <c r="F56" s="1451">
        <f>SUM(G56:G59)</f>
        <v>3650000</v>
      </c>
      <c r="G56" s="422">
        <f>IF('město-různé'!G7=0," ",'město-různé'!G7)</f>
        <v>250000</v>
      </c>
      <c r="H56" s="344"/>
      <c r="I56" s="73"/>
      <c r="J56" s="73"/>
      <c r="K56" s="73"/>
      <c r="L56" s="73"/>
      <c r="M56" s="73"/>
      <c r="N56" s="73"/>
      <c r="O56" s="73"/>
    </row>
    <row r="57" spans="1:15" x14ac:dyDescent="0.25">
      <c r="A57" s="1449"/>
      <c r="B57" s="1448"/>
      <c r="C57" s="423" t="s">
        <v>10</v>
      </c>
      <c r="D57" s="424">
        <f>IF('město-různé'!C8=0," ",'město-různé'!C8)</f>
        <v>3500000</v>
      </c>
      <c r="E57" s="425">
        <f>IF('město-různé'!D8=0," ",'město-různé'!D8)</f>
        <v>4843967</v>
      </c>
      <c r="F57" s="1452"/>
      <c r="G57" s="426">
        <f>IF('město-různé'!G8=0," ",'město-různé'!G8)</f>
        <v>3400000</v>
      </c>
      <c r="H57" s="427"/>
      <c r="I57" s="73"/>
      <c r="J57" s="73"/>
      <c r="K57" s="73"/>
      <c r="L57" s="73"/>
      <c r="M57" s="73"/>
      <c r="N57" s="73"/>
      <c r="O57" s="73"/>
    </row>
    <row r="58" spans="1:15" x14ac:dyDescent="0.25">
      <c r="A58" s="1449"/>
      <c r="B58" s="1448"/>
      <c r="C58" s="423" t="s">
        <v>373</v>
      </c>
      <c r="D58" s="424">
        <f>IF('město-různé'!C9=0," ",'město-různé'!C9)</f>
        <v>50000</v>
      </c>
      <c r="E58" s="425" t="str">
        <f>IF('město-různé'!D9=0," ",'město-různé'!D9)</f>
        <v xml:space="preserve"> </v>
      </c>
      <c r="F58" s="1452"/>
      <c r="G58" s="426">
        <f>IF('město-různé'!G9=0," ",'město-různé'!G9)</f>
        <v>1.0000000000000001E-18</v>
      </c>
      <c r="H58" s="427"/>
      <c r="I58" s="73"/>
      <c r="J58" s="73"/>
      <c r="K58" s="73"/>
      <c r="L58" s="73"/>
      <c r="M58" s="73"/>
      <c r="N58" s="73"/>
      <c r="O58" s="73"/>
    </row>
    <row r="59" spans="1:15" x14ac:dyDescent="0.25">
      <c r="A59" s="1450"/>
      <c r="B59" s="1415"/>
      <c r="C59" s="428" t="s">
        <v>432</v>
      </c>
      <c r="D59" s="352">
        <v>13270000</v>
      </c>
      <c r="E59" s="592">
        <v>8900000</v>
      </c>
      <c r="F59" s="1453"/>
      <c r="G59" s="429"/>
      <c r="H59" s="353"/>
      <c r="I59" s="73"/>
      <c r="J59" s="73"/>
      <c r="K59" s="73"/>
      <c r="L59" s="73"/>
      <c r="M59" s="73"/>
      <c r="N59" s="73"/>
      <c r="O59" s="73"/>
    </row>
    <row r="60" spans="1:15" x14ac:dyDescent="0.25">
      <c r="A60" s="325">
        <v>3713</v>
      </c>
      <c r="B60" s="327" t="s">
        <v>102</v>
      </c>
      <c r="C60" s="326" t="s">
        <v>39</v>
      </c>
      <c r="D60" s="328">
        <v>1956000</v>
      </c>
      <c r="E60" s="329">
        <v>1465609</v>
      </c>
      <c r="F60" s="330">
        <v>0</v>
      </c>
      <c r="G60" s="339"/>
      <c r="H60" s="331"/>
      <c r="I60" s="73"/>
      <c r="J60" s="73"/>
      <c r="K60" s="73"/>
      <c r="L60" s="73"/>
      <c r="M60" s="73"/>
      <c r="N60" s="73"/>
      <c r="O60" s="73"/>
    </row>
    <row r="61" spans="1:15" x14ac:dyDescent="0.25">
      <c r="A61" s="332">
        <v>3722</v>
      </c>
      <c r="B61" s="333" t="s">
        <v>428</v>
      </c>
      <c r="C61" s="333" t="s">
        <v>429</v>
      </c>
      <c r="D61" s="335">
        <v>0</v>
      </c>
      <c r="E61" s="525">
        <v>0</v>
      </c>
      <c r="F61" s="337">
        <f>IF('3722-odpady'!G18=0," ",'3722-odpady'!G18)</f>
        <v>37000</v>
      </c>
      <c r="G61" s="355"/>
      <c r="H61" s="338"/>
      <c r="I61" s="73"/>
      <c r="J61" s="73"/>
      <c r="K61" s="73"/>
      <c r="L61" s="73"/>
      <c r="M61" s="73"/>
      <c r="N61" s="73"/>
      <c r="O61" s="73"/>
    </row>
    <row r="62" spans="1:15" x14ac:dyDescent="0.25">
      <c r="A62" s="325">
        <v>3723</v>
      </c>
      <c r="B62" s="327" t="s">
        <v>103</v>
      </c>
      <c r="C62" s="326" t="s">
        <v>427</v>
      </c>
      <c r="D62" s="328">
        <f>IF('3722-odpady'!C12=0," ",'3722-odpady'!C12)</f>
        <v>52000</v>
      </c>
      <c r="E62" s="328">
        <f>IF('3722-odpady'!D12=0," ",'3722-odpady'!D12)</f>
        <v>49384</v>
      </c>
      <c r="F62" s="330">
        <f>IF('3722-odpady'!G12=0," ",'3722-odpady'!G12)</f>
        <v>57000</v>
      </c>
      <c r="G62" s="339"/>
      <c r="H62" s="331"/>
      <c r="I62" s="73"/>
      <c r="J62" s="73"/>
      <c r="K62" s="73"/>
      <c r="L62" s="73"/>
      <c r="M62" s="73"/>
      <c r="N62" s="73"/>
      <c r="O62" s="73"/>
    </row>
    <row r="63" spans="1:15" x14ac:dyDescent="0.25">
      <c r="A63" s="332">
        <v>3725</v>
      </c>
      <c r="B63" s="333" t="s">
        <v>126</v>
      </c>
      <c r="C63" s="333" t="s">
        <v>40</v>
      </c>
      <c r="D63" s="335">
        <f>IF('3722-odpady'!C16=0," ",'3722-odpady'!C16)</f>
        <v>800000</v>
      </c>
      <c r="E63" s="335">
        <f>IF('3722-odpady'!D16=0," ",'3722-odpady'!D16)</f>
        <v>759672</v>
      </c>
      <c r="F63" s="337">
        <f>IF('3722-odpady'!G16=0," ",'3722-odpady'!G16)</f>
        <v>965000</v>
      </c>
      <c r="G63" s="355"/>
      <c r="H63" s="338"/>
      <c r="I63" s="73"/>
      <c r="J63" s="73"/>
      <c r="K63" s="73"/>
      <c r="L63" s="73"/>
      <c r="M63" s="73"/>
      <c r="N63" s="73"/>
      <c r="O63" s="73"/>
    </row>
    <row r="64" spans="1:15" x14ac:dyDescent="0.25">
      <c r="A64" s="325">
        <v>3745</v>
      </c>
      <c r="B64" s="327" t="s">
        <v>104</v>
      </c>
      <c r="C64" s="326" t="s">
        <v>252</v>
      </c>
      <c r="D64" s="328">
        <f>IF('3745-zeleň'!C8=0," ",'3745-zeleň'!C8)</f>
        <v>50000</v>
      </c>
      <c r="E64" s="328">
        <f>IF('3745-zeleň'!D8=0," ",'3745-zeleň'!D8)</f>
        <v>48763</v>
      </c>
      <c r="F64" s="330">
        <f>IF('3745-zeleň'!G8=0," ",'3745-zeleň'!G8)</f>
        <v>145000</v>
      </c>
      <c r="G64" s="339"/>
      <c r="H64" s="339"/>
      <c r="I64" s="73"/>
      <c r="J64" s="73"/>
      <c r="K64" s="73"/>
      <c r="L64" s="73"/>
      <c r="M64" s="73"/>
      <c r="N64" s="73"/>
      <c r="O64" s="73"/>
    </row>
    <row r="65" spans="1:15" x14ac:dyDescent="0.25">
      <c r="A65" s="332">
        <v>4351</v>
      </c>
      <c r="B65" s="334" t="s">
        <v>105</v>
      </c>
      <c r="C65" s="333" t="s">
        <v>56</v>
      </c>
      <c r="D65" s="335">
        <f>IF('4351-DPS'!C9=0," ",'4351-DPS'!C9)</f>
        <v>330000</v>
      </c>
      <c r="E65" s="335">
        <f>IF('4351-DPS'!D9=0," ",'4351-DPS'!D9)</f>
        <v>357784</v>
      </c>
      <c r="F65" s="337">
        <f>IF('4351-DPS'!G9=0," ",'4351-DPS'!G9)</f>
        <v>460000</v>
      </c>
      <c r="G65" s="355"/>
      <c r="H65" s="338"/>
      <c r="I65" s="73"/>
      <c r="J65" s="73"/>
      <c r="K65" s="73"/>
      <c r="L65" s="73"/>
      <c r="M65" s="73"/>
      <c r="N65" s="73"/>
      <c r="O65" s="73"/>
    </row>
    <row r="66" spans="1:15" x14ac:dyDescent="0.25">
      <c r="A66" s="332">
        <v>5512</v>
      </c>
      <c r="B66" s="333" t="s">
        <v>58</v>
      </c>
      <c r="C66" s="333" t="s">
        <v>673</v>
      </c>
      <c r="D66" s="335"/>
      <c r="E66" s="335" t="str">
        <f>IF('4351-DPS'!D10=0," ",'4351-DPS'!D10)</f>
        <v xml:space="preserve"> </v>
      </c>
      <c r="F66" s="337">
        <f>IF('5512-hasiči'!G9=0," ",'5512-hasiči'!G9)</f>
        <v>107700</v>
      </c>
      <c r="G66" s="355"/>
      <c r="H66" s="338"/>
      <c r="I66" s="73"/>
      <c r="J66" s="73"/>
      <c r="K66" s="73"/>
      <c r="L66" s="73"/>
      <c r="M66" s="73"/>
      <c r="N66" s="73"/>
      <c r="O66" s="73"/>
    </row>
    <row r="67" spans="1:15" x14ac:dyDescent="0.25">
      <c r="A67" s="1435">
        <v>6171</v>
      </c>
      <c r="B67" s="1440" t="s">
        <v>106</v>
      </c>
      <c r="C67" s="340" t="s">
        <v>4</v>
      </c>
      <c r="D67" s="346">
        <f>IF('6171-MěÚ'!C7=0," ",'6171-MěÚ'!C7)</f>
        <v>450000</v>
      </c>
      <c r="E67" s="346">
        <f>IF('6171-MěÚ'!D7=0," ",'6171-MěÚ'!D7)</f>
        <v>413146</v>
      </c>
      <c r="F67" s="1418">
        <f>SUM(G67:G68)</f>
        <v>790700</v>
      </c>
      <c r="G67" s="356">
        <f>IF('6171-MěÚ'!G7=0," ",'6171-MěÚ'!G7)</f>
        <v>500000</v>
      </c>
      <c r="H67" s="341"/>
      <c r="I67" s="73"/>
      <c r="J67" s="73"/>
      <c r="K67" s="73"/>
      <c r="L67" s="73"/>
      <c r="M67" s="73"/>
      <c r="N67" s="73"/>
      <c r="O67" s="73"/>
    </row>
    <row r="68" spans="1:15" x14ac:dyDescent="0.25">
      <c r="A68" s="1371"/>
      <c r="B68" s="1446"/>
      <c r="C68" s="1246" t="s">
        <v>374</v>
      </c>
      <c r="D68" s="348" t="str">
        <f>IF('6171-MěÚ'!C8=0," ",'6171-MěÚ'!C8)</f>
        <v xml:space="preserve"> </v>
      </c>
      <c r="E68" s="349">
        <f>IF('6171-MěÚ'!D8=0," ",'6171-MěÚ'!D8)</f>
        <v>56714</v>
      </c>
      <c r="F68" s="1445"/>
      <c r="G68" s="1245">
        <f>IF('6171-MěÚ'!G8=0," ",'6171-MěÚ'!G8)</f>
        <v>290700</v>
      </c>
      <c r="H68" s="350"/>
      <c r="I68" s="73"/>
      <c r="J68" s="73"/>
      <c r="K68" s="73"/>
      <c r="L68" s="73"/>
      <c r="M68" s="73"/>
      <c r="N68" s="73"/>
      <c r="O68" s="73"/>
    </row>
    <row r="69" spans="1:15" x14ac:dyDescent="0.25">
      <c r="A69" s="332">
        <v>6330</v>
      </c>
      <c r="B69" s="334" t="s">
        <v>107</v>
      </c>
      <c r="C69" s="333" t="s">
        <v>51</v>
      </c>
      <c r="D69" s="335">
        <v>590000</v>
      </c>
      <c r="E69" s="336">
        <v>700000</v>
      </c>
      <c r="F69" s="337">
        <f>IF('6171-MěÚ'!G48=0," ",'6171-MěÚ'!G48)</f>
        <v>700000</v>
      </c>
      <c r="G69" s="355"/>
      <c r="H69" s="338"/>
      <c r="I69" s="73"/>
      <c r="J69" s="73"/>
      <c r="K69" s="73"/>
      <c r="L69" s="73"/>
      <c r="M69" s="73"/>
      <c r="N69" s="73"/>
      <c r="O69" s="73"/>
    </row>
    <row r="70" spans="1:15" ht="13.8" thickBot="1" x14ac:dyDescent="0.3">
      <c r="A70" s="609"/>
      <c r="B70" s="673" t="s">
        <v>482</v>
      </c>
      <c r="C70" s="624"/>
      <c r="D70" s="625">
        <f>SUM(D45:D69)</f>
        <v>52041000</v>
      </c>
      <c r="E70" s="621">
        <f>SUM(E45:E69)</f>
        <v>43223970</v>
      </c>
      <c r="F70" s="626"/>
      <c r="G70" s="627">
        <f>SUM(F45:F69)</f>
        <v>41822700</v>
      </c>
      <c r="H70" s="628"/>
      <c r="I70" s="73"/>
      <c r="J70" s="73"/>
      <c r="K70" s="73"/>
      <c r="L70" s="73"/>
      <c r="M70" s="73"/>
      <c r="N70" s="73"/>
      <c r="O70" s="73"/>
    </row>
    <row r="71" spans="1:15" ht="15" thickTop="1" thickBot="1" x14ac:dyDescent="0.3">
      <c r="A71" s="93" t="s">
        <v>24</v>
      </c>
      <c r="B71" s="94"/>
      <c r="C71" s="94"/>
      <c r="D71" s="495">
        <f>SUM(D8+D17+D19+D44+D70)</f>
        <v>147401530</v>
      </c>
      <c r="E71" s="495">
        <f>SUM(E8+E17+E19+E44+E70)</f>
        <v>116703965</v>
      </c>
      <c r="F71" s="95">
        <f>SUM(F4:F70)</f>
        <v>150627710</v>
      </c>
      <c r="G71" s="97">
        <f>SUM(G70+G44+G19+G17+G8)</f>
        <v>150627710</v>
      </c>
      <c r="H71" s="96"/>
      <c r="I71" s="73"/>
      <c r="J71" s="73"/>
      <c r="K71" s="73"/>
      <c r="L71" s="73"/>
      <c r="M71" s="73"/>
      <c r="N71" s="73"/>
      <c r="O71" s="73"/>
    </row>
    <row r="72" spans="1:15" ht="15" thickTop="1" thickBot="1" x14ac:dyDescent="0.3">
      <c r="D72" s="73"/>
      <c r="E72" s="73"/>
      <c r="F72" s="73"/>
      <c r="G72" s="75"/>
      <c r="H72" s="73"/>
      <c r="I72" s="73"/>
      <c r="J72" s="73"/>
      <c r="K72" s="73"/>
      <c r="L72" s="73"/>
      <c r="M72" s="73"/>
      <c r="N72" s="73"/>
      <c r="O72" s="73"/>
    </row>
    <row r="73" spans="1:15" ht="13.8" x14ac:dyDescent="0.25">
      <c r="A73" s="629"/>
      <c r="B73" s="630" t="s">
        <v>454</v>
      </c>
      <c r="C73" s="631"/>
      <c r="D73" s="632"/>
      <c r="E73" s="632"/>
      <c r="F73" s="633"/>
    </row>
    <row r="74" spans="1:15" x14ac:dyDescent="0.25">
      <c r="A74" s="553"/>
      <c r="B74" s="554" t="s">
        <v>455</v>
      </c>
      <c r="C74" s="554"/>
      <c r="D74" s="555"/>
      <c r="E74" s="555"/>
      <c r="F74" s="556">
        <f>G8+G17</f>
        <v>90165594</v>
      </c>
    </row>
    <row r="75" spans="1:15" x14ac:dyDescent="0.25">
      <c r="A75" s="553"/>
      <c r="B75" s="554" t="s">
        <v>456</v>
      </c>
      <c r="C75" s="554"/>
      <c r="D75" s="555"/>
      <c r="E75" s="555"/>
      <c r="F75" s="556">
        <f>F71-(F74+F76+F77)</f>
        <v>39242700</v>
      </c>
      <c r="G75" s="73"/>
    </row>
    <row r="76" spans="1:15" x14ac:dyDescent="0.25">
      <c r="A76" s="553"/>
      <c r="B76" s="554" t="s">
        <v>457</v>
      </c>
      <c r="C76" s="554"/>
      <c r="D76" s="555"/>
      <c r="E76" s="555"/>
      <c r="F76" s="556">
        <f>SUM(G57+G58)</f>
        <v>3400000</v>
      </c>
    </row>
    <row r="77" spans="1:15" ht="13.8" thickBot="1" x14ac:dyDescent="0.3">
      <c r="A77" s="553"/>
      <c r="B77" s="554" t="s">
        <v>458</v>
      </c>
      <c r="C77" s="554"/>
      <c r="D77" s="555"/>
      <c r="E77" s="555"/>
      <c r="F77" s="556">
        <f>G44</f>
        <v>17819416</v>
      </c>
    </row>
    <row r="78" spans="1:15" ht="13.8" x14ac:dyDescent="0.25">
      <c r="A78" s="634"/>
      <c r="B78" s="674" t="s">
        <v>482</v>
      </c>
      <c r="C78" s="635"/>
      <c r="D78" s="636"/>
      <c r="E78" s="636"/>
      <c r="F78" s="637">
        <f>SUM(F74:F77)</f>
        <v>150627710</v>
      </c>
    </row>
  </sheetData>
  <mergeCells count="23">
    <mergeCell ref="D2:E2"/>
    <mergeCell ref="B39:B40"/>
    <mergeCell ref="A39:A40"/>
    <mergeCell ref="F39:F40"/>
    <mergeCell ref="A1:G1"/>
    <mergeCell ref="F9:F13"/>
    <mergeCell ref="F22:F31"/>
    <mergeCell ref="A9:A13"/>
    <mergeCell ref="B9:B13"/>
    <mergeCell ref="A22:A31"/>
    <mergeCell ref="B22:B31"/>
    <mergeCell ref="B33:B37"/>
    <mergeCell ref="A33:A37"/>
    <mergeCell ref="F33:F37"/>
    <mergeCell ref="F41:F43"/>
    <mergeCell ref="B41:B43"/>
    <mergeCell ref="A41:A43"/>
    <mergeCell ref="F67:F68"/>
    <mergeCell ref="A67:A68"/>
    <mergeCell ref="B67:B68"/>
    <mergeCell ref="B56:B59"/>
    <mergeCell ref="A56:A59"/>
    <mergeCell ref="F56:F59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1"/>
  <sheetViews>
    <sheetView topLeftCell="A16" zoomScale="150" zoomScaleNormal="150" workbookViewId="0">
      <selection activeCell="H5" sqref="H5:J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9.77734375" style="101" bestFit="1" customWidth="1"/>
    <col min="9" max="16384" width="9.109375" style="101"/>
  </cols>
  <sheetData>
    <row r="1" spans="1:10" ht="16.8" x14ac:dyDescent="0.3">
      <c r="B1" s="1560" t="s">
        <v>413</v>
      </c>
      <c r="C1" s="1561"/>
      <c r="D1" s="1561"/>
      <c r="E1" s="1561"/>
      <c r="F1" s="501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102" t="s">
        <v>386</v>
      </c>
      <c r="B3" s="1562" t="s">
        <v>391</v>
      </c>
      <c r="C3" s="1563"/>
      <c r="D3" s="104"/>
      <c r="E3" s="104"/>
      <c r="F3" s="104"/>
      <c r="G3" s="105"/>
    </row>
    <row r="4" spans="1:10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0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  <c r="H5" s="1266" t="s">
        <v>142</v>
      </c>
      <c r="I5" s="1266" t="s">
        <v>512</v>
      </c>
      <c r="J5" s="1266" t="s">
        <v>513</v>
      </c>
    </row>
    <row r="6" spans="1:10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  <c r="J6" s="509"/>
    </row>
    <row r="7" spans="1:10" ht="20.100000000000001" customHeight="1" thickBot="1" x14ac:dyDescent="0.35">
      <c r="A7" s="724">
        <v>2111</v>
      </c>
      <c r="B7" s="725" t="s">
        <v>172</v>
      </c>
      <c r="C7" s="849">
        <v>50000</v>
      </c>
      <c r="D7" s="849">
        <v>48763</v>
      </c>
      <c r="E7" s="849">
        <v>50000</v>
      </c>
      <c r="F7" s="849">
        <v>50000</v>
      </c>
      <c r="G7" s="1269">
        <f>H7+I7</f>
        <v>145000</v>
      </c>
      <c r="H7" s="1267">
        <v>50000</v>
      </c>
      <c r="I7" s="1264">
        <v>95000</v>
      </c>
    </row>
    <row r="8" spans="1:10" ht="20.100000000000001" customHeight="1" thickBot="1" x14ac:dyDescent="0.35">
      <c r="A8" s="880"/>
      <c r="B8" s="881" t="s">
        <v>57</v>
      </c>
      <c r="C8" s="902">
        <f>SUM(C7:C7)</f>
        <v>50000</v>
      </c>
      <c r="D8" s="902">
        <f>SUM(D7:D7)</f>
        <v>48763</v>
      </c>
      <c r="E8" s="902">
        <f>SUM(E7:E7)</f>
        <v>50000</v>
      </c>
      <c r="F8" s="902">
        <f>SUM(F7:F7)</f>
        <v>50000</v>
      </c>
      <c r="G8" s="903">
        <f>SUM(G7)</f>
        <v>145000</v>
      </c>
    </row>
    <row r="9" spans="1:10" ht="14.4" x14ac:dyDescent="0.3">
      <c r="A9" s="111"/>
      <c r="B9" s="111"/>
      <c r="C9" s="112"/>
      <c r="D9" s="112"/>
      <c r="E9" s="112"/>
      <c r="F9" s="112"/>
      <c r="G9" s="112"/>
    </row>
    <row r="10" spans="1:10" ht="15" thickBot="1" x14ac:dyDescent="0.35">
      <c r="A10" s="111"/>
      <c r="B10" s="111"/>
      <c r="C10" s="111"/>
      <c r="D10" s="111"/>
      <c r="E10" s="111"/>
      <c r="F10" s="111"/>
    </row>
    <row r="11" spans="1:10" ht="15.6" x14ac:dyDescent="0.3">
      <c r="A11" s="739" t="s">
        <v>386</v>
      </c>
      <c r="B11" s="1564" t="s">
        <v>391</v>
      </c>
      <c r="C11" s="1565"/>
      <c r="D11" s="742"/>
      <c r="E11" s="742"/>
      <c r="F11" s="742"/>
      <c r="G11" s="743"/>
    </row>
    <row r="12" spans="1:10" ht="15.6" x14ac:dyDescent="0.3">
      <c r="A12" s="744"/>
      <c r="B12" s="745" t="s">
        <v>143</v>
      </c>
      <c r="C12" s="746"/>
      <c r="D12" s="747"/>
      <c r="E12" s="748" t="s">
        <v>137</v>
      </c>
      <c r="F12" s="747"/>
      <c r="G12" s="749"/>
    </row>
    <row r="13" spans="1:10" ht="14.4" x14ac:dyDescent="0.3">
      <c r="A13" s="1489" t="s">
        <v>138</v>
      </c>
      <c r="B13" s="1491" t="s">
        <v>139</v>
      </c>
      <c r="C13" s="750" t="s">
        <v>140</v>
      </c>
      <c r="D13" s="750" t="s">
        <v>109</v>
      </c>
      <c r="E13" s="750" t="s">
        <v>141</v>
      </c>
      <c r="F13" s="750" t="s">
        <v>110</v>
      </c>
      <c r="G13" s="752" t="s">
        <v>142</v>
      </c>
    </row>
    <row r="14" spans="1:10" ht="15" thickBot="1" x14ac:dyDescent="0.35">
      <c r="A14" s="1490"/>
      <c r="B14" s="1492"/>
      <c r="C14" s="753" t="str">
        <f>IF('příjmy-paragraf'!D2=0," ",'příjmy-paragraf'!D2)</f>
        <v>rok 2024</v>
      </c>
      <c r="D14" s="753" t="str">
        <f>IF('příjmy-paragraf'!E3=0," ",'příjmy-paragraf'!E3)</f>
        <v xml:space="preserve"> k 30.09.</v>
      </c>
      <c r="E14" s="753" t="str">
        <f>IF('1014-útulek'!E16=0," ",'1014-útulek'!E16)</f>
        <v>k 31.12.2024</v>
      </c>
      <c r="F14" s="753" t="str">
        <f>IF('příjmy-paragraf'!F2=0," ",'příjmy-paragraf'!F2)</f>
        <v>rok 2025</v>
      </c>
      <c r="G14" s="755" t="str">
        <f>IF('příjmy-paragraf'!F2=0," ",'příjmy-paragraf'!F2)</f>
        <v>rok 2025</v>
      </c>
    </row>
    <row r="15" spans="1:10" ht="14.4" x14ac:dyDescent="0.3">
      <c r="A15" s="223">
        <v>5011</v>
      </c>
      <c r="B15" s="244" t="s">
        <v>344</v>
      </c>
      <c r="C15" s="245">
        <v>1488000</v>
      </c>
      <c r="D15" s="245">
        <v>851567</v>
      </c>
      <c r="E15" s="245">
        <v>1488000</v>
      </c>
      <c r="F15" s="985">
        <v>1500000</v>
      </c>
      <c r="G15" s="988">
        <v>1500000</v>
      </c>
    </row>
    <row r="16" spans="1:10" ht="14.4" x14ac:dyDescent="0.3">
      <c r="A16" s="223">
        <v>5031</v>
      </c>
      <c r="B16" s="246" t="s">
        <v>345</v>
      </c>
      <c r="C16" s="247">
        <v>406000</v>
      </c>
      <c r="D16" s="247">
        <v>205433</v>
      </c>
      <c r="E16" s="247">
        <v>406000</v>
      </c>
      <c r="F16" s="986">
        <v>380000</v>
      </c>
      <c r="G16" s="989">
        <v>380000</v>
      </c>
    </row>
    <row r="17" spans="1:11" ht="14.4" x14ac:dyDescent="0.3">
      <c r="A17" s="223">
        <v>5032</v>
      </c>
      <c r="B17" s="246" t="s">
        <v>346</v>
      </c>
      <c r="C17" s="247">
        <v>139000</v>
      </c>
      <c r="D17" s="247">
        <v>74553</v>
      </c>
      <c r="E17" s="247">
        <v>139000</v>
      </c>
      <c r="F17" s="986">
        <v>140000</v>
      </c>
      <c r="G17" s="989">
        <v>140000</v>
      </c>
    </row>
    <row r="18" spans="1:11" ht="15" thickBot="1" x14ac:dyDescent="0.35">
      <c r="A18" s="223">
        <v>5424</v>
      </c>
      <c r="B18" s="248" t="s">
        <v>347</v>
      </c>
      <c r="C18" s="249">
        <v>0</v>
      </c>
      <c r="D18" s="249">
        <v>0</v>
      </c>
      <c r="E18" s="249">
        <v>0</v>
      </c>
      <c r="F18" s="987" t="s">
        <v>52</v>
      </c>
      <c r="G18" s="990" t="s">
        <v>52</v>
      </c>
    </row>
    <row r="19" spans="1:11" ht="15" thickBot="1" x14ac:dyDescent="0.35">
      <c r="A19" s="489"/>
      <c r="B19" s="241" t="s">
        <v>348</v>
      </c>
      <c r="C19" s="242">
        <f>SUM(C15:C18)</f>
        <v>2033000</v>
      </c>
      <c r="D19" s="242">
        <f>SUM(D15:D18)</f>
        <v>1131553</v>
      </c>
      <c r="E19" s="242">
        <f>SUM(E15:E18)</f>
        <v>2033000</v>
      </c>
      <c r="F19" s="242">
        <f>SUM(F15:F18)</f>
        <v>2020000</v>
      </c>
      <c r="G19" s="243">
        <f>SUM(G15:G18)</f>
        <v>2020000</v>
      </c>
    </row>
    <row r="20" spans="1:11" ht="20.100000000000001" customHeight="1" x14ac:dyDescent="0.3">
      <c r="A20" s="224">
        <v>5132</v>
      </c>
      <c r="B20" s="507" t="s">
        <v>158</v>
      </c>
      <c r="C20" s="225">
        <v>10000</v>
      </c>
      <c r="D20" s="226">
        <v>11872</v>
      </c>
      <c r="E20" s="225">
        <v>13000</v>
      </c>
      <c r="F20" s="225">
        <v>15000</v>
      </c>
      <c r="G20" s="227">
        <v>15000</v>
      </c>
    </row>
    <row r="21" spans="1:11" ht="20.100000000000001" customHeight="1" x14ac:dyDescent="0.3">
      <c r="A21" s="224">
        <v>5133</v>
      </c>
      <c r="B21" s="508" t="s">
        <v>420</v>
      </c>
      <c r="C21" s="503">
        <v>1000</v>
      </c>
      <c r="D21" s="504">
        <v>0</v>
      </c>
      <c r="E21" s="503">
        <v>0</v>
      </c>
      <c r="F21" s="503">
        <v>1000</v>
      </c>
      <c r="G21" s="227">
        <v>1000</v>
      </c>
    </row>
    <row r="22" spans="1:11" ht="20.100000000000001" customHeight="1" x14ac:dyDescent="0.3">
      <c r="A22" s="228">
        <v>5134</v>
      </c>
      <c r="B22" s="229" t="s">
        <v>175</v>
      </c>
      <c r="C22" s="230">
        <v>55000</v>
      </c>
      <c r="D22" s="230">
        <v>4559</v>
      </c>
      <c r="E22" s="230">
        <v>10000</v>
      </c>
      <c r="F22" s="230">
        <v>50000</v>
      </c>
      <c r="G22" s="231">
        <v>50000</v>
      </c>
    </row>
    <row r="23" spans="1:11" ht="20.100000000000001" customHeight="1" x14ac:dyDescent="0.3">
      <c r="A23" s="228">
        <v>5137</v>
      </c>
      <c r="B23" s="229" t="s">
        <v>19</v>
      </c>
      <c r="C23" s="230">
        <v>80000</v>
      </c>
      <c r="D23" s="230">
        <v>88205</v>
      </c>
      <c r="E23" s="230">
        <v>90000</v>
      </c>
      <c r="F23" s="230">
        <v>380000</v>
      </c>
      <c r="G23" s="231">
        <v>380000</v>
      </c>
      <c r="H23" s="1021" t="s">
        <v>571</v>
      </c>
      <c r="I23" s="1021"/>
      <c r="J23" s="1021"/>
      <c r="K23" s="1021"/>
    </row>
    <row r="24" spans="1:11" ht="20.100000000000001" customHeight="1" x14ac:dyDescent="0.3">
      <c r="A24" s="228">
        <v>5139</v>
      </c>
      <c r="B24" s="229" t="s">
        <v>168</v>
      </c>
      <c r="C24" s="230">
        <v>220000</v>
      </c>
      <c r="D24" s="230">
        <v>239760</v>
      </c>
      <c r="E24" s="230">
        <v>250000</v>
      </c>
      <c r="F24" s="230">
        <v>230000</v>
      </c>
      <c r="G24" s="231">
        <v>230000</v>
      </c>
      <c r="H24" s="1021"/>
      <c r="I24" s="1021"/>
      <c r="J24" s="1021"/>
      <c r="K24" s="1021"/>
    </row>
    <row r="25" spans="1:11" ht="20.100000000000001" customHeight="1" x14ac:dyDescent="0.3">
      <c r="A25" s="228">
        <v>5156</v>
      </c>
      <c r="B25" s="229" t="s">
        <v>176</v>
      </c>
      <c r="C25" s="230">
        <v>260000</v>
      </c>
      <c r="D25" s="230">
        <v>210688</v>
      </c>
      <c r="E25" s="230">
        <v>250000</v>
      </c>
      <c r="F25" s="230">
        <v>280000</v>
      </c>
      <c r="G25" s="231">
        <v>280000</v>
      </c>
      <c r="H25" s="1021"/>
      <c r="I25" s="1021"/>
      <c r="J25" s="1021"/>
      <c r="K25" s="1021"/>
    </row>
    <row r="26" spans="1:11" ht="20.100000000000001" customHeight="1" x14ac:dyDescent="0.3">
      <c r="A26" s="228">
        <v>5162</v>
      </c>
      <c r="B26" s="229" t="s">
        <v>194</v>
      </c>
      <c r="C26" s="230">
        <v>12000</v>
      </c>
      <c r="D26" s="230">
        <v>6838</v>
      </c>
      <c r="E26" s="230">
        <v>8000</v>
      </c>
      <c r="F26" s="230">
        <v>12000</v>
      </c>
      <c r="G26" s="231">
        <v>12000</v>
      </c>
      <c r="H26" s="1021"/>
      <c r="I26" s="1021"/>
      <c r="J26" s="1021"/>
      <c r="K26" s="1021"/>
    </row>
    <row r="27" spans="1:11" ht="20.100000000000001" customHeight="1" x14ac:dyDescent="0.3">
      <c r="A27" s="228">
        <v>5163</v>
      </c>
      <c r="B27" s="229" t="s">
        <v>195</v>
      </c>
      <c r="C27" s="230">
        <v>30000</v>
      </c>
      <c r="D27" s="230">
        <v>0</v>
      </c>
      <c r="E27" s="230">
        <v>0</v>
      </c>
      <c r="F27" s="230">
        <v>0</v>
      </c>
      <c r="G27" s="231">
        <v>0</v>
      </c>
      <c r="H27" s="1021"/>
      <c r="I27" s="1021"/>
      <c r="J27" s="1021"/>
      <c r="K27" s="1021"/>
    </row>
    <row r="28" spans="1:11" ht="20.100000000000001" customHeight="1" x14ac:dyDescent="0.3">
      <c r="A28" s="228">
        <v>5167</v>
      </c>
      <c r="B28" s="229" t="s">
        <v>180</v>
      </c>
      <c r="C28" s="230">
        <v>5000</v>
      </c>
      <c r="D28" s="230">
        <v>0</v>
      </c>
      <c r="E28" s="230">
        <v>0</v>
      </c>
      <c r="F28" s="230">
        <v>5000</v>
      </c>
      <c r="G28" s="231">
        <v>5000</v>
      </c>
      <c r="H28" s="1021"/>
      <c r="I28" s="1021"/>
      <c r="J28" s="1021"/>
      <c r="K28" s="1021"/>
    </row>
    <row r="29" spans="1:11" ht="20.100000000000001" customHeight="1" x14ac:dyDescent="0.3">
      <c r="A29" s="228">
        <v>5169</v>
      </c>
      <c r="B29" s="229" t="s">
        <v>144</v>
      </c>
      <c r="C29" s="230">
        <v>300000</v>
      </c>
      <c r="D29" s="230">
        <v>31996</v>
      </c>
      <c r="E29" s="230">
        <v>50000</v>
      </c>
      <c r="F29" s="230">
        <v>350000</v>
      </c>
      <c r="G29" s="231">
        <f>SUM(H29+I29+J29)</f>
        <v>499364</v>
      </c>
      <c r="H29" s="1021">
        <v>350000</v>
      </c>
      <c r="I29" s="1021">
        <v>0</v>
      </c>
      <c r="J29" s="1021">
        <v>149364</v>
      </c>
      <c r="K29" s="1021"/>
    </row>
    <row r="30" spans="1:11" ht="20.100000000000001" customHeight="1" x14ac:dyDescent="0.3">
      <c r="A30" s="232">
        <v>5171</v>
      </c>
      <c r="B30" s="233" t="s">
        <v>165</v>
      </c>
      <c r="C30" s="234">
        <v>400000</v>
      </c>
      <c r="D30" s="234">
        <v>322425</v>
      </c>
      <c r="E30" s="234">
        <v>400000</v>
      </c>
      <c r="F30" s="234">
        <v>600000</v>
      </c>
      <c r="G30" s="235">
        <v>600000</v>
      </c>
      <c r="H30" s="1021" t="s">
        <v>572</v>
      </c>
      <c r="I30" s="1021"/>
      <c r="J30" s="1021"/>
      <c r="K30" s="1021"/>
    </row>
    <row r="31" spans="1:11" ht="20.100000000000001" customHeight="1" x14ac:dyDescent="0.3">
      <c r="A31" s="232">
        <v>6122</v>
      </c>
      <c r="B31" s="991" t="s">
        <v>570</v>
      </c>
      <c r="C31" s="234">
        <v>400000</v>
      </c>
      <c r="D31" s="234">
        <v>513899</v>
      </c>
      <c r="E31" s="234">
        <v>550000</v>
      </c>
      <c r="F31" s="234">
        <v>400000</v>
      </c>
      <c r="G31" s="235">
        <v>400000</v>
      </c>
      <c r="H31" s="1021" t="s">
        <v>573</v>
      </c>
      <c r="I31" s="1021"/>
      <c r="J31" s="1021"/>
      <c r="K31" s="1021"/>
    </row>
    <row r="32" spans="1:11" ht="20.100000000000001" customHeight="1" thickBot="1" x14ac:dyDescent="0.35">
      <c r="A32" s="236">
        <v>6123</v>
      </c>
      <c r="B32" s="237" t="s">
        <v>196</v>
      </c>
      <c r="C32" s="238">
        <v>1100000</v>
      </c>
      <c r="D32" s="238">
        <v>1039390</v>
      </c>
      <c r="E32" s="238">
        <v>1040000</v>
      </c>
      <c r="F32" s="238">
        <v>900000</v>
      </c>
      <c r="G32" s="239">
        <v>900000</v>
      </c>
      <c r="H32" s="1021" t="s">
        <v>589</v>
      </c>
      <c r="I32" s="1021"/>
      <c r="J32" s="1021"/>
      <c r="K32" s="1021"/>
    </row>
    <row r="33" spans="1:11" ht="20.100000000000001" customHeight="1" thickBot="1" x14ac:dyDescent="0.35">
      <c r="A33" s="240"/>
      <c r="B33" s="250" t="s">
        <v>349</v>
      </c>
      <c r="C33" s="251">
        <f>SUM(C20:C32)</f>
        <v>2873000</v>
      </c>
      <c r="D33" s="251">
        <f>SUM(D20:D32)</f>
        <v>2469632</v>
      </c>
      <c r="E33" s="251">
        <f>SUM(E20:E32)</f>
        <v>2661000</v>
      </c>
      <c r="F33" s="251">
        <f>SUM(F20:F32)</f>
        <v>3223000</v>
      </c>
      <c r="G33" s="252">
        <f>SUM(G20:G32)</f>
        <v>3372364</v>
      </c>
      <c r="H33" s="1021"/>
      <c r="I33" s="1021"/>
      <c r="J33" s="1021"/>
      <c r="K33" s="1021"/>
    </row>
    <row r="34" spans="1:11" ht="20.100000000000001" customHeight="1" thickBot="1" x14ac:dyDescent="0.35">
      <c r="A34" s="898"/>
      <c r="B34" s="885" t="s">
        <v>57</v>
      </c>
      <c r="C34" s="896">
        <f>SUM(C19+C33)</f>
        <v>4906000</v>
      </c>
      <c r="D34" s="896">
        <f>SUM(D19+D33)</f>
        <v>3601185</v>
      </c>
      <c r="E34" s="896">
        <f>SUM(E19+E33)</f>
        <v>4694000</v>
      </c>
      <c r="F34" s="896">
        <f>SUM(F19+F33)</f>
        <v>5243000</v>
      </c>
      <c r="G34" s="901">
        <f>SUM(G19+G33)</f>
        <v>5392364</v>
      </c>
    </row>
    <row r="35" spans="1:11" ht="14.4" x14ac:dyDescent="0.3">
      <c r="A35" s="111"/>
      <c r="B35" s="111"/>
      <c r="C35" s="114"/>
      <c r="D35" s="114"/>
      <c r="E35" s="114"/>
      <c r="F35" s="114"/>
      <c r="G35" s="111"/>
    </row>
    <row r="36" spans="1:11" ht="14.4" x14ac:dyDescent="0.3">
      <c r="A36" s="111"/>
      <c r="B36" s="111"/>
      <c r="C36" s="114"/>
      <c r="D36" s="114"/>
      <c r="E36" s="114"/>
      <c r="F36" s="114"/>
      <c r="G36" s="111"/>
    </row>
    <row r="37" spans="1:11" ht="14.4" x14ac:dyDescent="0.3">
      <c r="A37" s="111"/>
      <c r="B37" s="115" t="s">
        <v>146</v>
      </c>
      <c r="C37" s="1001">
        <v>45595</v>
      </c>
      <c r="E37" s="115" t="s">
        <v>147</v>
      </c>
      <c r="F37" s="111" t="s">
        <v>177</v>
      </c>
      <c r="G37" s="111"/>
    </row>
    <row r="38" spans="1:11" ht="14.4" x14ac:dyDescent="0.3">
      <c r="A38" s="111"/>
      <c r="B38" s="111"/>
      <c r="C38" s="111"/>
      <c r="D38" s="111"/>
      <c r="E38" s="111"/>
      <c r="F38" s="111"/>
      <c r="G38" s="111"/>
    </row>
    <row r="39" spans="1:11" x14ac:dyDescent="0.25">
      <c r="B39" t="s">
        <v>52</v>
      </c>
      <c r="C39"/>
      <c r="D39" s="221" t="s">
        <v>52</v>
      </c>
    </row>
    <row r="40" spans="1:11" x14ac:dyDescent="0.25">
      <c r="B40" t="s">
        <v>52</v>
      </c>
      <c r="C40"/>
      <c r="D40" s="221" t="s">
        <v>52</v>
      </c>
    </row>
    <row r="41" spans="1:11" ht="14.4" x14ac:dyDescent="0.3">
      <c r="B41"/>
      <c r="C41" s="222"/>
      <c r="D41" s="222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5"/>
  <sheetViews>
    <sheetView zoomScaleNormal="100" workbookViewId="0">
      <selection activeCell="G8" sqref="G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1" ht="17.399999999999999" x14ac:dyDescent="0.3">
      <c r="B1" s="1483" t="s">
        <v>414</v>
      </c>
      <c r="C1" s="1484"/>
      <c r="D1" s="1484"/>
      <c r="E1" s="1484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 t="s">
        <v>387</v>
      </c>
      <c r="B3" s="710" t="s">
        <v>197</v>
      </c>
      <c r="C3" s="711"/>
      <c r="D3" s="712"/>
      <c r="E3" s="712"/>
      <c r="F3" s="712"/>
      <c r="G3" s="713"/>
    </row>
    <row r="4" spans="1:11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1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11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  <c r="H6" s="1266" t="s">
        <v>142</v>
      </c>
      <c r="I6" s="1266" t="s">
        <v>512</v>
      </c>
      <c r="J6" s="1266" t="s">
        <v>513</v>
      </c>
      <c r="K6" s="1266" t="s">
        <v>513</v>
      </c>
    </row>
    <row r="7" spans="1:11" ht="20.100000000000001" customHeight="1" x14ac:dyDescent="0.3">
      <c r="A7" s="724">
        <v>2111</v>
      </c>
      <c r="B7" s="725" t="s">
        <v>198</v>
      </c>
      <c r="C7" s="774">
        <v>330000</v>
      </c>
      <c r="D7" s="774">
        <v>357784</v>
      </c>
      <c r="E7" s="774">
        <v>400000</v>
      </c>
      <c r="F7" s="774">
        <v>340000</v>
      </c>
      <c r="G7" s="775">
        <f>H7+K7</f>
        <v>460000</v>
      </c>
      <c r="H7" s="1310">
        <v>340000</v>
      </c>
      <c r="I7" s="101">
        <v>0</v>
      </c>
      <c r="J7" s="101">
        <v>0</v>
      </c>
      <c r="K7" s="1309">
        <v>120000</v>
      </c>
    </row>
    <row r="8" spans="1:11" ht="20.100000000000001" customHeight="1" thickBot="1" x14ac:dyDescent="0.35">
      <c r="A8" s="732">
        <v>2324</v>
      </c>
      <c r="B8" s="733" t="s">
        <v>199</v>
      </c>
      <c r="C8" s="778">
        <v>0</v>
      </c>
      <c r="D8" s="778">
        <v>0</v>
      </c>
      <c r="E8" s="778">
        <v>0</v>
      </c>
      <c r="F8" s="778">
        <v>0</v>
      </c>
      <c r="G8" s="779">
        <v>0</v>
      </c>
    </row>
    <row r="9" spans="1:11" ht="20.100000000000001" customHeight="1" thickBot="1" x14ac:dyDescent="0.35">
      <c r="A9" s="880"/>
      <c r="B9" s="881" t="s">
        <v>57</v>
      </c>
      <c r="C9" s="882">
        <f>SUM(C7:C8)</f>
        <v>330000</v>
      </c>
      <c r="D9" s="882">
        <f>SUM(D7:D8)</f>
        <v>357784</v>
      </c>
      <c r="E9" s="882">
        <f>SUM(E7:E8)</f>
        <v>400000</v>
      </c>
      <c r="F9" s="882">
        <f>SUM(F7:F8)</f>
        <v>340000</v>
      </c>
      <c r="G9" s="883">
        <f>SUM(G7:G8)</f>
        <v>460000</v>
      </c>
    </row>
    <row r="10" spans="1:11" ht="14.4" x14ac:dyDescent="0.3">
      <c r="A10" s="111"/>
      <c r="B10" s="111"/>
      <c r="C10" s="112"/>
      <c r="D10" s="112"/>
      <c r="E10" s="112"/>
      <c r="F10" s="112"/>
      <c r="G10" s="112"/>
    </row>
    <row r="11" spans="1:11" ht="15" thickBot="1" x14ac:dyDescent="0.35">
      <c r="A11" s="111"/>
      <c r="B11" s="111"/>
      <c r="C11" s="111"/>
      <c r="D11" s="111"/>
      <c r="E11" s="111"/>
      <c r="F11" s="111"/>
    </row>
    <row r="12" spans="1:11" ht="15.6" x14ac:dyDescent="0.3">
      <c r="A12" s="739" t="s">
        <v>387</v>
      </c>
      <c r="B12" s="740" t="s">
        <v>200</v>
      </c>
      <c r="C12" s="741"/>
      <c r="D12" s="742"/>
      <c r="E12" s="742"/>
      <c r="F12" s="742"/>
      <c r="G12" s="743"/>
    </row>
    <row r="13" spans="1:11" ht="15.6" x14ac:dyDescent="0.3">
      <c r="A13" s="744"/>
      <c r="B13" s="745" t="s">
        <v>143</v>
      </c>
      <c r="C13" s="746"/>
      <c r="D13" s="747"/>
      <c r="E13" s="748" t="s">
        <v>137</v>
      </c>
      <c r="F13" s="747"/>
      <c r="G13" s="749"/>
    </row>
    <row r="14" spans="1:11" ht="14.4" x14ac:dyDescent="0.3">
      <c r="A14" s="1489" t="s">
        <v>138</v>
      </c>
      <c r="B14" s="1491" t="s">
        <v>139</v>
      </c>
      <c r="C14" s="750" t="s">
        <v>140</v>
      </c>
      <c r="D14" s="750" t="s">
        <v>109</v>
      </c>
      <c r="E14" s="750" t="s">
        <v>141</v>
      </c>
      <c r="F14" s="750" t="s">
        <v>110</v>
      </c>
      <c r="G14" s="752" t="s">
        <v>142</v>
      </c>
    </row>
    <row r="15" spans="1:11" ht="15" thickBot="1" x14ac:dyDescent="0.35">
      <c r="A15" s="1490"/>
      <c r="B15" s="1492"/>
      <c r="C15" s="753" t="str">
        <f>IF('příjmy-paragraf'!D2=0," ",'příjmy-paragraf'!D2)</f>
        <v>rok 2024</v>
      </c>
      <c r="D15" s="753" t="str">
        <f>IF('příjmy-paragraf'!E3=0," ",'příjmy-paragraf'!E3)</f>
        <v xml:space="preserve"> k 30.09.</v>
      </c>
      <c r="E15" s="753" t="str">
        <f>IF('1014-útulek'!E16=0," ",'1014-útulek'!E16)</f>
        <v>k 31.12.2024</v>
      </c>
      <c r="F15" s="753" t="str">
        <f>IF('příjmy-paragraf'!F2=0," ",'příjmy-paragraf'!F2)</f>
        <v>rok 2025</v>
      </c>
      <c r="G15" s="755" t="str">
        <f>IF('příjmy-paragraf'!F2=0," ",'příjmy-paragraf'!F2)</f>
        <v>rok 2025</v>
      </c>
    </row>
    <row r="16" spans="1:11" ht="20.100000000000001" customHeight="1" x14ac:dyDescent="0.3">
      <c r="A16" s="756">
        <v>5011</v>
      </c>
      <c r="B16" s="771" t="s">
        <v>201</v>
      </c>
      <c r="C16" s="758">
        <v>1700000</v>
      </c>
      <c r="D16" s="759">
        <v>1229925</v>
      </c>
      <c r="E16" s="758">
        <v>1700000</v>
      </c>
      <c r="F16" s="1002">
        <v>1700000</v>
      </c>
      <c r="G16" s="761">
        <v>1700000</v>
      </c>
    </row>
    <row r="17" spans="1:8" ht="20.100000000000001" customHeight="1" x14ac:dyDescent="0.3">
      <c r="A17" s="780">
        <v>5031</v>
      </c>
      <c r="B17" s="785" t="s">
        <v>202</v>
      </c>
      <c r="C17" s="782">
        <v>421000</v>
      </c>
      <c r="D17" s="782">
        <v>303768</v>
      </c>
      <c r="E17" s="782">
        <v>421000</v>
      </c>
      <c r="F17" s="1003">
        <v>421000</v>
      </c>
      <c r="G17" s="784">
        <v>421000</v>
      </c>
    </row>
    <row r="18" spans="1:8" ht="20.100000000000001" customHeight="1" x14ac:dyDescent="0.3">
      <c r="A18" s="780">
        <v>5032</v>
      </c>
      <c r="B18" s="785" t="s">
        <v>203</v>
      </c>
      <c r="C18" s="782">
        <v>153000</v>
      </c>
      <c r="D18" s="782">
        <v>110241</v>
      </c>
      <c r="E18" s="782">
        <v>153000</v>
      </c>
      <c r="F18" s="1003">
        <v>153000</v>
      </c>
      <c r="G18" s="784">
        <v>153000</v>
      </c>
    </row>
    <row r="19" spans="1:8" ht="20.100000000000001" customHeight="1" x14ac:dyDescent="0.3">
      <c r="A19" s="780">
        <v>5132</v>
      </c>
      <c r="B19" s="785" t="s">
        <v>158</v>
      </c>
      <c r="C19" s="782">
        <v>0</v>
      </c>
      <c r="D19" s="782">
        <v>0</v>
      </c>
      <c r="E19" s="782">
        <v>0</v>
      </c>
      <c r="F19" s="782">
        <v>0</v>
      </c>
      <c r="G19" s="784">
        <v>0</v>
      </c>
    </row>
    <row r="20" spans="1:8" ht="20.100000000000001" customHeight="1" x14ac:dyDescent="0.3">
      <c r="A20" s="780">
        <v>5133</v>
      </c>
      <c r="B20" s="785" t="s">
        <v>204</v>
      </c>
      <c r="C20" s="782">
        <v>0</v>
      </c>
      <c r="D20" s="782">
        <v>0</v>
      </c>
      <c r="E20" s="782">
        <v>0</v>
      </c>
      <c r="F20" s="782">
        <v>0</v>
      </c>
      <c r="G20" s="784">
        <v>0</v>
      </c>
    </row>
    <row r="21" spans="1:8" ht="20.100000000000001" customHeight="1" x14ac:dyDescent="0.3">
      <c r="A21" s="780">
        <v>5134</v>
      </c>
      <c r="B21" s="785" t="s">
        <v>175</v>
      </c>
      <c r="C21" s="782">
        <v>12000</v>
      </c>
      <c r="D21" s="782">
        <v>4015</v>
      </c>
      <c r="E21" s="782">
        <v>12000</v>
      </c>
      <c r="F21" s="782">
        <v>12000</v>
      </c>
      <c r="G21" s="784">
        <v>12000</v>
      </c>
    </row>
    <row r="22" spans="1:8" ht="20.100000000000001" customHeight="1" x14ac:dyDescent="0.3">
      <c r="A22" s="780">
        <v>5137</v>
      </c>
      <c r="B22" s="785" t="s">
        <v>19</v>
      </c>
      <c r="C22" s="782">
        <v>16000</v>
      </c>
      <c r="D22" s="782">
        <v>0</v>
      </c>
      <c r="E22" s="782">
        <v>16000</v>
      </c>
      <c r="F22" s="782">
        <v>6000</v>
      </c>
      <c r="G22" s="784">
        <v>6000</v>
      </c>
      <c r="H22" s="509" t="s">
        <v>579</v>
      </c>
    </row>
    <row r="23" spans="1:8" ht="20.100000000000001" customHeight="1" x14ac:dyDescent="0.3">
      <c r="A23" s="780">
        <v>5139</v>
      </c>
      <c r="B23" s="785" t="s">
        <v>150</v>
      </c>
      <c r="C23" s="782">
        <v>40000</v>
      </c>
      <c r="D23" s="782">
        <v>10861</v>
      </c>
      <c r="E23" s="782">
        <v>35000</v>
      </c>
      <c r="F23" s="782">
        <v>35000</v>
      </c>
      <c r="G23" s="784">
        <v>35000</v>
      </c>
    </row>
    <row r="24" spans="1:8" ht="20.100000000000001" customHeight="1" x14ac:dyDescent="0.3">
      <c r="A24" s="780">
        <v>5151</v>
      </c>
      <c r="B24" s="785" t="s">
        <v>205</v>
      </c>
      <c r="C24" s="782">
        <v>22000</v>
      </c>
      <c r="D24" s="782">
        <v>10528</v>
      </c>
      <c r="E24" s="782">
        <v>18000</v>
      </c>
      <c r="F24" s="782">
        <v>20000</v>
      </c>
      <c r="G24" s="784">
        <v>20000</v>
      </c>
    </row>
    <row r="25" spans="1:8" ht="20.100000000000001" customHeight="1" x14ac:dyDescent="0.3">
      <c r="A25" s="780">
        <v>5152</v>
      </c>
      <c r="B25" s="785" t="s">
        <v>44</v>
      </c>
      <c r="C25" s="782">
        <v>70000</v>
      </c>
      <c r="D25" s="782">
        <v>63832</v>
      </c>
      <c r="E25" s="782">
        <v>85000</v>
      </c>
      <c r="F25" s="782">
        <v>85000</v>
      </c>
      <c r="G25" s="784">
        <v>85000</v>
      </c>
    </row>
    <row r="26" spans="1:8" ht="20.100000000000001" customHeight="1" x14ac:dyDescent="0.3">
      <c r="A26" s="780">
        <v>5154</v>
      </c>
      <c r="B26" s="785" t="s">
        <v>162</v>
      </c>
      <c r="C26" s="782">
        <v>25000</v>
      </c>
      <c r="D26" s="782">
        <v>11988</v>
      </c>
      <c r="E26" s="782">
        <v>18000</v>
      </c>
      <c r="F26" s="782">
        <v>20000</v>
      </c>
      <c r="G26" s="784">
        <v>20000</v>
      </c>
    </row>
    <row r="27" spans="1:8" ht="20.100000000000001" customHeight="1" x14ac:dyDescent="0.3">
      <c r="A27" s="780">
        <v>5156</v>
      </c>
      <c r="B27" s="785" t="s">
        <v>176</v>
      </c>
      <c r="C27" s="782">
        <v>20000</v>
      </c>
      <c r="D27" s="782">
        <v>15668</v>
      </c>
      <c r="E27" s="782">
        <v>20000</v>
      </c>
      <c r="F27" s="782">
        <v>22000</v>
      </c>
      <c r="G27" s="784">
        <v>22000</v>
      </c>
    </row>
    <row r="28" spans="1:8" ht="20.100000000000001" customHeight="1" x14ac:dyDescent="0.3">
      <c r="A28" s="780">
        <v>5162</v>
      </c>
      <c r="B28" s="785" t="s">
        <v>206</v>
      </c>
      <c r="C28" s="782">
        <v>14000</v>
      </c>
      <c r="D28" s="782">
        <v>8994</v>
      </c>
      <c r="E28" s="782">
        <v>14000</v>
      </c>
      <c r="F28" s="782">
        <v>14000</v>
      </c>
      <c r="G28" s="784">
        <v>14000</v>
      </c>
    </row>
    <row r="29" spans="1:8" ht="20.100000000000001" customHeight="1" x14ac:dyDescent="0.3">
      <c r="A29" s="780">
        <v>5163</v>
      </c>
      <c r="B29" s="785" t="s">
        <v>207</v>
      </c>
      <c r="C29" s="782">
        <v>7000</v>
      </c>
      <c r="D29" s="782">
        <v>0</v>
      </c>
      <c r="E29" s="782">
        <v>7000</v>
      </c>
      <c r="F29" s="782">
        <v>7000</v>
      </c>
      <c r="G29" s="784">
        <v>7000</v>
      </c>
    </row>
    <row r="30" spans="1:8" ht="20.100000000000001" customHeight="1" x14ac:dyDescent="0.3">
      <c r="A30" s="780">
        <v>5167</v>
      </c>
      <c r="B30" s="785" t="s">
        <v>180</v>
      </c>
      <c r="C30" s="782">
        <v>23000</v>
      </c>
      <c r="D30" s="782">
        <v>9730</v>
      </c>
      <c r="E30" s="782">
        <v>15290</v>
      </c>
      <c r="F30" s="782">
        <v>30000</v>
      </c>
      <c r="G30" s="784">
        <v>30000</v>
      </c>
    </row>
    <row r="31" spans="1:8" ht="20.100000000000001" customHeight="1" x14ac:dyDescent="0.3">
      <c r="A31" s="780">
        <v>5168</v>
      </c>
      <c r="B31" s="785" t="s">
        <v>208</v>
      </c>
      <c r="C31" s="782">
        <v>10000</v>
      </c>
      <c r="D31" s="782">
        <v>0</v>
      </c>
      <c r="E31" s="782">
        <v>10000</v>
      </c>
      <c r="F31" s="782">
        <v>10000</v>
      </c>
      <c r="G31" s="784">
        <v>10000</v>
      </c>
    </row>
    <row r="32" spans="1:8" ht="20.100000000000001" customHeight="1" x14ac:dyDescent="0.3">
      <c r="A32" s="780">
        <v>5169</v>
      </c>
      <c r="B32" s="785" t="s">
        <v>144</v>
      </c>
      <c r="C32" s="782">
        <v>5000</v>
      </c>
      <c r="D32" s="782">
        <v>15013</v>
      </c>
      <c r="E32" s="782">
        <v>15013</v>
      </c>
      <c r="F32" s="782">
        <v>6000</v>
      </c>
      <c r="G32" s="784">
        <v>6000</v>
      </c>
    </row>
    <row r="33" spans="1:8" ht="20.100000000000001" customHeight="1" x14ac:dyDescent="0.3">
      <c r="A33" s="780">
        <v>5171</v>
      </c>
      <c r="B33" s="785" t="s">
        <v>165</v>
      </c>
      <c r="C33" s="782">
        <v>20000</v>
      </c>
      <c r="D33" s="782">
        <v>2530</v>
      </c>
      <c r="E33" s="782">
        <v>10000</v>
      </c>
      <c r="F33" s="782">
        <v>15000</v>
      </c>
      <c r="G33" s="784">
        <v>15000</v>
      </c>
      <c r="H33" s="509" t="s">
        <v>578</v>
      </c>
    </row>
    <row r="34" spans="1:8" ht="20.100000000000001" customHeight="1" x14ac:dyDescent="0.3">
      <c r="A34" s="780">
        <v>5173</v>
      </c>
      <c r="B34" s="785" t="s">
        <v>22</v>
      </c>
      <c r="C34" s="782">
        <v>1000</v>
      </c>
      <c r="D34" s="782">
        <v>0</v>
      </c>
      <c r="E34" s="782">
        <v>300</v>
      </c>
      <c r="F34" s="782">
        <v>1000</v>
      </c>
      <c r="G34" s="784">
        <v>1000</v>
      </c>
    </row>
    <row r="35" spans="1:8" ht="20.100000000000001" customHeight="1" x14ac:dyDescent="0.3">
      <c r="A35" s="787">
        <v>5175</v>
      </c>
      <c r="B35" s="793" t="s">
        <v>25</v>
      </c>
      <c r="C35" s="789">
        <v>5000</v>
      </c>
      <c r="D35" s="789">
        <v>509</v>
      </c>
      <c r="E35" s="789">
        <v>5000</v>
      </c>
      <c r="F35" s="789">
        <v>6000</v>
      </c>
      <c r="G35" s="790">
        <v>6000</v>
      </c>
    </row>
    <row r="36" spans="1:8" ht="20.100000000000001" customHeight="1" x14ac:dyDescent="0.3">
      <c r="A36" s="787">
        <v>5424</v>
      </c>
      <c r="B36" s="1004" t="s">
        <v>209</v>
      </c>
      <c r="C36" s="789">
        <v>0</v>
      </c>
      <c r="D36" s="789">
        <v>0</v>
      </c>
      <c r="E36" s="789">
        <v>0</v>
      </c>
      <c r="F36" s="789">
        <v>0</v>
      </c>
      <c r="G36" s="790">
        <v>0</v>
      </c>
    </row>
    <row r="37" spans="1:8" ht="20.100000000000001" customHeight="1" thickBot="1" x14ac:dyDescent="0.35">
      <c r="A37" s="762">
        <v>6123</v>
      </c>
      <c r="B37" s="1005" t="s">
        <v>399</v>
      </c>
      <c r="C37" s="764">
        <v>0</v>
      </c>
      <c r="D37" s="764">
        <v>0</v>
      </c>
      <c r="E37" s="764">
        <v>0</v>
      </c>
      <c r="F37" s="764">
        <v>550000</v>
      </c>
      <c r="G37" s="766">
        <v>550000</v>
      </c>
      <c r="H37" s="509" t="s">
        <v>591</v>
      </c>
    </row>
    <row r="38" spans="1:8" ht="20.100000000000001" customHeight="1" thickBot="1" x14ac:dyDescent="0.35">
      <c r="A38" s="898"/>
      <c r="B38" s="885" t="s">
        <v>57</v>
      </c>
      <c r="C38" s="896">
        <f>SUM(C16:C37)</f>
        <v>2564000</v>
      </c>
      <c r="D38" s="896">
        <f>SUM(D16:D37)</f>
        <v>1797602</v>
      </c>
      <c r="E38" s="896">
        <f>SUM(E16:E37)</f>
        <v>2554603</v>
      </c>
      <c r="F38" s="896">
        <f>SUM(F16:F37)</f>
        <v>3113000</v>
      </c>
      <c r="G38" s="901">
        <f>SUM(G16:G37)</f>
        <v>3113000</v>
      </c>
    </row>
    <row r="39" spans="1:8" ht="14.4" x14ac:dyDescent="0.3">
      <c r="A39" s="111"/>
      <c r="B39" s="111"/>
      <c r="C39" s="114"/>
      <c r="D39" s="114"/>
      <c r="E39" s="114"/>
      <c r="F39" s="114"/>
      <c r="G39" s="111"/>
    </row>
    <row r="40" spans="1:8" ht="14.4" x14ac:dyDescent="0.3">
      <c r="A40" s="111"/>
      <c r="B40" s="111"/>
      <c r="C40" s="114"/>
      <c r="D40" s="114"/>
      <c r="E40" s="114"/>
      <c r="F40" s="114"/>
      <c r="G40" s="111"/>
    </row>
    <row r="41" spans="1:8" ht="14.4" x14ac:dyDescent="0.3">
      <c r="A41" s="111"/>
      <c r="B41" s="115" t="s">
        <v>146</v>
      </c>
      <c r="C41" s="1001">
        <v>45595</v>
      </c>
      <c r="E41" s="115" t="s">
        <v>147</v>
      </c>
      <c r="F41" s="111" t="s">
        <v>210</v>
      </c>
      <c r="G41" s="111"/>
    </row>
    <row r="42" spans="1:8" ht="14.4" x14ac:dyDescent="0.3">
      <c r="A42" s="111"/>
      <c r="B42" s="111"/>
      <c r="C42" s="111"/>
      <c r="D42" s="111"/>
      <c r="E42" s="111"/>
      <c r="F42" s="111"/>
      <c r="G42" s="111"/>
    </row>
    <row r="44" spans="1:8" x14ac:dyDescent="0.25">
      <c r="B44" t="s">
        <v>52</v>
      </c>
      <c r="C44"/>
      <c r="D44" s="221" t="s">
        <v>52</v>
      </c>
    </row>
    <row r="45" spans="1:8" x14ac:dyDescent="0.25">
      <c r="B45" t="s">
        <v>52</v>
      </c>
      <c r="C45"/>
      <c r="D45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45"/>
  <sheetViews>
    <sheetView topLeftCell="A19" zoomScale="140" zoomScaleNormal="140" workbookViewId="0">
      <selection activeCell="H14" sqref="H14:J1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10" ht="17.399999999999999" x14ac:dyDescent="0.3">
      <c r="B1" s="1483" t="s">
        <v>415</v>
      </c>
      <c r="C1" s="1484"/>
      <c r="D1" s="1484"/>
      <c r="E1" s="1484"/>
      <c r="F1" s="500" t="str">
        <f>IF('příjmy-paragraf'!F2=0," ",'příjmy-paragraf'!F2)</f>
        <v>rok 2025</v>
      </c>
    </row>
    <row r="2" spans="1:10" ht="14.4" thickBot="1" x14ac:dyDescent="0.3"/>
    <row r="3" spans="1:10" ht="15.6" x14ac:dyDescent="0.3">
      <c r="A3" s="709" t="s">
        <v>388</v>
      </c>
      <c r="B3" s="710" t="s">
        <v>211</v>
      </c>
      <c r="C3" s="711"/>
      <c r="D3" s="712"/>
      <c r="E3" s="712"/>
      <c r="F3" s="712"/>
      <c r="G3" s="713"/>
    </row>
    <row r="4" spans="1:10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0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  <c r="H5" s="1266" t="s">
        <v>142</v>
      </c>
      <c r="I5" s="1266" t="s">
        <v>512</v>
      </c>
      <c r="J5" s="1266" t="s">
        <v>513</v>
      </c>
    </row>
    <row r="6" spans="1:10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10" ht="20.100000000000001" customHeight="1" x14ac:dyDescent="0.3">
      <c r="A7" s="724">
        <v>2322</v>
      </c>
      <c r="B7" s="1006" t="s">
        <v>580</v>
      </c>
      <c r="C7" s="774">
        <v>0</v>
      </c>
      <c r="D7" s="774">
        <v>108224</v>
      </c>
      <c r="E7" s="774">
        <v>108224</v>
      </c>
      <c r="F7" s="774">
        <v>0</v>
      </c>
      <c r="G7" s="775">
        <f>SUM(H7+I7+J7)</f>
        <v>47700</v>
      </c>
      <c r="H7" s="101">
        <v>0</v>
      </c>
      <c r="I7" s="1264">
        <v>0</v>
      </c>
      <c r="J7" s="1264">
        <v>47700</v>
      </c>
    </row>
    <row r="8" spans="1:10" ht="20.100000000000001" customHeight="1" thickBot="1" x14ac:dyDescent="0.35">
      <c r="A8" s="732" t="s">
        <v>52</v>
      </c>
      <c r="B8" s="1271" t="s">
        <v>662</v>
      </c>
      <c r="C8" s="778" t="s">
        <v>52</v>
      </c>
      <c r="D8" s="778" t="s">
        <v>52</v>
      </c>
      <c r="E8" s="778"/>
      <c r="F8" s="778"/>
      <c r="G8" s="1270">
        <f>H8+I8</f>
        <v>60000</v>
      </c>
      <c r="H8" s="1267">
        <v>0</v>
      </c>
      <c r="I8" s="1264">
        <v>60000</v>
      </c>
    </row>
    <row r="9" spans="1:10" ht="20.100000000000001" customHeight="1" thickBot="1" x14ac:dyDescent="0.35">
      <c r="A9" s="880"/>
      <c r="B9" s="881" t="s">
        <v>57</v>
      </c>
      <c r="C9" s="882">
        <f>SUM(C7:C8)</f>
        <v>0</v>
      </c>
      <c r="D9" s="882">
        <f>SUM(D7:D8)</f>
        <v>108224</v>
      </c>
      <c r="E9" s="882">
        <f>SUM(E7:E8)</f>
        <v>108224</v>
      </c>
      <c r="F9" s="882">
        <f>SUM(F7:F8)</f>
        <v>0</v>
      </c>
      <c r="G9" s="883">
        <f>SUM(G7:G8)</f>
        <v>107700</v>
      </c>
    </row>
    <row r="10" spans="1:10" ht="14.4" x14ac:dyDescent="0.3">
      <c r="A10" s="111"/>
      <c r="B10" s="111"/>
      <c r="C10" s="112"/>
      <c r="D10" s="112"/>
      <c r="E10" s="112"/>
      <c r="F10" s="112"/>
      <c r="G10" s="112"/>
    </row>
    <row r="11" spans="1:10" ht="15" thickBot="1" x14ac:dyDescent="0.35">
      <c r="A11" s="111"/>
      <c r="B11" s="111"/>
      <c r="C11" s="111"/>
      <c r="D11" s="111"/>
      <c r="E11" s="111"/>
      <c r="F11" s="111"/>
    </row>
    <row r="12" spans="1:10" ht="15.6" x14ac:dyDescent="0.3">
      <c r="A12" s="739" t="s">
        <v>388</v>
      </c>
      <c r="B12" s="740" t="s">
        <v>211</v>
      </c>
      <c r="C12" s="741"/>
      <c r="D12" s="742"/>
      <c r="E12" s="742"/>
      <c r="F12" s="742"/>
      <c r="G12" s="743"/>
    </row>
    <row r="13" spans="1:10" ht="15.6" x14ac:dyDescent="0.3">
      <c r="A13" s="744"/>
      <c r="B13" s="745" t="s">
        <v>143</v>
      </c>
      <c r="C13" s="746"/>
      <c r="D13" s="747"/>
      <c r="E13" s="748" t="s">
        <v>137</v>
      </c>
      <c r="F13" s="747"/>
      <c r="G13" s="749"/>
    </row>
    <row r="14" spans="1:10" ht="14.4" x14ac:dyDescent="0.3">
      <c r="A14" s="1489" t="s">
        <v>138</v>
      </c>
      <c r="B14" s="1491" t="s">
        <v>139</v>
      </c>
      <c r="C14" s="750" t="s">
        <v>140</v>
      </c>
      <c r="D14" s="750" t="s">
        <v>109</v>
      </c>
      <c r="E14" s="750" t="s">
        <v>141</v>
      </c>
      <c r="F14" s="750" t="s">
        <v>110</v>
      </c>
      <c r="G14" s="752" t="s">
        <v>142</v>
      </c>
      <c r="H14" s="1266" t="s">
        <v>142</v>
      </c>
      <c r="I14" s="1266" t="s">
        <v>512</v>
      </c>
      <c r="J14" s="1266" t="s">
        <v>513</v>
      </c>
    </row>
    <row r="15" spans="1:10" ht="15" thickBot="1" x14ac:dyDescent="0.35">
      <c r="A15" s="1490"/>
      <c r="B15" s="1492"/>
      <c r="C15" s="753" t="str">
        <f>IF('příjmy-paragraf'!D2=0," ",'příjmy-paragraf'!D2)</f>
        <v>rok 2024</v>
      </c>
      <c r="D15" s="753" t="str">
        <f>IF('příjmy-paragraf'!E3=0," ",'příjmy-paragraf'!E3)</f>
        <v xml:space="preserve"> k 30.09.</v>
      </c>
      <c r="E15" s="753" t="str">
        <f>IF('1014-útulek'!E16=0," ",'1014-útulek'!E16)</f>
        <v>k 31.12.2024</v>
      </c>
      <c r="F15" s="754" t="str">
        <f>IF('příjmy-paragraf'!F2=0," ",'příjmy-paragraf'!F2)</f>
        <v>rok 2025</v>
      </c>
      <c r="G15" s="755" t="str">
        <f>IF('příjmy-paragraf'!F2=0," ",'příjmy-paragraf'!F2)</f>
        <v>rok 2025</v>
      </c>
    </row>
    <row r="16" spans="1:10" ht="20.100000000000001" customHeight="1" x14ac:dyDescent="0.3">
      <c r="A16" s="756">
        <v>5019</v>
      </c>
      <c r="B16" s="771" t="s">
        <v>212</v>
      </c>
      <c r="C16" s="758">
        <v>10000</v>
      </c>
      <c r="D16" s="759">
        <v>10879</v>
      </c>
      <c r="E16" s="758">
        <v>11000</v>
      </c>
      <c r="F16" s="758">
        <v>10000</v>
      </c>
      <c r="G16" s="761">
        <v>10000</v>
      </c>
    </row>
    <row r="17" spans="1:10" ht="20.100000000000001" customHeight="1" x14ac:dyDescent="0.3">
      <c r="A17" s="780">
        <v>5021</v>
      </c>
      <c r="B17" s="785" t="s">
        <v>213</v>
      </c>
      <c r="C17" s="782">
        <v>160000</v>
      </c>
      <c r="D17" s="782">
        <v>2856</v>
      </c>
      <c r="E17" s="782">
        <v>160000</v>
      </c>
      <c r="F17" s="782">
        <v>160000</v>
      </c>
      <c r="G17" s="784">
        <v>160000</v>
      </c>
    </row>
    <row r="18" spans="1:10" ht="20.100000000000001" customHeight="1" x14ac:dyDescent="0.3">
      <c r="A18" s="780">
        <v>5039</v>
      </c>
      <c r="B18" s="785" t="s">
        <v>214</v>
      </c>
      <c r="C18" s="782">
        <v>20000</v>
      </c>
      <c r="D18" s="782">
        <v>3064</v>
      </c>
      <c r="E18" s="782">
        <v>20000</v>
      </c>
      <c r="F18" s="782">
        <v>20000</v>
      </c>
      <c r="G18" s="784">
        <v>20000</v>
      </c>
    </row>
    <row r="19" spans="1:10" ht="20.100000000000001" customHeight="1" x14ac:dyDescent="0.3">
      <c r="A19" s="780">
        <v>5132</v>
      </c>
      <c r="B19" s="850" t="s">
        <v>158</v>
      </c>
      <c r="C19" s="782">
        <v>3000</v>
      </c>
      <c r="D19" s="782">
        <v>225</v>
      </c>
      <c r="E19" s="782">
        <v>3000</v>
      </c>
      <c r="F19" s="782">
        <v>3000</v>
      </c>
      <c r="G19" s="784">
        <v>3000</v>
      </c>
    </row>
    <row r="20" spans="1:10" ht="20.100000000000001" customHeight="1" x14ac:dyDescent="0.3">
      <c r="A20" s="780">
        <v>5133</v>
      </c>
      <c r="B20" s="850" t="s">
        <v>420</v>
      </c>
      <c r="C20" s="782">
        <v>3000</v>
      </c>
      <c r="D20" s="782">
        <v>0</v>
      </c>
      <c r="E20" s="782">
        <v>3000</v>
      </c>
      <c r="F20" s="782">
        <v>3000</v>
      </c>
      <c r="G20" s="784">
        <v>3000</v>
      </c>
    </row>
    <row r="21" spans="1:10" ht="20.100000000000001" customHeight="1" x14ac:dyDescent="0.3">
      <c r="A21" s="780">
        <v>5134</v>
      </c>
      <c r="B21" s="785" t="s">
        <v>175</v>
      </c>
      <c r="C21" s="782">
        <v>5000</v>
      </c>
      <c r="D21" s="782">
        <v>0</v>
      </c>
      <c r="E21" s="782">
        <v>5000</v>
      </c>
      <c r="F21" s="782">
        <v>5000</v>
      </c>
      <c r="G21" s="784">
        <v>5000</v>
      </c>
    </row>
    <row r="22" spans="1:10" ht="20.100000000000001" customHeight="1" x14ac:dyDescent="0.3">
      <c r="A22" s="780">
        <v>5136</v>
      </c>
      <c r="B22" s="785" t="s">
        <v>160</v>
      </c>
      <c r="C22" s="782">
        <v>0</v>
      </c>
      <c r="D22" s="782">
        <v>0</v>
      </c>
      <c r="E22" s="782">
        <v>0</v>
      </c>
      <c r="F22" s="782">
        <v>0</v>
      </c>
      <c r="G22" s="784">
        <v>0</v>
      </c>
    </row>
    <row r="23" spans="1:10" ht="20.100000000000001" customHeight="1" x14ac:dyDescent="0.3">
      <c r="A23" s="780">
        <v>5137</v>
      </c>
      <c r="B23" s="785" t="s">
        <v>19</v>
      </c>
      <c r="C23" s="782">
        <v>160000</v>
      </c>
      <c r="D23" s="782">
        <v>128400</v>
      </c>
      <c r="E23" s="782">
        <v>140000</v>
      </c>
      <c r="F23" s="782">
        <v>220000</v>
      </c>
      <c r="G23" s="1302">
        <f>H23+I23</f>
        <v>280000</v>
      </c>
      <c r="H23" s="1267">
        <v>220000</v>
      </c>
      <c r="I23" s="1264">
        <v>60000</v>
      </c>
    </row>
    <row r="24" spans="1:10" ht="20.100000000000001" customHeight="1" x14ac:dyDescent="0.3">
      <c r="A24" s="780">
        <v>5139</v>
      </c>
      <c r="B24" s="785" t="s">
        <v>150</v>
      </c>
      <c r="C24" s="782">
        <v>423000</v>
      </c>
      <c r="D24" s="782">
        <v>203798</v>
      </c>
      <c r="E24" s="782">
        <v>250000</v>
      </c>
      <c r="F24" s="782">
        <v>150000</v>
      </c>
      <c r="G24" s="1334">
        <f>SUM(H24+I24+J24)</f>
        <v>398442</v>
      </c>
      <c r="H24" s="1267">
        <v>150000</v>
      </c>
      <c r="I24" s="1264">
        <v>0</v>
      </c>
      <c r="J24" s="1264">
        <v>248442</v>
      </c>
    </row>
    <row r="25" spans="1:10" ht="20.100000000000001" customHeight="1" x14ac:dyDescent="0.3">
      <c r="A25" s="780">
        <v>5151</v>
      </c>
      <c r="B25" s="785" t="s">
        <v>20</v>
      </c>
      <c r="C25" s="782">
        <v>8000</v>
      </c>
      <c r="D25" s="782">
        <v>24531</v>
      </c>
      <c r="E25" s="782">
        <v>27000</v>
      </c>
      <c r="F25" s="782">
        <v>8000</v>
      </c>
      <c r="G25" s="784">
        <v>8000</v>
      </c>
    </row>
    <row r="26" spans="1:10" ht="20.100000000000001" customHeight="1" x14ac:dyDescent="0.3">
      <c r="A26" s="780">
        <v>5153</v>
      </c>
      <c r="B26" s="785" t="s">
        <v>21</v>
      </c>
      <c r="C26" s="782">
        <v>40000</v>
      </c>
      <c r="D26" s="782">
        <v>51660</v>
      </c>
      <c r="E26" s="782">
        <v>60000</v>
      </c>
      <c r="F26" s="782">
        <v>40000</v>
      </c>
      <c r="G26" s="784">
        <v>40000</v>
      </c>
    </row>
    <row r="27" spans="1:10" ht="20.100000000000001" customHeight="1" x14ac:dyDescent="0.3">
      <c r="A27" s="780">
        <v>5154</v>
      </c>
      <c r="B27" s="785" t="s">
        <v>162</v>
      </c>
      <c r="C27" s="782">
        <v>80000</v>
      </c>
      <c r="D27" s="782">
        <v>134499</v>
      </c>
      <c r="E27" s="782">
        <v>150000</v>
      </c>
      <c r="F27" s="782">
        <v>80000</v>
      </c>
      <c r="G27" s="784">
        <v>80000</v>
      </c>
    </row>
    <row r="28" spans="1:10" ht="20.100000000000001" customHeight="1" x14ac:dyDescent="0.3">
      <c r="A28" s="780">
        <v>5156</v>
      </c>
      <c r="B28" s="785" t="s">
        <v>176</v>
      </c>
      <c r="C28" s="782">
        <v>140000</v>
      </c>
      <c r="D28" s="782">
        <v>114569</v>
      </c>
      <c r="E28" s="782">
        <v>130000</v>
      </c>
      <c r="F28" s="782">
        <v>140000</v>
      </c>
      <c r="G28" s="784">
        <v>140000</v>
      </c>
    </row>
    <row r="29" spans="1:10" ht="20.100000000000001" customHeight="1" x14ac:dyDescent="0.3">
      <c r="A29" s="780">
        <v>5161</v>
      </c>
      <c r="B29" s="785" t="s">
        <v>38</v>
      </c>
      <c r="C29" s="782">
        <v>0</v>
      </c>
      <c r="D29" s="782">
        <v>0</v>
      </c>
      <c r="E29" s="782">
        <v>0</v>
      </c>
      <c r="F29" s="782">
        <v>0</v>
      </c>
      <c r="G29" s="784">
        <v>0</v>
      </c>
    </row>
    <row r="30" spans="1:10" ht="20.100000000000001" customHeight="1" x14ac:dyDescent="0.3">
      <c r="A30" s="780">
        <v>5162</v>
      </c>
      <c r="B30" s="785" t="s">
        <v>206</v>
      </c>
      <c r="C30" s="782">
        <v>40000</v>
      </c>
      <c r="D30" s="782">
        <v>46014</v>
      </c>
      <c r="E30" s="782">
        <v>50000</v>
      </c>
      <c r="F30" s="782">
        <v>40000</v>
      </c>
      <c r="G30" s="784">
        <v>40000</v>
      </c>
    </row>
    <row r="31" spans="1:10" ht="20.100000000000001" customHeight="1" x14ac:dyDescent="0.3">
      <c r="A31" s="780">
        <v>5163</v>
      </c>
      <c r="B31" s="785" t="s">
        <v>207</v>
      </c>
      <c r="C31" s="782">
        <v>90000</v>
      </c>
      <c r="D31" s="782">
        <v>76374</v>
      </c>
      <c r="E31" s="782">
        <v>80000</v>
      </c>
      <c r="F31" s="782">
        <v>90000</v>
      </c>
      <c r="G31" s="784">
        <v>90000</v>
      </c>
    </row>
    <row r="32" spans="1:10" ht="20.100000000000001" customHeight="1" x14ac:dyDescent="0.3">
      <c r="A32" s="780">
        <v>5167</v>
      </c>
      <c r="B32" s="785" t="s">
        <v>180</v>
      </c>
      <c r="C32" s="782">
        <v>60000</v>
      </c>
      <c r="D32" s="782">
        <v>4800</v>
      </c>
      <c r="E32" s="782">
        <v>5000</v>
      </c>
      <c r="F32" s="782">
        <v>60000</v>
      </c>
      <c r="G32" s="784">
        <v>60000</v>
      </c>
    </row>
    <row r="33" spans="1:7" ht="20.100000000000001" customHeight="1" x14ac:dyDescent="0.3">
      <c r="A33" s="780">
        <v>5168</v>
      </c>
      <c r="B33" s="785" t="s">
        <v>208</v>
      </c>
      <c r="C33" s="782">
        <v>0</v>
      </c>
      <c r="D33" s="782">
        <v>0</v>
      </c>
      <c r="E33" s="782">
        <v>0</v>
      </c>
      <c r="F33" s="782">
        <v>0</v>
      </c>
      <c r="G33" s="784">
        <v>0</v>
      </c>
    </row>
    <row r="34" spans="1:7" ht="20.100000000000001" customHeight="1" x14ac:dyDescent="0.3">
      <c r="A34" s="780">
        <v>5169</v>
      </c>
      <c r="B34" s="785" t="s">
        <v>144</v>
      </c>
      <c r="C34" s="782">
        <v>45000</v>
      </c>
      <c r="D34" s="782">
        <v>61019</v>
      </c>
      <c r="E34" s="782">
        <v>70000</v>
      </c>
      <c r="F34" s="782">
        <v>45000</v>
      </c>
      <c r="G34" s="784">
        <v>45000</v>
      </c>
    </row>
    <row r="35" spans="1:7" ht="20.100000000000001" customHeight="1" x14ac:dyDescent="0.3">
      <c r="A35" s="780">
        <v>5171</v>
      </c>
      <c r="B35" s="785" t="s">
        <v>165</v>
      </c>
      <c r="C35" s="782">
        <v>180000</v>
      </c>
      <c r="D35" s="782">
        <v>185472</v>
      </c>
      <c r="E35" s="782">
        <v>200000</v>
      </c>
      <c r="F35" s="782">
        <v>180000</v>
      </c>
      <c r="G35" s="784">
        <v>180000</v>
      </c>
    </row>
    <row r="36" spans="1:7" ht="20.100000000000001" customHeight="1" x14ac:dyDescent="0.3">
      <c r="A36" s="780">
        <v>5175</v>
      </c>
      <c r="B36" s="785" t="s">
        <v>25</v>
      </c>
      <c r="C36" s="782">
        <v>10000</v>
      </c>
      <c r="D36" s="782">
        <v>2982</v>
      </c>
      <c r="E36" s="782">
        <v>5000</v>
      </c>
      <c r="F36" s="782">
        <v>10000</v>
      </c>
      <c r="G36" s="784">
        <v>10000</v>
      </c>
    </row>
    <row r="37" spans="1:7" ht="20.100000000000001" customHeight="1" x14ac:dyDescent="0.3">
      <c r="A37" s="787">
        <v>5194</v>
      </c>
      <c r="B37" s="851" t="s">
        <v>215</v>
      </c>
      <c r="C37" s="789">
        <v>2000</v>
      </c>
      <c r="D37" s="789">
        <v>0</v>
      </c>
      <c r="E37" s="789">
        <v>0</v>
      </c>
      <c r="F37" s="789">
        <v>2000</v>
      </c>
      <c r="G37" s="790">
        <v>2000</v>
      </c>
    </row>
    <row r="38" spans="1:7" ht="20.100000000000001" customHeight="1" x14ac:dyDescent="0.3">
      <c r="A38" s="787">
        <v>6121</v>
      </c>
      <c r="B38" s="1004" t="s">
        <v>581</v>
      </c>
      <c r="C38" s="789">
        <v>68000</v>
      </c>
      <c r="D38" s="789">
        <v>67778</v>
      </c>
      <c r="E38" s="789">
        <v>67778</v>
      </c>
      <c r="F38" s="789">
        <v>0</v>
      </c>
      <c r="G38" s="790">
        <v>0</v>
      </c>
    </row>
    <row r="39" spans="1:7" ht="20.100000000000001" customHeight="1" x14ac:dyDescent="0.3">
      <c r="A39" s="787">
        <v>6122</v>
      </c>
      <c r="B39" s="1004" t="s">
        <v>570</v>
      </c>
      <c r="C39" s="789">
        <v>60000</v>
      </c>
      <c r="D39" s="789">
        <v>59900</v>
      </c>
      <c r="E39" s="789">
        <v>59900</v>
      </c>
      <c r="F39" s="789">
        <v>0</v>
      </c>
      <c r="G39" s="790">
        <v>0</v>
      </c>
    </row>
    <row r="40" spans="1:7" ht="20.100000000000001" customHeight="1" thickBot="1" x14ac:dyDescent="0.35">
      <c r="A40" s="762">
        <v>6123</v>
      </c>
      <c r="B40" s="852" t="s">
        <v>399</v>
      </c>
      <c r="C40" s="764">
        <v>0</v>
      </c>
      <c r="D40" s="764">
        <v>0</v>
      </c>
      <c r="E40" s="764">
        <v>0</v>
      </c>
      <c r="F40" s="764">
        <v>1900000</v>
      </c>
      <c r="G40" s="766">
        <v>1900000</v>
      </c>
    </row>
    <row r="41" spans="1:7" ht="20.100000000000001" customHeight="1" thickBot="1" x14ac:dyDescent="0.35">
      <c r="A41" s="898"/>
      <c r="B41" s="885" t="s">
        <v>57</v>
      </c>
      <c r="C41" s="899">
        <f>SUM(C16:C40)</f>
        <v>1607000</v>
      </c>
      <c r="D41" s="899">
        <f>SUM(D16:D40)</f>
        <v>1178820</v>
      </c>
      <c r="E41" s="899">
        <f>SUM(E16:E40)</f>
        <v>1496678</v>
      </c>
      <c r="F41" s="899">
        <f>SUM(F16:F40)</f>
        <v>3166000</v>
      </c>
      <c r="G41" s="900">
        <f>SUM(G16:G40)</f>
        <v>3474442</v>
      </c>
    </row>
    <row r="42" spans="1:7" ht="14.4" x14ac:dyDescent="0.3">
      <c r="A42" s="111"/>
      <c r="B42" s="111"/>
      <c r="C42" s="114"/>
      <c r="D42" s="114"/>
      <c r="E42" s="114"/>
      <c r="F42" s="114"/>
      <c r="G42" s="111"/>
    </row>
    <row r="43" spans="1:7" ht="14.4" x14ac:dyDescent="0.3">
      <c r="A43" s="111"/>
      <c r="B43" s="111"/>
      <c r="C43" s="114"/>
      <c r="D43" s="114"/>
      <c r="E43" s="114"/>
      <c r="F43" s="114"/>
      <c r="G43" s="111"/>
    </row>
    <row r="44" spans="1:7" ht="14.4" x14ac:dyDescent="0.3">
      <c r="A44" s="111"/>
      <c r="B44" s="115" t="s">
        <v>146</v>
      </c>
      <c r="C44" s="1001">
        <v>45595</v>
      </c>
      <c r="E44" s="115" t="s">
        <v>147</v>
      </c>
      <c r="F44" s="652" t="s">
        <v>148</v>
      </c>
      <c r="G44" s="111"/>
    </row>
    <row r="45" spans="1:7" ht="14.4" x14ac:dyDescent="0.3">
      <c r="A45" s="111"/>
      <c r="B45" s="111"/>
      <c r="C45" s="111"/>
      <c r="D45" s="111"/>
      <c r="E45" s="111"/>
      <c r="F45" s="111"/>
      <c r="G45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7"/>
  <sheetViews>
    <sheetView zoomScale="150" zoomScaleNormal="150" workbookViewId="0">
      <selection activeCell="I18" sqref="I1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3" t="s">
        <v>416</v>
      </c>
      <c r="C1" s="1484"/>
      <c r="D1" s="1484"/>
      <c r="E1" s="148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389</v>
      </c>
      <c r="B3" s="710" t="s">
        <v>350</v>
      </c>
      <c r="C3" s="711"/>
      <c r="D3" s="795"/>
      <c r="E3" s="795"/>
      <c r="F3" s="795"/>
      <c r="G3" s="713"/>
    </row>
    <row r="4" spans="1:7" ht="15.6" x14ac:dyDescent="0.3">
      <c r="A4" s="714"/>
      <c r="B4" s="715" t="s">
        <v>136</v>
      </c>
      <c r="C4" s="796"/>
      <c r="D4" s="797"/>
      <c r="E4" s="718" t="s">
        <v>137</v>
      </c>
      <c r="F4" s="797"/>
      <c r="G4" s="719"/>
    </row>
    <row r="5" spans="1:7" ht="14.4" x14ac:dyDescent="0.3">
      <c r="A5" s="1554" t="s">
        <v>138</v>
      </c>
      <c r="B5" s="1555" t="s">
        <v>139</v>
      </c>
      <c r="C5" s="798" t="s">
        <v>140</v>
      </c>
      <c r="D5" s="798" t="s">
        <v>109</v>
      </c>
      <c r="E5" s="798" t="s">
        <v>141</v>
      </c>
      <c r="F5" s="798" t="s">
        <v>110</v>
      </c>
      <c r="G5" s="799" t="s">
        <v>142</v>
      </c>
    </row>
    <row r="6" spans="1:7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803"/>
      <c r="B7" s="804"/>
      <c r="C7" s="853"/>
      <c r="D7" s="853"/>
      <c r="E7" s="853"/>
      <c r="F7" s="853"/>
      <c r="G7" s="731"/>
    </row>
    <row r="8" spans="1:7" ht="20.100000000000001" customHeight="1" thickBot="1" x14ac:dyDescent="0.35">
      <c r="A8" s="806"/>
      <c r="B8" s="807"/>
      <c r="C8" s="854"/>
      <c r="D8" s="854"/>
      <c r="E8" s="854"/>
      <c r="F8" s="854"/>
      <c r="G8" s="735"/>
    </row>
    <row r="9" spans="1:7" ht="20.100000000000001" customHeight="1" thickBot="1" x14ac:dyDescent="0.35">
      <c r="A9" s="892"/>
      <c r="B9" s="881" t="s">
        <v>57</v>
      </c>
      <c r="C9" s="893">
        <f>SUM(C7:C8)</f>
        <v>0</v>
      </c>
      <c r="D9" s="893">
        <f>SUM(D7:D8)</f>
        <v>0</v>
      </c>
      <c r="E9" s="893">
        <f>SUM(E7:E8)</f>
        <v>0</v>
      </c>
      <c r="F9" s="893">
        <f>SUM(F7:F8)</f>
        <v>0</v>
      </c>
      <c r="G9" s="894">
        <f>SUM(G7:G8)</f>
        <v>0</v>
      </c>
    </row>
    <row r="10" spans="1:7" ht="14.4" x14ac:dyDescent="0.3">
      <c r="A10" s="215"/>
      <c r="B10" s="215"/>
      <c r="C10" s="216"/>
      <c r="D10" s="216"/>
      <c r="E10" s="216"/>
      <c r="F10" s="216"/>
      <c r="G10" s="216"/>
    </row>
    <row r="11" spans="1:7" ht="15" thickBot="1" x14ac:dyDescent="0.35">
      <c r="A11" s="215"/>
      <c r="B11" s="215"/>
      <c r="C11" s="215"/>
      <c r="D11" s="215"/>
      <c r="E11" s="215"/>
      <c r="F11" s="215"/>
    </row>
    <row r="12" spans="1:7" ht="15.6" x14ac:dyDescent="0.3">
      <c r="A12" s="739" t="s">
        <v>389</v>
      </c>
      <c r="B12" s="740" t="s">
        <v>350</v>
      </c>
      <c r="C12" s="741"/>
      <c r="D12" s="810"/>
      <c r="E12" s="810"/>
      <c r="F12" s="810"/>
      <c r="G12" s="743"/>
    </row>
    <row r="13" spans="1:7" ht="15.6" x14ac:dyDescent="0.3">
      <c r="A13" s="744"/>
      <c r="B13" s="745" t="s">
        <v>143</v>
      </c>
      <c r="C13" s="811"/>
      <c r="D13" s="812"/>
      <c r="E13" s="748" t="s">
        <v>137</v>
      </c>
      <c r="F13" s="812"/>
      <c r="G13" s="749"/>
    </row>
    <row r="14" spans="1:7" ht="14.4" x14ac:dyDescent="0.3">
      <c r="A14" s="1556" t="s">
        <v>138</v>
      </c>
      <c r="B14" s="1557" t="s">
        <v>139</v>
      </c>
      <c r="C14" s="813" t="s">
        <v>140</v>
      </c>
      <c r="D14" s="813" t="s">
        <v>109</v>
      </c>
      <c r="E14" s="813" t="s">
        <v>141</v>
      </c>
      <c r="F14" s="813" t="s">
        <v>110</v>
      </c>
      <c r="G14" s="814" t="s">
        <v>142</v>
      </c>
    </row>
    <row r="15" spans="1:7" ht="15" thickBot="1" x14ac:dyDescent="0.35">
      <c r="A15" s="1490"/>
      <c r="B15" s="1492"/>
      <c r="C15" s="753" t="str">
        <f>IF('příjmy-paragraf'!D2=0," ",'příjmy-paragraf'!D2)</f>
        <v>rok 2024</v>
      </c>
      <c r="D15" s="753" t="str">
        <f>IF('příjmy-paragraf'!E3=0," ",'příjmy-paragraf'!E3)</f>
        <v xml:space="preserve"> k 30.09.</v>
      </c>
      <c r="E15" s="753" t="str">
        <f>IF('1014-útulek'!E16=0," ",'1014-útulek'!E16)</f>
        <v>k 31.12.2024</v>
      </c>
      <c r="F15" s="754" t="str">
        <f>IF('příjmy-paragraf'!F2=0," ",'příjmy-paragraf'!F2)</f>
        <v>rok 2025</v>
      </c>
      <c r="G15" s="755" t="str">
        <f>IF('příjmy-paragraf'!F2=0," ",'příjmy-paragraf'!F2)</f>
        <v>rok 2025</v>
      </c>
    </row>
    <row r="16" spans="1:7" ht="20.100000000000001" customHeight="1" x14ac:dyDescent="0.3">
      <c r="A16" s="816">
        <v>5023</v>
      </c>
      <c r="B16" s="855" t="s">
        <v>351</v>
      </c>
      <c r="C16" s="856">
        <v>2574000</v>
      </c>
      <c r="D16" s="857">
        <v>1910912</v>
      </c>
      <c r="E16" s="856">
        <v>2574000</v>
      </c>
      <c r="F16" s="856">
        <v>2738508</v>
      </c>
      <c r="G16" s="858">
        <v>2740000</v>
      </c>
    </row>
    <row r="17" spans="1:8" ht="20.100000000000001" customHeight="1" x14ac:dyDescent="0.3">
      <c r="A17" s="816">
        <v>5023</v>
      </c>
      <c r="B17" s="859" t="s">
        <v>398</v>
      </c>
      <c r="C17" s="856">
        <v>0</v>
      </c>
      <c r="D17" s="857">
        <v>0</v>
      </c>
      <c r="E17" s="856">
        <v>0</v>
      </c>
      <c r="F17" s="856">
        <v>0</v>
      </c>
      <c r="G17" s="858" t="s">
        <v>52</v>
      </c>
      <c r="H17" s="510"/>
    </row>
    <row r="18" spans="1:8" ht="20.100000000000001" customHeight="1" x14ac:dyDescent="0.3">
      <c r="A18" s="816">
        <v>5031</v>
      </c>
      <c r="B18" s="855" t="s">
        <v>202</v>
      </c>
      <c r="C18" s="856">
        <v>442000</v>
      </c>
      <c r="D18" s="857">
        <v>333516</v>
      </c>
      <c r="E18" s="856">
        <v>442000</v>
      </c>
      <c r="F18" s="856">
        <v>469735</v>
      </c>
      <c r="G18" s="858">
        <v>470000</v>
      </c>
    </row>
    <row r="19" spans="1:8" ht="20.100000000000001" customHeight="1" thickBot="1" x14ac:dyDescent="0.35">
      <c r="A19" s="825">
        <v>5032</v>
      </c>
      <c r="B19" s="826" t="s">
        <v>203</v>
      </c>
      <c r="C19" s="765">
        <v>232000</v>
      </c>
      <c r="D19" s="765">
        <v>172964</v>
      </c>
      <c r="E19" s="765">
        <v>232000</v>
      </c>
      <c r="F19" s="765">
        <v>246466</v>
      </c>
      <c r="G19" s="860">
        <v>250000</v>
      </c>
    </row>
    <row r="20" spans="1:8" ht="20.100000000000001" customHeight="1" thickBot="1" x14ac:dyDescent="0.35">
      <c r="A20" s="895"/>
      <c r="B20" s="885" t="s">
        <v>57</v>
      </c>
      <c r="C20" s="896">
        <f>SUM(C16:C19)</f>
        <v>3248000</v>
      </c>
      <c r="D20" s="896">
        <f>SUM(D16:D19)</f>
        <v>2417392</v>
      </c>
      <c r="E20" s="897">
        <f>SUM(E16:E19)</f>
        <v>3248000</v>
      </c>
      <c r="F20" s="886">
        <f>SUM(F16:F19)</f>
        <v>3454709</v>
      </c>
      <c r="G20" s="887">
        <f>SUM(G16:G19)</f>
        <v>3460000</v>
      </c>
    </row>
    <row r="21" spans="1:8" ht="14.4" x14ac:dyDescent="0.3">
      <c r="A21" s="215"/>
      <c r="B21" s="215"/>
      <c r="C21" s="218"/>
      <c r="D21" s="218"/>
      <c r="E21" s="218"/>
      <c r="F21" s="218"/>
      <c r="G21" s="215"/>
    </row>
    <row r="22" spans="1:8" ht="14.4" x14ac:dyDescent="0.3">
      <c r="A22" s="215"/>
      <c r="B22" s="215"/>
      <c r="C22" s="218"/>
      <c r="D22" s="218"/>
      <c r="E22" s="218"/>
      <c r="F22" s="218"/>
      <c r="G22" s="215"/>
    </row>
    <row r="23" spans="1:8" ht="14.4" x14ac:dyDescent="0.3">
      <c r="A23" s="215"/>
      <c r="B23" s="219" t="s">
        <v>146</v>
      </c>
      <c r="C23" s="1007">
        <v>45595</v>
      </c>
      <c r="E23" s="219" t="s">
        <v>147</v>
      </c>
      <c r="F23" s="1021" t="s">
        <v>597</v>
      </c>
      <c r="G23" s="215"/>
    </row>
    <row r="24" spans="1:8" ht="14.4" x14ac:dyDescent="0.3">
      <c r="A24" s="215"/>
      <c r="B24" s="215"/>
      <c r="C24" s="215"/>
      <c r="D24" s="215"/>
      <c r="E24" s="215"/>
      <c r="F24" s="220"/>
      <c r="G24" s="215"/>
    </row>
    <row r="26" spans="1:8" x14ac:dyDescent="0.25">
      <c r="B26" t="s">
        <v>52</v>
      </c>
      <c r="C26"/>
      <c r="D26" s="552" t="s">
        <v>52</v>
      </c>
    </row>
    <row r="27" spans="1:8" x14ac:dyDescent="0.25">
      <c r="B27" t="s">
        <v>52</v>
      </c>
      <c r="C27"/>
      <c r="D27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56"/>
  <sheetViews>
    <sheetView topLeftCell="C1" zoomScale="160" zoomScaleNormal="160" workbookViewId="0">
      <selection activeCell="G8" sqref="G8"/>
    </sheetView>
  </sheetViews>
  <sheetFormatPr defaultColWidth="9.109375" defaultRowHeight="13.8" x14ac:dyDescent="0.25"/>
  <cols>
    <col min="1" max="1" width="7.109375" style="101" customWidth="1"/>
    <col min="2" max="2" width="32.44140625" style="101" customWidth="1"/>
    <col min="3" max="5" width="12.88671875" style="101" customWidth="1"/>
    <col min="6" max="6" width="15.6640625" style="101" customWidth="1"/>
    <col min="7" max="7" width="13.5546875" style="101" customWidth="1"/>
    <col min="8" max="8" width="14.6640625" style="101" customWidth="1"/>
    <col min="9" max="9" width="18.44140625" style="101" customWidth="1"/>
    <col min="10" max="10" width="17.5546875" style="101" customWidth="1"/>
    <col min="11" max="11" width="13.5546875" style="101" customWidth="1"/>
    <col min="12" max="12" width="14.5546875" style="101" customWidth="1"/>
    <col min="13" max="14" width="11.88671875" style="101" customWidth="1"/>
    <col min="15" max="16384" width="9.109375" style="101"/>
  </cols>
  <sheetData>
    <row r="1" spans="1:11" ht="17.399999999999999" x14ac:dyDescent="0.3">
      <c r="B1" s="1483" t="s">
        <v>417</v>
      </c>
      <c r="C1" s="1484"/>
      <c r="D1" s="1484"/>
      <c r="E1" s="1484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 t="s">
        <v>354</v>
      </c>
      <c r="B3" s="710" t="s">
        <v>231</v>
      </c>
      <c r="C3" s="711"/>
      <c r="D3" s="712"/>
      <c r="E3" s="712"/>
      <c r="F3" s="712"/>
      <c r="G3" s="713"/>
    </row>
    <row r="4" spans="1:11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11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  <c r="H5" s="1266" t="s">
        <v>142</v>
      </c>
      <c r="I5" s="1266" t="s">
        <v>512</v>
      </c>
      <c r="J5" s="1266" t="s">
        <v>513</v>
      </c>
      <c r="K5" s="1266" t="s">
        <v>513</v>
      </c>
    </row>
    <row r="6" spans="1:11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11" ht="20.100000000000001" customHeight="1" x14ac:dyDescent="0.3">
      <c r="A7" s="724">
        <v>2111</v>
      </c>
      <c r="B7" s="1008" t="s">
        <v>582</v>
      </c>
      <c r="C7" s="774">
        <v>450000</v>
      </c>
      <c r="D7" s="774">
        <v>413146</v>
      </c>
      <c r="E7" s="774">
        <v>450000</v>
      </c>
      <c r="F7" s="774">
        <v>500000</v>
      </c>
      <c r="G7" s="775">
        <v>500000</v>
      </c>
      <c r="H7" s="101">
        <v>0</v>
      </c>
      <c r="I7" s="1264">
        <v>0</v>
      </c>
      <c r="J7" s="1264">
        <v>0</v>
      </c>
    </row>
    <row r="8" spans="1:11" ht="20.100000000000001" customHeight="1" x14ac:dyDescent="0.3">
      <c r="A8" s="728">
        <v>2111</v>
      </c>
      <c r="B8" s="1009" t="s">
        <v>583</v>
      </c>
      <c r="C8" s="776">
        <v>0</v>
      </c>
      <c r="D8" s="776">
        <v>56714</v>
      </c>
      <c r="E8" s="776">
        <v>60000</v>
      </c>
      <c r="F8" s="776">
        <v>50000</v>
      </c>
      <c r="G8" s="1313">
        <f>SUM(H8+I8+J8+K8)</f>
        <v>290700</v>
      </c>
      <c r="H8" s="1267">
        <v>50000</v>
      </c>
      <c r="I8" s="1264">
        <v>0</v>
      </c>
      <c r="J8" s="1264">
        <v>47700</v>
      </c>
      <c r="K8" s="1348">
        <v>193000</v>
      </c>
    </row>
    <row r="9" spans="1:11" ht="20.100000000000001" customHeight="1" thickBot="1" x14ac:dyDescent="0.35">
      <c r="A9" s="732"/>
      <c r="B9" s="861"/>
      <c r="C9" s="778">
        <v>0</v>
      </c>
      <c r="D9" s="778" t="s">
        <v>52</v>
      </c>
      <c r="E9" s="778"/>
      <c r="F9" s="778"/>
      <c r="G9" s="779"/>
    </row>
    <row r="10" spans="1:11" ht="20.100000000000001" customHeight="1" thickBot="1" x14ac:dyDescent="0.35">
      <c r="A10" s="880"/>
      <c r="B10" s="881" t="s">
        <v>57</v>
      </c>
      <c r="C10" s="882">
        <f>SUM(C7:C9)</f>
        <v>450000</v>
      </c>
      <c r="D10" s="882">
        <f>SUM(D7:D9)</f>
        <v>469860</v>
      </c>
      <c r="E10" s="882">
        <f>SUM(E7:E9)</f>
        <v>510000</v>
      </c>
      <c r="F10" s="882">
        <f>SUM(F7:F9)</f>
        <v>550000</v>
      </c>
      <c r="G10" s="883">
        <f>SUM(G7:G9)</f>
        <v>790700</v>
      </c>
    </row>
    <row r="11" spans="1:11" ht="14.4" x14ac:dyDescent="0.3">
      <c r="A11" s="111"/>
      <c r="B11" s="111"/>
      <c r="C11" s="112"/>
      <c r="D11" s="112"/>
      <c r="E11" s="112"/>
      <c r="F11" s="112"/>
      <c r="G11" s="112"/>
    </row>
    <row r="12" spans="1:11" ht="15" thickBot="1" x14ac:dyDescent="0.35">
      <c r="A12" s="111"/>
      <c r="B12" s="111"/>
      <c r="C12" s="111"/>
      <c r="D12" s="111"/>
      <c r="E12" s="111"/>
      <c r="F12" s="111"/>
    </row>
    <row r="13" spans="1:11" ht="15.6" x14ac:dyDescent="0.3">
      <c r="A13" s="739"/>
      <c r="B13" s="740" t="s">
        <v>231</v>
      </c>
      <c r="C13" s="741"/>
      <c r="D13" s="742"/>
      <c r="E13" s="742"/>
      <c r="F13" s="742"/>
      <c r="G13" s="743"/>
    </row>
    <row r="14" spans="1:11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11" ht="14.4" x14ac:dyDescent="0.3">
      <c r="A15" s="1489" t="s">
        <v>138</v>
      </c>
      <c r="B15" s="1491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11" ht="15" thickBot="1" x14ac:dyDescent="0.35">
      <c r="A16" s="1490"/>
      <c r="B16" s="1492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3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16" ht="20.100000000000001" customHeight="1" x14ac:dyDescent="0.3">
      <c r="A17" s="756">
        <v>5011</v>
      </c>
      <c r="B17" s="862" t="s">
        <v>395</v>
      </c>
      <c r="C17" s="758">
        <v>16000000</v>
      </c>
      <c r="D17" s="759">
        <v>11605319</v>
      </c>
      <c r="E17" s="760">
        <v>16000000</v>
      </c>
      <c r="F17" s="760">
        <v>17000000</v>
      </c>
      <c r="G17" s="863">
        <v>17000000</v>
      </c>
      <c r="H17" s="685"/>
      <c r="I17" s="685"/>
      <c r="J17" s="685"/>
      <c r="K17" s="685"/>
      <c r="L17" s="685"/>
      <c r="M17" s="685"/>
      <c r="N17" s="685"/>
      <c r="O17" s="685"/>
      <c r="P17" s="685"/>
    </row>
    <row r="18" spans="1:16" ht="20.100000000000001" customHeight="1" x14ac:dyDescent="0.3">
      <c r="A18" s="780">
        <v>5021</v>
      </c>
      <c r="B18" s="785" t="s">
        <v>232</v>
      </c>
      <c r="C18" s="783">
        <v>150000</v>
      </c>
      <c r="D18" s="783">
        <v>164496</v>
      </c>
      <c r="E18" s="783">
        <v>200000</v>
      </c>
      <c r="F18" s="783">
        <v>200000</v>
      </c>
      <c r="G18" s="864">
        <v>200000</v>
      </c>
      <c r="H18" s="879" t="s">
        <v>491</v>
      </c>
      <c r="I18" s="685"/>
      <c r="J18" s="685"/>
      <c r="K18" s="685"/>
      <c r="L18" s="685"/>
      <c r="M18" s="685"/>
      <c r="N18" s="685"/>
      <c r="O18" s="685"/>
      <c r="P18" s="685"/>
    </row>
    <row r="19" spans="1:16" ht="20.100000000000001" customHeight="1" x14ac:dyDescent="0.3">
      <c r="A19" s="780">
        <v>5031</v>
      </c>
      <c r="B19" s="785" t="s">
        <v>202</v>
      </c>
      <c r="C19" s="783">
        <v>3940000</v>
      </c>
      <c r="D19" s="783">
        <v>2902019</v>
      </c>
      <c r="E19" s="783">
        <v>3940000</v>
      </c>
      <c r="F19" s="783">
        <v>4216000</v>
      </c>
      <c r="G19" s="864">
        <v>4216000</v>
      </c>
      <c r="H19" s="685"/>
      <c r="I19" s="685"/>
      <c r="J19" s="685"/>
      <c r="K19" s="685"/>
      <c r="L19" s="685"/>
      <c r="M19" s="685"/>
      <c r="N19" s="685"/>
      <c r="O19" s="685"/>
      <c r="P19" s="685"/>
    </row>
    <row r="20" spans="1:16" ht="20.100000000000001" customHeight="1" x14ac:dyDescent="0.3">
      <c r="A20" s="780">
        <v>5032</v>
      </c>
      <c r="B20" s="785" t="s">
        <v>203</v>
      </c>
      <c r="C20" s="783">
        <v>1430000</v>
      </c>
      <c r="D20" s="783">
        <v>1055017</v>
      </c>
      <c r="E20" s="783">
        <v>1430000</v>
      </c>
      <c r="F20" s="783">
        <v>1530000</v>
      </c>
      <c r="G20" s="864">
        <v>1530000</v>
      </c>
      <c r="H20" s="685"/>
      <c r="I20" s="685"/>
      <c r="J20" s="685"/>
      <c r="K20" s="685"/>
      <c r="L20" s="685"/>
      <c r="M20" s="685"/>
      <c r="N20" s="685"/>
      <c r="O20" s="685"/>
      <c r="P20" s="685"/>
    </row>
    <row r="21" spans="1:16" ht="20.100000000000001" customHeight="1" x14ac:dyDescent="0.3">
      <c r="A21" s="780">
        <v>5038</v>
      </c>
      <c r="B21" s="865" t="s">
        <v>435</v>
      </c>
      <c r="C21" s="783">
        <v>75000</v>
      </c>
      <c r="D21" s="783">
        <v>59334</v>
      </c>
      <c r="E21" s="783">
        <v>75000</v>
      </c>
      <c r="F21" s="783">
        <v>75000</v>
      </c>
      <c r="G21" s="864">
        <v>75000</v>
      </c>
      <c r="H21" s="685" t="s">
        <v>434</v>
      </c>
      <c r="J21" s="686">
        <v>4.1999999999999997E-3</v>
      </c>
      <c r="K21" s="687">
        <f>J21*F17</f>
        <v>71400</v>
      </c>
      <c r="L21" s="685"/>
      <c r="M21" s="686"/>
      <c r="N21" s="687"/>
      <c r="O21" s="685"/>
      <c r="P21" s="685"/>
    </row>
    <row r="22" spans="1:16" ht="20.100000000000001" customHeight="1" x14ac:dyDescent="0.3">
      <c r="A22" s="780">
        <v>5133</v>
      </c>
      <c r="B22" s="785" t="s">
        <v>233</v>
      </c>
      <c r="C22" s="783">
        <v>10000</v>
      </c>
      <c r="D22" s="783">
        <v>0</v>
      </c>
      <c r="E22" s="783">
        <v>0</v>
      </c>
      <c r="F22" s="783">
        <v>0</v>
      </c>
      <c r="G22" s="864">
        <v>0</v>
      </c>
      <c r="H22" s="685"/>
      <c r="I22" s="685"/>
      <c r="J22" s="685"/>
      <c r="K22" s="685"/>
      <c r="L22" s="685"/>
      <c r="M22" s="685"/>
      <c r="N22" s="685"/>
      <c r="O22" s="685"/>
      <c r="P22" s="685"/>
    </row>
    <row r="23" spans="1:16" ht="20.100000000000001" customHeight="1" x14ac:dyDescent="0.3">
      <c r="A23" s="780">
        <v>5134</v>
      </c>
      <c r="B23" s="785" t="s">
        <v>175</v>
      </c>
      <c r="C23" s="866">
        <v>3000</v>
      </c>
      <c r="D23" s="866">
        <v>3413</v>
      </c>
      <c r="E23" s="783">
        <v>4000</v>
      </c>
      <c r="F23" s="783">
        <v>0</v>
      </c>
      <c r="G23" s="864">
        <v>0</v>
      </c>
      <c r="H23" s="675"/>
      <c r="I23" s="685"/>
      <c r="J23" s="685"/>
      <c r="K23" s="685"/>
      <c r="L23" s="685"/>
      <c r="M23" s="685"/>
      <c r="N23" s="685"/>
      <c r="O23" s="685"/>
      <c r="P23" s="685"/>
    </row>
    <row r="24" spans="1:16" ht="20.100000000000001" customHeight="1" x14ac:dyDescent="0.3">
      <c r="A24" s="780">
        <v>5136</v>
      </c>
      <c r="B24" s="785" t="s">
        <v>160</v>
      </c>
      <c r="C24" s="783">
        <v>15000</v>
      </c>
      <c r="D24" s="783">
        <v>6602</v>
      </c>
      <c r="E24" s="783">
        <v>7000</v>
      </c>
      <c r="F24" s="783">
        <v>7000</v>
      </c>
      <c r="G24" s="864">
        <v>7000</v>
      </c>
      <c r="H24" s="675"/>
      <c r="I24" s="685"/>
      <c r="J24" s="685"/>
      <c r="K24" s="685"/>
      <c r="L24" s="685"/>
      <c r="M24" s="685"/>
      <c r="N24" s="685"/>
      <c r="O24" s="685"/>
      <c r="P24" s="685"/>
    </row>
    <row r="25" spans="1:16" ht="20.100000000000001" customHeight="1" x14ac:dyDescent="0.3">
      <c r="A25" s="780">
        <v>5137</v>
      </c>
      <c r="B25" s="785" t="s">
        <v>19</v>
      </c>
      <c r="C25" s="783">
        <v>276000</v>
      </c>
      <c r="D25" s="783">
        <v>91846</v>
      </c>
      <c r="E25" s="783">
        <v>150000</v>
      </c>
      <c r="F25" s="783">
        <v>250000</v>
      </c>
      <c r="G25" s="864">
        <v>250000</v>
      </c>
      <c r="H25" s="685" t="s">
        <v>463</v>
      </c>
      <c r="J25" s="685"/>
      <c r="K25" s="685"/>
      <c r="L25" s="685"/>
      <c r="M25" s="685"/>
      <c r="N25" s="685"/>
      <c r="O25" s="685"/>
      <c r="P25" s="685"/>
    </row>
    <row r="26" spans="1:16" ht="20.100000000000001" customHeight="1" x14ac:dyDescent="0.3">
      <c r="A26" s="780">
        <v>5139</v>
      </c>
      <c r="B26" s="785" t="s">
        <v>150</v>
      </c>
      <c r="C26" s="783">
        <v>300000</v>
      </c>
      <c r="D26" s="783">
        <v>549630</v>
      </c>
      <c r="E26" s="783">
        <v>600000</v>
      </c>
      <c r="F26" s="783">
        <v>300000</v>
      </c>
      <c r="G26" s="864">
        <v>300000</v>
      </c>
      <c r="H26" s="685"/>
      <c r="I26" s="685"/>
      <c r="J26" s="685"/>
      <c r="K26" s="685"/>
      <c r="L26" s="685"/>
      <c r="M26" s="685"/>
      <c r="N26" s="685"/>
      <c r="O26" s="685"/>
      <c r="P26" s="685"/>
    </row>
    <row r="27" spans="1:16" ht="20.100000000000001" customHeight="1" x14ac:dyDescent="0.3">
      <c r="A27" s="780">
        <v>5151</v>
      </c>
      <c r="B27" s="785" t="s">
        <v>20</v>
      </c>
      <c r="C27" s="783">
        <v>30000</v>
      </c>
      <c r="D27" s="783">
        <v>21390</v>
      </c>
      <c r="E27" s="783">
        <v>25000</v>
      </c>
      <c r="F27" s="783">
        <v>25000</v>
      </c>
      <c r="G27" s="864">
        <v>25000</v>
      </c>
      <c r="H27" s="685"/>
      <c r="I27" s="685"/>
      <c r="J27" s="685"/>
      <c r="K27" s="685"/>
      <c r="L27" s="685"/>
      <c r="M27" s="685"/>
      <c r="N27" s="685"/>
      <c r="O27" s="685"/>
      <c r="P27" s="685"/>
    </row>
    <row r="28" spans="1:16" ht="20.100000000000001" customHeight="1" x14ac:dyDescent="0.3">
      <c r="A28" s="780">
        <v>5152</v>
      </c>
      <c r="B28" s="785" t="s">
        <v>44</v>
      </c>
      <c r="C28" s="783">
        <v>500000</v>
      </c>
      <c r="D28" s="783">
        <v>213933</v>
      </c>
      <c r="E28" s="783">
        <v>300000</v>
      </c>
      <c r="F28" s="783">
        <v>300000</v>
      </c>
      <c r="G28" s="864">
        <v>300000</v>
      </c>
      <c r="H28" s="685"/>
      <c r="I28" s="685"/>
      <c r="J28" s="685"/>
      <c r="K28" s="685"/>
      <c r="L28" s="685"/>
      <c r="M28" s="685"/>
      <c r="N28" s="685"/>
      <c r="O28" s="685"/>
      <c r="P28" s="685"/>
    </row>
    <row r="29" spans="1:16" ht="20.100000000000001" customHeight="1" x14ac:dyDescent="0.3">
      <c r="A29" s="780">
        <v>5154</v>
      </c>
      <c r="B29" s="785" t="s">
        <v>162</v>
      </c>
      <c r="C29" s="783">
        <v>150000</v>
      </c>
      <c r="D29" s="783">
        <v>121466</v>
      </c>
      <c r="E29" s="783">
        <v>150000</v>
      </c>
      <c r="F29" s="783">
        <v>150000</v>
      </c>
      <c r="G29" s="864">
        <v>150000</v>
      </c>
      <c r="H29" s="685"/>
      <c r="I29" s="685"/>
      <c r="J29" s="685"/>
      <c r="K29" s="685"/>
      <c r="L29" s="685"/>
      <c r="M29" s="685"/>
      <c r="N29" s="685"/>
      <c r="O29" s="685"/>
      <c r="P29" s="685"/>
    </row>
    <row r="30" spans="1:16" ht="20.100000000000001" customHeight="1" x14ac:dyDescent="0.3">
      <c r="A30" s="780">
        <v>5156</v>
      </c>
      <c r="B30" s="785" t="s">
        <v>176</v>
      </c>
      <c r="C30" s="783">
        <v>50000</v>
      </c>
      <c r="D30" s="783">
        <v>29788</v>
      </c>
      <c r="E30" s="783">
        <v>40000</v>
      </c>
      <c r="F30" s="783">
        <v>40000</v>
      </c>
      <c r="G30" s="864">
        <v>40000</v>
      </c>
      <c r="H30" s="685"/>
      <c r="I30" s="685"/>
      <c r="J30" s="685"/>
      <c r="K30" s="685"/>
      <c r="L30" s="685"/>
      <c r="M30" s="685"/>
      <c r="N30" s="685"/>
      <c r="O30" s="685"/>
      <c r="P30" s="685"/>
    </row>
    <row r="31" spans="1:16" ht="20.100000000000001" customHeight="1" x14ac:dyDescent="0.3">
      <c r="A31" s="780">
        <v>5161</v>
      </c>
      <c r="B31" s="785" t="s">
        <v>234</v>
      </c>
      <c r="C31" s="783">
        <v>50000</v>
      </c>
      <c r="D31" s="783">
        <v>44511</v>
      </c>
      <c r="E31" s="783">
        <v>50000</v>
      </c>
      <c r="F31" s="783">
        <v>50000</v>
      </c>
      <c r="G31" s="864">
        <v>50000</v>
      </c>
      <c r="H31" s="685"/>
      <c r="I31" s="685"/>
      <c r="J31" s="685"/>
      <c r="K31" s="685"/>
      <c r="L31" s="685"/>
      <c r="M31" s="685"/>
      <c r="N31" s="685"/>
      <c r="O31" s="685"/>
      <c r="P31" s="685"/>
    </row>
    <row r="32" spans="1:16" ht="20.100000000000001" customHeight="1" x14ac:dyDescent="0.3">
      <c r="A32" s="780">
        <v>5162</v>
      </c>
      <c r="B32" s="785" t="s">
        <v>206</v>
      </c>
      <c r="C32" s="783">
        <v>140000</v>
      </c>
      <c r="D32" s="783">
        <v>109740</v>
      </c>
      <c r="E32" s="783">
        <v>140000</v>
      </c>
      <c r="F32" s="783">
        <v>140000</v>
      </c>
      <c r="G32" s="864">
        <v>140000</v>
      </c>
      <c r="H32" s="685" t="s">
        <v>421</v>
      </c>
      <c r="J32" s="685"/>
      <c r="K32" s="685"/>
      <c r="L32" s="685"/>
      <c r="M32" s="685"/>
      <c r="N32" s="685"/>
      <c r="O32" s="685"/>
      <c r="P32" s="685"/>
    </row>
    <row r="33" spans="1:16" ht="20.100000000000001" customHeight="1" x14ac:dyDescent="0.3">
      <c r="A33" s="780">
        <v>5163</v>
      </c>
      <c r="B33" s="785" t="s">
        <v>195</v>
      </c>
      <c r="C33" s="783">
        <v>150000</v>
      </c>
      <c r="D33" s="783">
        <v>225632</v>
      </c>
      <c r="E33" s="783">
        <v>250000</v>
      </c>
      <c r="F33" s="783">
        <v>130000</v>
      </c>
      <c r="G33" s="864">
        <v>130000</v>
      </c>
      <c r="H33" s="685" t="s">
        <v>484</v>
      </c>
      <c r="I33" s="877" t="s">
        <v>504</v>
      </c>
      <c r="J33" s="878" t="s">
        <v>506</v>
      </c>
      <c r="K33" s="675"/>
      <c r="L33" s="685"/>
      <c r="M33" s="685"/>
      <c r="N33" s="685"/>
      <c r="O33" s="685"/>
      <c r="P33" s="685"/>
    </row>
    <row r="34" spans="1:16" ht="20.100000000000001" customHeight="1" x14ac:dyDescent="0.3">
      <c r="A34" s="780">
        <v>5164</v>
      </c>
      <c r="B34" s="785" t="s">
        <v>23</v>
      </c>
      <c r="C34" s="783">
        <v>280000</v>
      </c>
      <c r="D34" s="783">
        <v>109067</v>
      </c>
      <c r="E34" s="783">
        <v>200000</v>
      </c>
      <c r="F34" s="783">
        <v>280000</v>
      </c>
      <c r="G34" s="864">
        <v>280000</v>
      </c>
      <c r="H34" s="685" t="s">
        <v>500</v>
      </c>
      <c r="I34" s="877" t="s">
        <v>503</v>
      </c>
      <c r="J34" s="878" t="s">
        <v>501</v>
      </c>
      <c r="K34" s="877" t="s">
        <v>505</v>
      </c>
      <c r="L34" s="685"/>
      <c r="M34" s="685"/>
      <c r="N34" s="685"/>
      <c r="O34" s="685"/>
      <c r="P34" s="685"/>
    </row>
    <row r="35" spans="1:16" ht="20.100000000000001" customHeight="1" x14ac:dyDescent="0.3">
      <c r="A35" s="780">
        <v>5166</v>
      </c>
      <c r="B35" s="785" t="s">
        <v>220</v>
      </c>
      <c r="C35" s="783">
        <v>180000</v>
      </c>
      <c r="D35" s="783">
        <v>96800</v>
      </c>
      <c r="E35" s="783">
        <v>120000</v>
      </c>
      <c r="F35" s="783">
        <v>180000</v>
      </c>
      <c r="G35" s="864">
        <v>180000</v>
      </c>
      <c r="H35" s="685" t="s">
        <v>453</v>
      </c>
      <c r="I35" s="877" t="s">
        <v>592</v>
      </c>
      <c r="J35" s="685"/>
      <c r="K35" s="685"/>
      <c r="L35" s="685"/>
      <c r="M35" s="685"/>
      <c r="N35" s="685"/>
      <c r="O35" s="685"/>
      <c r="P35" s="685"/>
    </row>
    <row r="36" spans="1:16" ht="20.100000000000001" customHeight="1" x14ac:dyDescent="0.3">
      <c r="A36" s="780">
        <v>5167</v>
      </c>
      <c r="B36" s="785" t="s">
        <v>221</v>
      </c>
      <c r="C36" s="783">
        <v>180000</v>
      </c>
      <c r="D36" s="783">
        <v>113929</v>
      </c>
      <c r="E36" s="783">
        <v>150000</v>
      </c>
      <c r="F36" s="783">
        <v>150000</v>
      </c>
      <c r="G36" s="864">
        <v>150000</v>
      </c>
      <c r="H36" s="685"/>
      <c r="I36" s="685"/>
      <c r="J36" s="685"/>
      <c r="K36" s="685"/>
      <c r="L36" s="685"/>
      <c r="M36" s="685"/>
      <c r="N36" s="685"/>
      <c r="O36" s="685"/>
      <c r="P36" s="685"/>
    </row>
    <row r="37" spans="1:16" ht="20.100000000000001" customHeight="1" x14ac:dyDescent="0.3">
      <c r="A37" s="780">
        <v>5168</v>
      </c>
      <c r="B37" s="785" t="s">
        <v>222</v>
      </c>
      <c r="C37" s="783">
        <v>250000</v>
      </c>
      <c r="D37" s="783">
        <v>188511</v>
      </c>
      <c r="E37" s="783">
        <v>200000</v>
      </c>
      <c r="F37" s="783">
        <v>250000</v>
      </c>
      <c r="G37" s="864">
        <v>250000</v>
      </c>
      <c r="H37" s="685" t="s">
        <v>489</v>
      </c>
      <c r="K37" s="685" t="s">
        <v>425</v>
      </c>
      <c r="L37" s="877" t="s">
        <v>502</v>
      </c>
      <c r="M37" s="685" t="s">
        <v>565</v>
      </c>
      <c r="N37" s="685"/>
      <c r="O37" s="685"/>
      <c r="P37" s="685"/>
    </row>
    <row r="38" spans="1:16" ht="20.100000000000001" customHeight="1" x14ac:dyDescent="0.3">
      <c r="A38" s="780">
        <v>5169</v>
      </c>
      <c r="B38" s="785" t="s">
        <v>144</v>
      </c>
      <c r="C38" s="783">
        <v>250000</v>
      </c>
      <c r="D38" s="783">
        <v>279150</v>
      </c>
      <c r="E38" s="783">
        <v>300000</v>
      </c>
      <c r="F38" s="783">
        <v>300000</v>
      </c>
      <c r="G38" s="864">
        <v>300000</v>
      </c>
      <c r="H38" s="879" t="s">
        <v>486</v>
      </c>
      <c r="I38" s="878" t="s">
        <v>488</v>
      </c>
      <c r="J38" s="685"/>
      <c r="K38" s="685"/>
      <c r="L38" s="685"/>
      <c r="M38" s="685"/>
      <c r="N38" s="685"/>
      <c r="O38" s="685"/>
      <c r="P38" s="685"/>
    </row>
    <row r="39" spans="1:16" ht="20.100000000000001" customHeight="1" x14ac:dyDescent="0.3">
      <c r="A39" s="780">
        <v>5171</v>
      </c>
      <c r="B39" s="785" t="s">
        <v>165</v>
      </c>
      <c r="C39" s="783">
        <v>250000</v>
      </c>
      <c r="D39" s="783">
        <v>69827</v>
      </c>
      <c r="E39" s="783">
        <v>100000</v>
      </c>
      <c r="F39" s="783">
        <v>250000</v>
      </c>
      <c r="G39" s="864">
        <v>250000</v>
      </c>
      <c r="H39" s="685"/>
      <c r="I39" s="685"/>
      <c r="J39" s="685"/>
      <c r="K39" s="685"/>
      <c r="L39" s="685"/>
      <c r="M39" s="685"/>
      <c r="N39" s="685"/>
      <c r="O39" s="685"/>
      <c r="P39" s="685"/>
    </row>
    <row r="40" spans="1:16" ht="20.100000000000001" customHeight="1" x14ac:dyDescent="0.3">
      <c r="A40" s="780">
        <v>5172</v>
      </c>
      <c r="B40" s="785" t="s">
        <v>235</v>
      </c>
      <c r="C40" s="783">
        <v>50000</v>
      </c>
      <c r="D40" s="783">
        <v>0</v>
      </c>
      <c r="E40" s="783">
        <v>0</v>
      </c>
      <c r="F40" s="783">
        <v>50000</v>
      </c>
      <c r="G40" s="864">
        <v>50000</v>
      </c>
      <c r="H40" s="675"/>
      <c r="I40" s="685"/>
      <c r="J40" s="685"/>
      <c r="K40" s="685"/>
      <c r="L40" s="685"/>
      <c r="M40" s="685"/>
      <c r="N40" s="685"/>
      <c r="O40" s="685"/>
      <c r="P40" s="685"/>
    </row>
    <row r="41" spans="1:16" ht="20.100000000000001" customHeight="1" x14ac:dyDescent="0.3">
      <c r="A41" s="780">
        <v>5173</v>
      </c>
      <c r="B41" s="785" t="s">
        <v>22</v>
      </c>
      <c r="C41" s="783">
        <v>30000</v>
      </c>
      <c r="D41" s="783">
        <v>19982</v>
      </c>
      <c r="E41" s="783">
        <v>30000</v>
      </c>
      <c r="F41" s="783">
        <v>30000</v>
      </c>
      <c r="G41" s="864">
        <v>30000</v>
      </c>
      <c r="H41" s="685"/>
      <c r="I41" s="685"/>
      <c r="J41" s="685"/>
      <c r="K41" s="685"/>
      <c r="L41" s="685"/>
      <c r="M41" s="685"/>
      <c r="N41" s="685"/>
      <c r="O41" s="685"/>
      <c r="P41" s="685"/>
    </row>
    <row r="42" spans="1:16" ht="20.100000000000001" customHeight="1" x14ac:dyDescent="0.3">
      <c r="A42" s="780">
        <v>5175</v>
      </c>
      <c r="B42" s="785" t="s">
        <v>25</v>
      </c>
      <c r="C42" s="783">
        <v>40000</v>
      </c>
      <c r="D42" s="783">
        <v>20334</v>
      </c>
      <c r="E42" s="783">
        <v>30000</v>
      </c>
      <c r="F42" s="783">
        <v>40000</v>
      </c>
      <c r="G42" s="864">
        <v>40000</v>
      </c>
      <c r="H42" s="685"/>
      <c r="I42" s="685"/>
      <c r="J42" s="685"/>
      <c r="K42" s="685"/>
      <c r="L42" s="685"/>
      <c r="M42" s="685"/>
      <c r="N42" s="685"/>
      <c r="O42" s="685"/>
      <c r="P42" s="685"/>
    </row>
    <row r="43" spans="1:16" ht="20.100000000000001" customHeight="1" x14ac:dyDescent="0.3">
      <c r="A43" s="780">
        <v>5179</v>
      </c>
      <c r="B43" s="867" t="s">
        <v>487</v>
      </c>
      <c r="C43" s="783">
        <v>75000</v>
      </c>
      <c r="D43" s="783">
        <v>50806</v>
      </c>
      <c r="E43" s="783">
        <v>75000</v>
      </c>
      <c r="F43" s="783">
        <v>75000</v>
      </c>
      <c r="G43" s="864">
        <v>75000</v>
      </c>
      <c r="H43" s="685"/>
      <c r="I43" s="685"/>
      <c r="J43" s="685"/>
      <c r="K43" s="685"/>
      <c r="L43" s="685"/>
      <c r="M43" s="685"/>
      <c r="N43" s="685"/>
      <c r="O43" s="685"/>
      <c r="P43" s="685"/>
    </row>
    <row r="44" spans="1:16" ht="20.100000000000001" customHeight="1" x14ac:dyDescent="0.3">
      <c r="A44" s="780">
        <v>5195</v>
      </c>
      <c r="B44" s="1010" t="s">
        <v>584</v>
      </c>
      <c r="C44" s="782">
        <v>0</v>
      </c>
      <c r="D44" s="782">
        <v>3183</v>
      </c>
      <c r="E44" s="783">
        <v>3183</v>
      </c>
      <c r="F44" s="783">
        <v>5000</v>
      </c>
      <c r="G44" s="864">
        <v>5000</v>
      </c>
      <c r="H44" s="685"/>
      <c r="I44" s="685"/>
      <c r="J44" s="685"/>
      <c r="K44" s="685"/>
      <c r="L44" s="685"/>
      <c r="M44" s="685"/>
      <c r="N44" s="685"/>
      <c r="O44" s="685"/>
      <c r="P44" s="685"/>
    </row>
    <row r="45" spans="1:16" ht="20.100000000000001" customHeight="1" x14ac:dyDescent="0.3">
      <c r="A45" s="868">
        <v>5362</v>
      </c>
      <c r="B45" s="869" t="s">
        <v>224</v>
      </c>
      <c r="C45" s="783">
        <v>3000</v>
      </c>
      <c r="D45" s="783">
        <v>1500</v>
      </c>
      <c r="E45" s="783">
        <v>3000</v>
      </c>
      <c r="F45" s="783">
        <v>5000</v>
      </c>
      <c r="G45" s="864">
        <v>5000</v>
      </c>
      <c r="H45" s="685" t="s">
        <v>485</v>
      </c>
      <c r="I45" s="685"/>
      <c r="J45" s="685"/>
      <c r="K45" s="685"/>
      <c r="L45" s="685"/>
      <c r="M45" s="685"/>
      <c r="N45" s="685"/>
      <c r="O45" s="685"/>
      <c r="P45" s="685"/>
    </row>
    <row r="46" spans="1:16" ht="20.100000000000001" customHeight="1" x14ac:dyDescent="0.3">
      <c r="A46" s="780">
        <v>5424</v>
      </c>
      <c r="B46" s="785" t="s">
        <v>225</v>
      </c>
      <c r="C46" s="783">
        <v>0</v>
      </c>
      <c r="D46" s="783">
        <v>0</v>
      </c>
      <c r="E46" s="783">
        <v>0</v>
      </c>
      <c r="F46" s="783">
        <v>0</v>
      </c>
      <c r="G46" s="864">
        <v>0</v>
      </c>
      <c r="H46" s="685"/>
      <c r="I46" s="685"/>
      <c r="J46" s="685"/>
      <c r="K46" s="685"/>
      <c r="L46" s="685"/>
      <c r="M46" s="685"/>
      <c r="N46" s="685"/>
      <c r="O46" s="685"/>
      <c r="P46" s="685"/>
    </row>
    <row r="47" spans="1:16" ht="20.100000000000001" customHeight="1" x14ac:dyDescent="0.3">
      <c r="A47" s="780">
        <v>5499</v>
      </c>
      <c r="B47" s="870" t="s">
        <v>367</v>
      </c>
      <c r="C47" s="783">
        <v>1100000</v>
      </c>
      <c r="D47" s="783">
        <v>858612</v>
      </c>
      <c r="E47" s="783">
        <v>1100000</v>
      </c>
      <c r="F47" s="783">
        <v>1150000</v>
      </c>
      <c r="G47" s="864">
        <v>1150000</v>
      </c>
      <c r="H47" s="1022"/>
      <c r="I47" s="685"/>
      <c r="J47" s="685"/>
      <c r="K47" s="685"/>
      <c r="L47" s="685"/>
      <c r="M47" s="685"/>
      <c r="N47" s="685"/>
      <c r="O47" s="685"/>
      <c r="P47" s="685"/>
    </row>
    <row r="48" spans="1:16" ht="20.100000000000001" customHeight="1" x14ac:dyDescent="0.3">
      <c r="A48" s="787">
        <v>5499</v>
      </c>
      <c r="B48" s="834" t="s">
        <v>51</v>
      </c>
      <c r="C48" s="871">
        <v>630000</v>
      </c>
      <c r="D48" s="871">
        <v>630000</v>
      </c>
      <c r="E48" s="871">
        <v>630000</v>
      </c>
      <c r="F48" s="871">
        <v>700000</v>
      </c>
      <c r="G48" s="872">
        <v>700000</v>
      </c>
      <c r="H48" s="685"/>
      <c r="I48" s="685"/>
      <c r="J48" s="685"/>
      <c r="K48" s="685"/>
      <c r="L48" s="685"/>
      <c r="M48" s="685"/>
      <c r="N48" s="685"/>
      <c r="O48" s="685"/>
      <c r="P48" s="685"/>
    </row>
    <row r="49" spans="1:16" ht="20.100000000000001" customHeight="1" thickBot="1" x14ac:dyDescent="0.35">
      <c r="A49" s="787">
        <v>6122</v>
      </c>
      <c r="B49" s="793" t="s">
        <v>236</v>
      </c>
      <c r="C49" s="873">
        <v>24000</v>
      </c>
      <c r="D49" s="873">
        <v>164245</v>
      </c>
      <c r="E49" s="871">
        <v>200000</v>
      </c>
      <c r="F49" s="871">
        <v>0</v>
      </c>
      <c r="G49" s="872">
        <v>0</v>
      </c>
      <c r="H49" s="675"/>
      <c r="I49" s="685"/>
      <c r="J49" s="685"/>
      <c r="K49" s="685"/>
      <c r="L49" s="685"/>
      <c r="M49" s="685"/>
      <c r="N49" s="685"/>
      <c r="O49" s="685"/>
      <c r="P49" s="685"/>
    </row>
    <row r="50" spans="1:16" ht="20.100000000000001" customHeight="1" thickBot="1" x14ac:dyDescent="0.35">
      <c r="A50" s="884" t="s">
        <v>354</v>
      </c>
      <c r="B50" s="885" t="s">
        <v>57</v>
      </c>
      <c r="C50" s="886">
        <f>SUM(C17:C49)</f>
        <v>26611000</v>
      </c>
      <c r="D50" s="886">
        <f>SUM(D17:D49)</f>
        <v>19810082</v>
      </c>
      <c r="E50" s="886">
        <f>SUM(E17:E49)</f>
        <v>26502183</v>
      </c>
      <c r="F50" s="886">
        <f>SUM(F17:F49)</f>
        <v>27878000</v>
      </c>
      <c r="G50" s="887">
        <f>SUM(G17:G49)</f>
        <v>27878000</v>
      </c>
      <c r="H50" s="685"/>
      <c r="I50" s="685"/>
      <c r="J50" s="685"/>
      <c r="K50" s="685"/>
      <c r="L50" s="685"/>
      <c r="M50" s="685"/>
      <c r="N50" s="685"/>
      <c r="O50" s="685"/>
      <c r="P50" s="685"/>
    </row>
    <row r="51" spans="1:16" ht="16.2" thickBot="1" x14ac:dyDescent="0.35">
      <c r="A51" s="816">
        <v>5163</v>
      </c>
      <c r="B51" s="874" t="s">
        <v>461</v>
      </c>
      <c r="C51" s="818">
        <v>360000</v>
      </c>
      <c r="D51" s="818">
        <v>180329</v>
      </c>
      <c r="E51" s="818">
        <v>360000</v>
      </c>
      <c r="F51" s="856">
        <v>490000</v>
      </c>
      <c r="G51" s="761">
        <v>490000</v>
      </c>
      <c r="H51" s="685" t="s">
        <v>473</v>
      </c>
      <c r="I51" s="685" t="s">
        <v>646</v>
      </c>
      <c r="J51" s="685" t="s">
        <v>587</v>
      </c>
      <c r="K51" s="685"/>
      <c r="L51" s="685"/>
      <c r="M51" s="685"/>
      <c r="N51" s="685"/>
      <c r="O51" s="685"/>
      <c r="P51" s="685"/>
    </row>
    <row r="52" spans="1:16" ht="15.6" x14ac:dyDescent="0.3">
      <c r="A52" s="888" t="s">
        <v>462</v>
      </c>
      <c r="B52" s="889" t="s">
        <v>57</v>
      </c>
      <c r="C52" s="890">
        <v>360000</v>
      </c>
      <c r="D52" s="890">
        <v>180329</v>
      </c>
      <c r="E52" s="890">
        <v>360000</v>
      </c>
      <c r="F52" s="890">
        <f>SUM(F51)</f>
        <v>490000</v>
      </c>
      <c r="G52" s="891">
        <f>SUM(G51)</f>
        <v>490000</v>
      </c>
      <c r="H52" s="685"/>
      <c r="I52" s="685"/>
      <c r="J52" s="685"/>
      <c r="K52" s="685"/>
      <c r="L52" s="685"/>
      <c r="M52" s="685"/>
      <c r="N52" s="685"/>
      <c r="O52" s="685"/>
      <c r="P52" s="685"/>
    </row>
    <row r="53" spans="1:16" ht="14.4" x14ac:dyDescent="0.3">
      <c r="A53" s="111"/>
      <c r="B53" s="111"/>
      <c r="C53" s="114"/>
      <c r="D53" s="114"/>
      <c r="E53" s="114"/>
      <c r="F53" s="1248">
        <f>SUM(F50+F52)</f>
        <v>28368000</v>
      </c>
      <c r="G53" s="1019">
        <f>SUM(G50+G52)</f>
        <v>28368000</v>
      </c>
      <c r="H53" s="685"/>
      <c r="I53" s="685"/>
      <c r="J53" s="685"/>
      <c r="K53" s="685"/>
      <c r="L53" s="685"/>
      <c r="M53" s="685"/>
      <c r="N53" s="685"/>
      <c r="O53" s="685"/>
      <c r="P53" s="685"/>
    </row>
    <row r="54" spans="1:16" ht="14.4" x14ac:dyDescent="0.3">
      <c r="A54" s="111"/>
      <c r="B54" s="111"/>
      <c r="C54" s="114"/>
      <c r="D54" s="114"/>
      <c r="E54" s="114"/>
      <c r="F54" s="114"/>
      <c r="G54" s="111"/>
    </row>
    <row r="55" spans="1:16" ht="14.4" x14ac:dyDescent="0.3">
      <c r="A55" s="111"/>
      <c r="B55" s="115" t="s">
        <v>146</v>
      </c>
      <c r="C55" s="1011">
        <v>45595</v>
      </c>
      <c r="E55" s="115" t="s">
        <v>147</v>
      </c>
      <c r="F55" s="490" t="s">
        <v>390</v>
      </c>
      <c r="G55" s="111"/>
    </row>
    <row r="56" spans="1:16" ht="14.4" x14ac:dyDescent="0.3">
      <c r="A56" s="111"/>
      <c r="B56" s="111"/>
      <c r="C56" s="111"/>
      <c r="D56" s="111"/>
      <c r="E56" s="111"/>
      <c r="F56" s="111"/>
      <c r="G5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51"/>
  <sheetViews>
    <sheetView zoomScale="170" zoomScaleNormal="170" workbookViewId="0">
      <selection activeCell="G9" sqref="G9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0.5546875" style="101" customWidth="1"/>
    <col min="9" max="9" width="9.33203125" style="101" customWidth="1"/>
    <col min="10" max="10" width="11.88671875" style="101" customWidth="1"/>
    <col min="11" max="16384" width="9.109375" style="101"/>
  </cols>
  <sheetData>
    <row r="1" spans="1:11" ht="17.399999999999999" x14ac:dyDescent="0.3">
      <c r="B1" s="1483" t="s">
        <v>418</v>
      </c>
      <c r="C1" s="1484"/>
      <c r="D1" s="1484"/>
      <c r="E1" s="1484"/>
      <c r="F1" s="500" t="str">
        <f>IF('příjmy-paragraf'!F2=0," ",'příjmy-paragraf'!F2)</f>
        <v>rok 2025</v>
      </c>
    </row>
    <row r="2" spans="1:11" ht="14.4" thickBot="1" x14ac:dyDescent="0.3"/>
    <row r="3" spans="1:11" ht="15.6" x14ac:dyDescent="0.3">
      <c r="A3" s="709" t="s">
        <v>424</v>
      </c>
      <c r="B3" s="710" t="s">
        <v>231</v>
      </c>
      <c r="C3" s="875" t="s">
        <v>359</v>
      </c>
      <c r="D3" s="795"/>
      <c r="E3" s="795"/>
      <c r="F3" s="795"/>
      <c r="G3" s="713"/>
    </row>
    <row r="4" spans="1:11" ht="15.6" x14ac:dyDescent="0.3">
      <c r="A4" s="714"/>
      <c r="B4" s="715" t="s">
        <v>136</v>
      </c>
      <c r="C4" s="796"/>
      <c r="D4" s="797"/>
      <c r="E4" s="718" t="s">
        <v>137</v>
      </c>
      <c r="F4" s="797"/>
      <c r="G4" s="719"/>
    </row>
    <row r="5" spans="1:11" ht="14.4" x14ac:dyDescent="0.3">
      <c r="A5" s="1554" t="s">
        <v>138</v>
      </c>
      <c r="B5" s="1555" t="s">
        <v>139</v>
      </c>
      <c r="C5" s="798" t="s">
        <v>140</v>
      </c>
      <c r="D5" s="798" t="s">
        <v>109</v>
      </c>
      <c r="E5" s="798" t="s">
        <v>141</v>
      </c>
      <c r="F5" s="798" t="s">
        <v>110</v>
      </c>
      <c r="G5" s="799" t="s">
        <v>142</v>
      </c>
      <c r="H5" s="1266" t="s">
        <v>142</v>
      </c>
      <c r="I5" s="1266" t="s">
        <v>512</v>
      </c>
      <c r="J5" s="1266" t="s">
        <v>513</v>
      </c>
      <c r="K5" s="1266" t="s">
        <v>514</v>
      </c>
    </row>
    <row r="6" spans="1:11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11" ht="20.100000000000001" customHeight="1" x14ac:dyDescent="0.3">
      <c r="A7" s="803">
        <v>2131</v>
      </c>
      <c r="B7" s="876" t="s">
        <v>2</v>
      </c>
      <c r="C7" s="853">
        <v>220000</v>
      </c>
      <c r="D7" s="853">
        <v>209463</v>
      </c>
      <c r="E7" s="853">
        <v>220000</v>
      </c>
      <c r="F7" s="853">
        <v>250000</v>
      </c>
      <c r="G7" s="731">
        <v>250000</v>
      </c>
    </row>
    <row r="8" spans="1:11" ht="20.100000000000001" customHeight="1" x14ac:dyDescent="0.3">
      <c r="A8" s="803">
        <v>3111</v>
      </c>
      <c r="B8" s="876" t="s">
        <v>10</v>
      </c>
      <c r="C8" s="853">
        <v>3500000</v>
      </c>
      <c r="D8" s="853">
        <v>4843967</v>
      </c>
      <c r="E8" s="853">
        <v>5000000</v>
      </c>
      <c r="F8" s="853">
        <v>1000000</v>
      </c>
      <c r="G8" s="1272">
        <f>H8+I8+J8+K8</f>
        <v>3400000</v>
      </c>
      <c r="H8" s="1267">
        <v>1000000</v>
      </c>
      <c r="I8" s="1264">
        <v>2000000</v>
      </c>
      <c r="J8" s="101">
        <v>0</v>
      </c>
      <c r="K8" s="1349">
        <v>400000</v>
      </c>
    </row>
    <row r="9" spans="1:11" ht="20.100000000000001" customHeight="1" x14ac:dyDescent="0.3">
      <c r="A9" s="803">
        <v>3112</v>
      </c>
      <c r="B9" s="876" t="s">
        <v>353</v>
      </c>
      <c r="C9" s="853">
        <v>50000</v>
      </c>
      <c r="D9" s="853">
        <v>0</v>
      </c>
      <c r="E9" s="853">
        <v>0</v>
      </c>
      <c r="F9" s="853">
        <v>0</v>
      </c>
      <c r="G9" s="731">
        <v>1.0000000000000001E-18</v>
      </c>
    </row>
    <row r="10" spans="1:11" ht="20.100000000000001" customHeight="1" thickBot="1" x14ac:dyDescent="0.35">
      <c r="A10" s="806">
        <v>3113</v>
      </c>
      <c r="B10" s="1012" t="s">
        <v>585</v>
      </c>
      <c r="C10" s="854">
        <v>0</v>
      </c>
      <c r="D10" s="854">
        <v>102850</v>
      </c>
      <c r="E10" s="854">
        <v>102850</v>
      </c>
      <c r="F10" s="854">
        <v>0</v>
      </c>
      <c r="G10" s="735">
        <v>0</v>
      </c>
    </row>
    <row r="11" spans="1:11" ht="20.100000000000001" customHeight="1" thickBot="1" x14ac:dyDescent="0.35">
      <c r="A11" s="809"/>
      <c r="B11" s="736" t="s">
        <v>57</v>
      </c>
      <c r="C11" s="737">
        <f>SUM(C7:C10)</f>
        <v>3770000</v>
      </c>
      <c r="D11" s="737">
        <f>SUM(D7:D10)</f>
        <v>5156280</v>
      </c>
      <c r="E11" s="737">
        <f>SUM(E7:E10)</f>
        <v>5322850</v>
      </c>
      <c r="F11" s="737">
        <f>SUM(F7:F10)</f>
        <v>1250000</v>
      </c>
      <c r="G11" s="738">
        <f>SUM(G7:G10)</f>
        <v>3650000</v>
      </c>
    </row>
    <row r="12" spans="1:11" ht="14.4" x14ac:dyDescent="0.3">
      <c r="A12" s="215"/>
      <c r="B12" s="215"/>
      <c r="C12" s="216"/>
      <c r="D12" s="216"/>
      <c r="E12" s="216"/>
      <c r="F12" s="216"/>
      <c r="G12" s="216"/>
    </row>
    <row r="13" spans="1:11" ht="15" thickBot="1" x14ac:dyDescent="0.35">
      <c r="A13" s="215"/>
      <c r="B13" s="215"/>
      <c r="C13" s="215"/>
      <c r="D13" s="215"/>
      <c r="E13" s="215"/>
      <c r="F13" s="215"/>
    </row>
    <row r="14" spans="1:11" ht="15.6" x14ac:dyDescent="0.3">
      <c r="A14" s="102"/>
      <c r="B14" s="103" t="s">
        <v>231</v>
      </c>
      <c r="C14" s="299" t="s">
        <v>359</v>
      </c>
      <c r="D14" s="210"/>
      <c r="E14" s="210"/>
      <c r="F14" s="210"/>
      <c r="G14" s="105"/>
    </row>
    <row r="15" spans="1:11" ht="15.6" x14ac:dyDescent="0.3">
      <c r="A15" s="106"/>
      <c r="B15" s="113" t="s">
        <v>143</v>
      </c>
      <c r="C15" s="211"/>
      <c r="D15" s="212"/>
      <c r="E15" s="107" t="s">
        <v>137</v>
      </c>
      <c r="F15" s="212"/>
      <c r="G15" s="108"/>
    </row>
    <row r="16" spans="1:11" ht="14.4" x14ac:dyDescent="0.3">
      <c r="A16" s="1566" t="s">
        <v>138</v>
      </c>
      <c r="B16" s="1568" t="s">
        <v>139</v>
      </c>
      <c r="C16" s="213" t="s">
        <v>140</v>
      </c>
      <c r="D16" s="213" t="s">
        <v>109</v>
      </c>
      <c r="E16" s="213" t="s">
        <v>141</v>
      </c>
      <c r="F16" s="213" t="s">
        <v>110</v>
      </c>
      <c r="G16" s="214" t="s">
        <v>142</v>
      </c>
    </row>
    <row r="17" spans="1:15" ht="15" thickBot="1" x14ac:dyDescent="0.35">
      <c r="A17" s="1567"/>
      <c r="B17" s="1569"/>
      <c r="C17" s="109" t="str">
        <f>IF('příjmy-paragraf'!D2=0," ",'příjmy-paragraf'!D2)</f>
        <v>rok 2024</v>
      </c>
      <c r="D17" s="109" t="str">
        <f>IF('příjmy-paragraf'!E3=0," ",'příjmy-paragraf'!E3)</f>
        <v xml:space="preserve"> k 30.09.</v>
      </c>
      <c r="E17" s="109" t="str">
        <f>IF('1014-útulek'!E16=0," ",'1014-útulek'!E16)</f>
        <v>k 31.12.2024</v>
      </c>
      <c r="F17" s="109" t="str">
        <f>IF('příjmy-paragraf'!F2=0," ",'příjmy-paragraf'!F2)</f>
        <v>rok 2025</v>
      </c>
      <c r="G17" s="110" t="str">
        <f>IF('příjmy-paragraf'!F2=0," ",'příjmy-paragraf'!F2)</f>
        <v>rok 2025</v>
      </c>
    </row>
    <row r="18" spans="1:15" ht="15.6" x14ac:dyDescent="0.3">
      <c r="A18" s="514">
        <v>5139</v>
      </c>
      <c r="B18" s="667" t="s">
        <v>480</v>
      </c>
      <c r="C18" s="515">
        <v>100000</v>
      </c>
      <c r="D18" s="1013">
        <v>55216</v>
      </c>
      <c r="E18" s="515">
        <v>100000</v>
      </c>
      <c r="F18" s="515">
        <v>100000</v>
      </c>
      <c r="G18" s="516">
        <v>100000</v>
      </c>
    </row>
    <row r="19" spans="1:15" ht="15.6" x14ac:dyDescent="0.3">
      <c r="A19" s="517" t="s">
        <v>478</v>
      </c>
      <c r="B19" s="518" t="s">
        <v>57</v>
      </c>
      <c r="C19" s="519">
        <f>SUM(C18)</f>
        <v>100000</v>
      </c>
      <c r="D19" s="519">
        <f>SUM(D18)</f>
        <v>55216</v>
      </c>
      <c r="E19" s="519">
        <f>SUM(E18)</f>
        <v>100000</v>
      </c>
      <c r="F19" s="519">
        <f>SUM(F18)</f>
        <v>100000</v>
      </c>
      <c r="G19" s="520">
        <f>SUM(G18)</f>
        <v>100000</v>
      </c>
    </row>
    <row r="20" spans="1:15" ht="15.6" x14ac:dyDescent="0.3">
      <c r="A20" s="658">
        <v>5169</v>
      </c>
      <c r="B20" s="671" t="s">
        <v>479</v>
      </c>
      <c r="C20" s="659">
        <v>40000</v>
      </c>
      <c r="D20" s="659">
        <v>40000</v>
      </c>
      <c r="E20" s="659">
        <v>40000</v>
      </c>
      <c r="F20" s="659">
        <v>40000</v>
      </c>
      <c r="G20" s="660">
        <v>40000</v>
      </c>
    </row>
    <row r="21" spans="1:15" ht="15.6" x14ac:dyDescent="0.3">
      <c r="A21" s="658">
        <v>6130</v>
      </c>
      <c r="B21" s="671" t="s">
        <v>483</v>
      </c>
      <c r="C21" s="659">
        <v>1000000</v>
      </c>
      <c r="D21" s="659">
        <v>0</v>
      </c>
      <c r="E21" s="659">
        <v>1000000</v>
      </c>
      <c r="F21" s="659">
        <v>200000</v>
      </c>
      <c r="G21" s="660">
        <v>200000</v>
      </c>
    </row>
    <row r="22" spans="1:15" ht="15.6" x14ac:dyDescent="0.3">
      <c r="A22" s="661" t="s">
        <v>424</v>
      </c>
      <c r="B22" s="662" t="s">
        <v>57</v>
      </c>
      <c r="C22" s="663">
        <f>SUM(C20:C21)</f>
        <v>1040000</v>
      </c>
      <c r="D22" s="663">
        <f>SUM(D20:D21)</f>
        <v>40000</v>
      </c>
      <c r="E22" s="663">
        <f>SUM(E20:E21)</f>
        <v>1040000</v>
      </c>
      <c r="F22" s="663">
        <f>SUM(F20:F21)</f>
        <v>240000</v>
      </c>
      <c r="G22" s="978">
        <f>SUM(G20:G21)</f>
        <v>240000</v>
      </c>
    </row>
    <row r="23" spans="1:15" ht="20.100000000000001" customHeight="1" x14ac:dyDescent="0.3">
      <c r="A23" s="255">
        <v>5133</v>
      </c>
      <c r="B23" s="256" t="s">
        <v>159</v>
      </c>
      <c r="C23" s="257">
        <v>0</v>
      </c>
      <c r="D23" s="257">
        <v>0</v>
      </c>
      <c r="E23" s="257">
        <v>0</v>
      </c>
      <c r="F23" s="257">
        <v>0</v>
      </c>
      <c r="G23" s="979">
        <v>0</v>
      </c>
    </row>
    <row r="24" spans="1:15" ht="20.100000000000001" customHeight="1" x14ac:dyDescent="0.3">
      <c r="A24" s="255">
        <v>5139</v>
      </c>
      <c r="B24" s="256" t="s">
        <v>150</v>
      </c>
      <c r="C24" s="257">
        <v>50000</v>
      </c>
      <c r="D24" s="1014">
        <v>15443</v>
      </c>
      <c r="E24" s="257">
        <v>30000</v>
      </c>
      <c r="F24" s="257">
        <v>50000</v>
      </c>
      <c r="G24" s="231">
        <v>50000</v>
      </c>
      <c r="H24" s="513"/>
      <c r="I24" s="513"/>
      <c r="J24" s="513"/>
      <c r="K24" s="513"/>
      <c r="L24" s="513"/>
    </row>
    <row r="25" spans="1:15" ht="20.100000000000001" customHeight="1" x14ac:dyDescent="0.3">
      <c r="A25" s="255">
        <v>5164</v>
      </c>
      <c r="B25" s="256" t="s">
        <v>23</v>
      </c>
      <c r="C25" s="257">
        <v>10000</v>
      </c>
      <c r="D25" s="257">
        <v>842</v>
      </c>
      <c r="E25" s="257">
        <v>1000</v>
      </c>
      <c r="F25" s="257">
        <v>10000</v>
      </c>
      <c r="G25" s="231">
        <v>10000</v>
      </c>
      <c r="H25" s="301" t="s">
        <v>368</v>
      </c>
      <c r="I25" s="301"/>
    </row>
    <row r="26" spans="1:15" ht="20.100000000000001" customHeight="1" x14ac:dyDescent="0.3">
      <c r="A26" s="255">
        <v>5168</v>
      </c>
      <c r="B26" s="1016" t="s">
        <v>586</v>
      </c>
      <c r="C26" s="257">
        <v>0</v>
      </c>
      <c r="D26" s="257">
        <v>24757</v>
      </c>
      <c r="E26" s="257">
        <v>24757</v>
      </c>
      <c r="F26" s="257">
        <v>25000</v>
      </c>
      <c r="G26" s="231">
        <v>25000</v>
      </c>
      <c r="H26" s="301"/>
      <c r="I26" s="301"/>
    </row>
    <row r="27" spans="1:15" ht="20.100000000000001" customHeight="1" x14ac:dyDescent="0.3">
      <c r="A27" s="255">
        <v>5169</v>
      </c>
      <c r="B27" s="256" t="s">
        <v>144</v>
      </c>
      <c r="C27" s="257">
        <v>100000</v>
      </c>
      <c r="D27" s="257">
        <v>124264</v>
      </c>
      <c r="E27" s="257">
        <v>150000</v>
      </c>
      <c r="F27" s="257">
        <v>150000</v>
      </c>
      <c r="G27" s="231">
        <v>150000</v>
      </c>
      <c r="H27" s="655" t="s">
        <v>476</v>
      </c>
      <c r="I27" s="656" t="s">
        <v>474</v>
      </c>
      <c r="J27" s="657" t="s">
        <v>477</v>
      </c>
      <c r="K27" s="653" t="s">
        <v>52</v>
      </c>
      <c r="L27" s="302"/>
      <c r="M27" s="654" t="s">
        <v>52</v>
      </c>
      <c r="O27" s="654" t="s">
        <v>52</v>
      </c>
    </row>
    <row r="28" spans="1:15" ht="20.100000000000001" customHeight="1" x14ac:dyDescent="0.3">
      <c r="A28" s="258">
        <v>5171</v>
      </c>
      <c r="B28" s="1015" t="s">
        <v>165</v>
      </c>
      <c r="C28" s="260">
        <v>0</v>
      </c>
      <c r="D28" s="260">
        <v>55461</v>
      </c>
      <c r="E28" s="260">
        <v>70000</v>
      </c>
      <c r="F28" s="260">
        <v>50000</v>
      </c>
      <c r="G28" s="235">
        <v>50000</v>
      </c>
      <c r="H28" s="655"/>
      <c r="I28" s="656"/>
      <c r="J28" s="657"/>
      <c r="K28" s="653"/>
      <c r="L28" s="302"/>
      <c r="M28" s="654"/>
      <c r="O28" s="654"/>
    </row>
    <row r="29" spans="1:15" ht="20.100000000000001" customHeight="1" x14ac:dyDescent="0.3">
      <c r="A29" s="258">
        <v>5173</v>
      </c>
      <c r="B29" s="259" t="s">
        <v>22</v>
      </c>
      <c r="C29" s="260">
        <v>10000</v>
      </c>
      <c r="D29" s="260">
        <v>2526</v>
      </c>
      <c r="E29" s="260">
        <v>5000</v>
      </c>
      <c r="F29" s="260">
        <v>10000</v>
      </c>
      <c r="G29" s="235">
        <v>10000</v>
      </c>
    </row>
    <row r="30" spans="1:15" ht="20.100000000000001" customHeight="1" x14ac:dyDescent="0.3">
      <c r="A30" s="258">
        <v>5175</v>
      </c>
      <c r="B30" s="259" t="s">
        <v>25</v>
      </c>
      <c r="C30" s="260">
        <v>40000</v>
      </c>
      <c r="D30" s="260">
        <v>15443</v>
      </c>
      <c r="E30" s="260">
        <v>40000</v>
      </c>
      <c r="F30" s="260">
        <v>40000</v>
      </c>
      <c r="G30" s="235">
        <v>40000</v>
      </c>
    </row>
    <row r="31" spans="1:15" ht="20.100000000000001" customHeight="1" x14ac:dyDescent="0.3">
      <c r="A31" s="258">
        <v>5194</v>
      </c>
      <c r="B31" s="259" t="s">
        <v>215</v>
      </c>
      <c r="C31" s="260">
        <v>55000</v>
      </c>
      <c r="D31" s="260">
        <v>4956</v>
      </c>
      <c r="E31" s="260">
        <v>50000</v>
      </c>
      <c r="F31" s="260">
        <v>50000</v>
      </c>
      <c r="G31" s="235">
        <v>50000</v>
      </c>
    </row>
    <row r="32" spans="1:15" ht="20.100000000000001" customHeight="1" x14ac:dyDescent="0.3">
      <c r="A32" s="258">
        <v>6119</v>
      </c>
      <c r="B32" s="492" t="s">
        <v>396</v>
      </c>
      <c r="C32" s="260">
        <v>0</v>
      </c>
      <c r="D32" s="260">
        <v>0</v>
      </c>
      <c r="E32" s="260">
        <v>0</v>
      </c>
      <c r="F32" s="260">
        <v>0</v>
      </c>
      <c r="G32" s="235">
        <v>0</v>
      </c>
    </row>
    <row r="33" spans="1:15" ht="20.100000000000001" customHeight="1" x14ac:dyDescent="0.3">
      <c r="A33" s="261" t="s">
        <v>354</v>
      </c>
      <c r="B33" s="262" t="s">
        <v>57</v>
      </c>
      <c r="C33" s="263">
        <f>SUM(C23:C32)</f>
        <v>265000</v>
      </c>
      <c r="D33" s="263">
        <f>SUM(D23:D32)</f>
        <v>243692</v>
      </c>
      <c r="E33" s="263">
        <f>SUM(E23:E32)</f>
        <v>370757</v>
      </c>
      <c r="F33" s="263">
        <f>SUM(F23:F32)</f>
        <v>385000</v>
      </c>
      <c r="G33" s="264">
        <f>SUM(G23:G32)</f>
        <v>385000</v>
      </c>
      <c r="H33" s="253"/>
    </row>
    <row r="34" spans="1:15" ht="20.100000000000001" customHeight="1" x14ac:dyDescent="0.3">
      <c r="A34" s="265">
        <v>5222</v>
      </c>
      <c r="B34" s="512" t="s">
        <v>422</v>
      </c>
      <c r="C34" s="266">
        <v>250000</v>
      </c>
      <c r="D34" s="266">
        <v>226077</v>
      </c>
      <c r="E34" s="266">
        <v>240000</v>
      </c>
      <c r="F34" s="266">
        <v>300000</v>
      </c>
      <c r="G34" s="267">
        <v>300000</v>
      </c>
      <c r="H34" s="513" t="s">
        <v>115</v>
      </c>
      <c r="I34" s="302">
        <v>200000</v>
      </c>
      <c r="J34" s="513" t="s">
        <v>423</v>
      </c>
      <c r="K34" s="302">
        <v>100000</v>
      </c>
    </row>
    <row r="35" spans="1:15" ht="20.100000000000001" customHeight="1" x14ac:dyDescent="0.3">
      <c r="A35" s="268">
        <v>5169</v>
      </c>
      <c r="B35" s="300" t="s">
        <v>48</v>
      </c>
      <c r="C35" s="269">
        <v>50000</v>
      </c>
      <c r="D35" s="269">
        <v>47629</v>
      </c>
      <c r="E35" s="269">
        <v>47629</v>
      </c>
      <c r="F35" s="269">
        <v>60000</v>
      </c>
      <c r="G35" s="270">
        <v>60000</v>
      </c>
      <c r="H35" s="511"/>
    </row>
    <row r="36" spans="1:15" ht="20.100000000000001" customHeight="1" x14ac:dyDescent="0.3">
      <c r="A36" s="268">
        <v>5179</v>
      </c>
      <c r="B36" s="300" t="s">
        <v>361</v>
      </c>
      <c r="C36" s="269">
        <v>99000</v>
      </c>
      <c r="D36" s="269">
        <v>83315</v>
      </c>
      <c r="E36" s="269">
        <v>83315</v>
      </c>
      <c r="F36" s="269">
        <v>99000</v>
      </c>
      <c r="G36" s="270">
        <f>SUM(I36+K36+M36)</f>
        <v>99000</v>
      </c>
      <c r="H36" s="301" t="s">
        <v>362</v>
      </c>
      <c r="I36" s="302">
        <v>19000</v>
      </c>
      <c r="J36" s="980" t="s">
        <v>566</v>
      </c>
      <c r="K36" s="302">
        <v>65000</v>
      </c>
      <c r="L36" s="301" t="s">
        <v>363</v>
      </c>
      <c r="M36" s="302">
        <v>15000</v>
      </c>
      <c r="N36" s="301"/>
      <c r="O36" s="301"/>
    </row>
    <row r="37" spans="1:15" ht="20.100000000000001" customHeight="1" x14ac:dyDescent="0.3">
      <c r="A37" s="271" t="s">
        <v>355</v>
      </c>
      <c r="B37" s="272" t="s">
        <v>57</v>
      </c>
      <c r="C37" s="273">
        <f>SUM(C34:C36)</f>
        <v>399000</v>
      </c>
      <c r="D37" s="273">
        <f>SUM(D34:D36)</f>
        <v>357021</v>
      </c>
      <c r="E37" s="273">
        <f>SUM(E34:E36)</f>
        <v>370944</v>
      </c>
      <c r="F37" s="273">
        <f>SUM(F34:F36)</f>
        <v>459000</v>
      </c>
      <c r="G37" s="274">
        <f>SUM(G34:G36)</f>
        <v>459000</v>
      </c>
      <c r="H37" s="253"/>
    </row>
    <row r="38" spans="1:15" ht="20.100000000000001" customHeight="1" x14ac:dyDescent="0.3">
      <c r="A38" s="275">
        <v>5224</v>
      </c>
      <c r="B38" s="276" t="s">
        <v>47</v>
      </c>
      <c r="C38" s="277">
        <v>10000</v>
      </c>
      <c r="D38" s="277">
        <v>2894</v>
      </c>
      <c r="E38" s="277">
        <v>2894</v>
      </c>
      <c r="F38" s="1023">
        <v>60000</v>
      </c>
      <c r="G38" s="278">
        <v>60000</v>
      </c>
      <c r="H38" s="1018" t="s">
        <v>588</v>
      </c>
    </row>
    <row r="39" spans="1:15" ht="20.100000000000001" customHeight="1" x14ac:dyDescent="0.3">
      <c r="A39" s="279" t="s">
        <v>356</v>
      </c>
      <c r="B39" s="280" t="s">
        <v>57</v>
      </c>
      <c r="C39" s="281">
        <f>SUM(C38)</f>
        <v>10000</v>
      </c>
      <c r="D39" s="281">
        <f>SUM(D38)</f>
        <v>2894</v>
      </c>
      <c r="E39" s="281">
        <f>SUM(E38)</f>
        <v>2894</v>
      </c>
      <c r="F39" s="281">
        <f>SUM(F38)</f>
        <v>60000</v>
      </c>
      <c r="G39" s="282">
        <f>SUM(G38)</f>
        <v>60000</v>
      </c>
      <c r="H39" s="253"/>
    </row>
    <row r="40" spans="1:15" ht="20.100000000000001" customHeight="1" x14ac:dyDescent="0.3">
      <c r="A40" s="283">
        <v>5362</v>
      </c>
      <c r="B40" s="284" t="s">
        <v>49</v>
      </c>
      <c r="C40" s="285">
        <v>3000000</v>
      </c>
      <c r="D40" s="285">
        <v>2696011</v>
      </c>
      <c r="E40" s="285">
        <v>3000000</v>
      </c>
      <c r="F40" s="285">
        <v>3000000</v>
      </c>
      <c r="G40" s="286">
        <v>3000000</v>
      </c>
    </row>
    <row r="41" spans="1:15" ht="20.100000000000001" customHeight="1" x14ac:dyDescent="0.3">
      <c r="A41" s="283">
        <v>5365</v>
      </c>
      <c r="B41" s="1261" t="s">
        <v>53</v>
      </c>
      <c r="C41" s="1262">
        <v>9916000</v>
      </c>
      <c r="D41" s="1262">
        <v>9915340</v>
      </c>
      <c r="E41" s="1262">
        <v>9915340</v>
      </c>
      <c r="F41" s="1262">
        <v>5000000</v>
      </c>
      <c r="G41" s="1265">
        <f>H41+I41</f>
        <v>8434000</v>
      </c>
      <c r="H41" s="1263">
        <v>5000000</v>
      </c>
      <c r="I41" s="1264">
        <v>3434000</v>
      </c>
    </row>
    <row r="42" spans="1:15" ht="20.100000000000001" customHeight="1" x14ac:dyDescent="0.3">
      <c r="A42" s="287" t="s">
        <v>360</v>
      </c>
      <c r="B42" s="288" t="s">
        <v>57</v>
      </c>
      <c r="C42" s="289">
        <f>SUM(C40:C41)</f>
        <v>12916000</v>
      </c>
      <c r="D42" s="289">
        <f>SUM(D40:D41)</f>
        <v>12611351</v>
      </c>
      <c r="E42" s="289">
        <f>SUM(E40:E41)</f>
        <v>12915340</v>
      </c>
      <c r="F42" s="289">
        <f>SUM(F40:F41)</f>
        <v>8000000</v>
      </c>
      <c r="G42" s="290">
        <f>SUM(G40:G41)</f>
        <v>11434000</v>
      </c>
      <c r="H42" s="253"/>
    </row>
    <row r="43" spans="1:15" ht="20.100000000000001" customHeight="1" x14ac:dyDescent="0.3">
      <c r="A43" s="291">
        <v>5329</v>
      </c>
      <c r="B43" s="292" t="s">
        <v>31</v>
      </c>
      <c r="C43" s="293">
        <v>3800000</v>
      </c>
      <c r="D43" s="293">
        <v>641500</v>
      </c>
      <c r="E43" s="293">
        <v>641500</v>
      </c>
      <c r="F43" s="1259">
        <v>4221000</v>
      </c>
      <c r="G43" s="1260">
        <f>SUM(H43+I43+J43)</f>
        <v>4161000</v>
      </c>
      <c r="H43" s="1263">
        <v>4221000</v>
      </c>
      <c r="I43" s="1264">
        <v>0</v>
      </c>
      <c r="J43" s="1264">
        <v>-60000</v>
      </c>
    </row>
    <row r="44" spans="1:15" ht="20.100000000000001" customHeight="1" x14ac:dyDescent="0.3">
      <c r="A44" s="291">
        <v>5329</v>
      </c>
      <c r="B44" s="521" t="s">
        <v>45</v>
      </c>
      <c r="C44" s="522">
        <v>57000</v>
      </c>
      <c r="D44" s="522">
        <v>57040</v>
      </c>
      <c r="E44" s="522">
        <v>57040</v>
      </c>
      <c r="F44" s="522">
        <v>57000</v>
      </c>
      <c r="G44" s="523">
        <v>57000</v>
      </c>
      <c r="H44" s="254"/>
    </row>
    <row r="45" spans="1:15" ht="20.100000000000001" customHeight="1" x14ac:dyDescent="0.3">
      <c r="A45" s="291">
        <v>5329</v>
      </c>
      <c r="B45" s="292" t="s">
        <v>357</v>
      </c>
      <c r="C45" s="293">
        <v>17000</v>
      </c>
      <c r="D45" s="293">
        <v>17388</v>
      </c>
      <c r="E45" s="293">
        <v>17388</v>
      </c>
      <c r="F45" s="293">
        <v>18000</v>
      </c>
      <c r="G45" s="294">
        <v>18000</v>
      </c>
      <c r="H45" s="254"/>
    </row>
    <row r="46" spans="1:15" s="117" customFormat="1" ht="20.100000000000001" customHeight="1" thickBot="1" x14ac:dyDescent="0.35">
      <c r="A46" s="295" t="s">
        <v>358</v>
      </c>
      <c r="B46" s="296" t="s">
        <v>57</v>
      </c>
      <c r="C46" s="297">
        <f>SUM(C43:C45)</f>
        <v>3874000</v>
      </c>
      <c r="D46" s="297">
        <f>SUM(D43:D45)</f>
        <v>715928</v>
      </c>
      <c r="E46" s="297">
        <f>SUM(E43:E45)</f>
        <v>715928</v>
      </c>
      <c r="F46" s="297">
        <f>SUM(F43:F45)</f>
        <v>4296000</v>
      </c>
      <c r="G46" s="298">
        <f>SUM(G43:G45)</f>
        <v>4236000</v>
      </c>
      <c r="H46" s="253"/>
    </row>
    <row r="47" spans="1:15" ht="20.100000000000001" customHeight="1" thickBot="1" x14ac:dyDescent="0.35">
      <c r="A47" s="827"/>
      <c r="B47" s="767" t="s">
        <v>24</v>
      </c>
      <c r="C47" s="768">
        <f>SUM(C19+C22+C33+C37+C39+C42+C46)</f>
        <v>18604000</v>
      </c>
      <c r="D47" s="768">
        <f>SUM(D19+D22+D46+D42+D39+D37+D33)</f>
        <v>14026102</v>
      </c>
      <c r="E47" s="769">
        <f>SUM(E19+E22+E33+E37+E39+E42+E46)</f>
        <v>15515863</v>
      </c>
      <c r="F47" s="768">
        <f>SUM(F22+F19+F46+F42+F39+F37+F33)</f>
        <v>13540000</v>
      </c>
      <c r="G47" s="770">
        <f>SUM(G22+G19+G33+G37+G39+G42+G46)</f>
        <v>16914000</v>
      </c>
    </row>
    <row r="48" spans="1:15" ht="14.4" x14ac:dyDescent="0.3">
      <c r="A48" s="215"/>
      <c r="B48" s="215"/>
      <c r="C48" s="218"/>
      <c r="D48" s="218"/>
      <c r="E48" s="218"/>
      <c r="F48" s="218"/>
      <c r="G48" s="215"/>
    </row>
    <row r="49" spans="1:7" ht="14.4" x14ac:dyDescent="0.3">
      <c r="A49" s="215"/>
      <c r="B49" s="215"/>
      <c r="C49" s="218"/>
      <c r="D49" s="218"/>
      <c r="E49" s="218"/>
      <c r="F49" s="218"/>
      <c r="G49" s="215"/>
    </row>
    <row r="50" spans="1:7" ht="14.4" x14ac:dyDescent="0.3">
      <c r="A50" s="215"/>
      <c r="B50" s="219" t="s">
        <v>146</v>
      </c>
      <c r="C50" s="491">
        <v>45595</v>
      </c>
      <c r="E50" s="219" t="s">
        <v>147</v>
      </c>
      <c r="F50" s="490" t="s">
        <v>352</v>
      </c>
      <c r="G50" s="215"/>
    </row>
    <row r="51" spans="1:7" ht="14.4" x14ac:dyDescent="0.3">
      <c r="A51" s="215"/>
      <c r="B51" s="215"/>
      <c r="C51" s="215"/>
      <c r="D51" s="215"/>
      <c r="E51" s="215"/>
      <c r="F51" s="215"/>
      <c r="G51" s="215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09375" defaultRowHeight="13.2" x14ac:dyDescent="0.25"/>
  <cols>
    <col min="1" max="4" width="8.33203125" style="2" customWidth="1"/>
    <col min="5" max="5" width="9.6640625" style="2" customWidth="1"/>
    <col min="6" max="7" width="8.33203125" style="2" customWidth="1"/>
    <col min="8" max="8" width="9.6640625" style="2" customWidth="1"/>
    <col min="9" max="10" width="8.33203125" style="2" customWidth="1"/>
    <col min="11" max="11" width="9.6640625" style="2" customWidth="1"/>
    <col min="12" max="16384" width="9.109375" style="2"/>
  </cols>
  <sheetData>
    <row r="1" spans="1:13" x14ac:dyDescent="0.25">
      <c r="A1" s="17"/>
      <c r="B1" s="16"/>
      <c r="C1" s="16"/>
      <c r="D1" s="19"/>
      <c r="E1" s="19"/>
      <c r="F1" s="19"/>
      <c r="G1" s="19"/>
      <c r="H1" s="19"/>
    </row>
    <row r="2" spans="1:13" x14ac:dyDescent="0.25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5">
      <c r="D3" s="33" t="str">
        <f>'HV PO pr.'!D4</f>
        <v>příspěvkových organizací za rok 2020</v>
      </c>
      <c r="E3" s="19"/>
      <c r="F3" s="19"/>
      <c r="G3" s="19"/>
      <c r="H3" s="19"/>
    </row>
    <row r="4" spans="1:13" ht="13.8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8" thickBot="1" x14ac:dyDescent="0.3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8" thickBot="1" x14ac:dyDescent="0.3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5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5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5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5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8" thickBot="1" x14ac:dyDescent="0.3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09375" defaultRowHeight="13.2" x14ac:dyDescent="0.25"/>
  <cols>
    <col min="1" max="1" width="8.33203125" style="18" customWidth="1"/>
    <col min="2" max="2" width="11.88671875" style="18" bestFit="1" customWidth="1"/>
    <col min="3" max="16" width="10.6640625" style="18" customWidth="1"/>
    <col min="17" max="17" width="10.44140625" style="18" bestFit="1" customWidth="1"/>
    <col min="18" max="16384" width="9.109375" style="18"/>
  </cols>
  <sheetData>
    <row r="1" spans="1:4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6" x14ac:dyDescent="0.25">
      <c r="A3" s="11"/>
      <c r="B3" s="11"/>
      <c r="C3" s="11"/>
      <c r="D3" s="34" t="s">
        <v>42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6" x14ac:dyDescent="0.25">
      <c r="A4" s="11"/>
      <c r="B4" s="11"/>
      <c r="C4" s="11"/>
      <c r="D4" s="34" t="s">
        <v>63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5">
      <c r="A6" s="36"/>
      <c r="B6" s="36" t="s">
        <v>27</v>
      </c>
      <c r="C6" s="37" t="s">
        <v>60</v>
      </c>
      <c r="D6" s="38"/>
      <c r="E6" s="39" t="s">
        <v>28</v>
      </c>
      <c r="F6" s="40"/>
      <c r="G6" s="38"/>
      <c r="H6" s="39" t="s">
        <v>26</v>
      </c>
      <c r="I6" s="40"/>
      <c r="J6" s="41"/>
      <c r="K6" s="39" t="s">
        <v>54</v>
      </c>
      <c r="L6" s="40"/>
      <c r="M6" s="42" t="s">
        <v>41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8" thickBot="1" x14ac:dyDescent="0.3">
      <c r="A7" s="14" t="s">
        <v>61</v>
      </c>
      <c r="B7" s="14" t="s">
        <v>32</v>
      </c>
      <c r="C7" s="7" t="s">
        <v>32</v>
      </c>
      <c r="D7" s="4" t="s">
        <v>59</v>
      </c>
      <c r="E7" s="5" t="s">
        <v>55</v>
      </c>
      <c r="F7" s="6" t="s">
        <v>33</v>
      </c>
      <c r="G7" s="4" t="s">
        <v>59</v>
      </c>
      <c r="H7" s="5" t="s">
        <v>55</v>
      </c>
      <c r="I7" s="6" t="s">
        <v>33</v>
      </c>
      <c r="J7" s="4" t="s">
        <v>59</v>
      </c>
      <c r="K7" s="5" t="s">
        <v>55</v>
      </c>
      <c r="L7" s="6" t="s">
        <v>33</v>
      </c>
      <c r="M7" s="15" t="s">
        <v>59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8" thickTop="1" x14ac:dyDescent="0.25">
      <c r="A8" s="43" t="s">
        <v>30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5">
      <c r="A9" s="47" t="s">
        <v>29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5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5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5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5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N89"/>
  <sheetViews>
    <sheetView topLeftCell="A34" zoomScale="110" zoomScaleNormal="110" zoomScalePageLayoutView="110" workbookViewId="0">
      <selection activeCell="F50" sqref="F50"/>
    </sheetView>
  </sheetViews>
  <sheetFormatPr defaultRowHeight="13.2" x14ac:dyDescent="0.25"/>
  <cols>
    <col min="1" max="1" width="8.33203125" customWidth="1"/>
    <col min="2" max="2" width="30.6640625" customWidth="1"/>
    <col min="3" max="3" width="22.109375" customWidth="1"/>
    <col min="4" max="4" width="12" customWidth="1"/>
    <col min="5" max="5" width="12.44140625" customWidth="1"/>
    <col min="6" max="6" width="13.5546875" customWidth="1"/>
    <col min="7" max="7" width="12.88671875" style="73" customWidth="1"/>
    <col min="8" max="9" width="11.109375" customWidth="1"/>
    <col min="10" max="10" width="10.5546875" customWidth="1"/>
    <col min="11" max="11" width="10.44140625" customWidth="1"/>
    <col min="12" max="12" width="9.77734375" bestFit="1" customWidth="1"/>
  </cols>
  <sheetData>
    <row r="1" spans="1:14" ht="16.8" thickTop="1" thickBot="1" x14ac:dyDescent="0.3">
      <c r="A1" s="1379" t="s">
        <v>661</v>
      </c>
      <c r="B1" s="1380"/>
      <c r="C1" s="1380"/>
      <c r="D1" s="1380"/>
      <c r="E1" s="1380"/>
      <c r="F1" s="1380"/>
      <c r="G1" s="1381"/>
      <c r="H1" s="455"/>
    </row>
    <row r="2" spans="1:14" ht="14.4" thickTop="1" x14ac:dyDescent="0.25">
      <c r="A2" s="444" t="s">
        <v>111</v>
      </c>
      <c r="B2" s="445" t="s">
        <v>127</v>
      </c>
      <c r="C2" s="446"/>
      <c r="D2" s="1469" t="s">
        <v>465</v>
      </c>
      <c r="E2" s="1470"/>
      <c r="F2" s="447" t="s">
        <v>567</v>
      </c>
      <c r="G2" s="447" t="s">
        <v>567</v>
      </c>
      <c r="H2" s="448"/>
    </row>
    <row r="3" spans="1:14" s="74" customFormat="1" ht="14.4" thickBot="1" x14ac:dyDescent="0.35">
      <c r="A3" s="449" t="s">
        <v>66</v>
      </c>
      <c r="B3" s="450" t="s">
        <v>67</v>
      </c>
      <c r="C3" s="450" t="s">
        <v>98</v>
      </c>
      <c r="D3" s="450" t="s">
        <v>108</v>
      </c>
      <c r="E3" s="451" t="s">
        <v>237</v>
      </c>
      <c r="F3" s="452" t="s">
        <v>110</v>
      </c>
      <c r="G3" s="453" t="s">
        <v>112</v>
      </c>
      <c r="H3" s="454" t="s">
        <v>78</v>
      </c>
      <c r="I3" s="1266" t="s">
        <v>142</v>
      </c>
      <c r="J3" s="1266" t="s">
        <v>512</v>
      </c>
      <c r="K3" s="1266" t="s">
        <v>513</v>
      </c>
      <c r="L3" s="1266" t="s">
        <v>514</v>
      </c>
    </row>
    <row r="4" spans="1:14" ht="13.8" thickTop="1" x14ac:dyDescent="0.25">
      <c r="A4" s="359">
        <v>1014</v>
      </c>
      <c r="B4" s="360" t="s">
        <v>65</v>
      </c>
      <c r="C4" s="361" t="s">
        <v>499</v>
      </c>
      <c r="D4" s="362">
        <f>IF('1014-útulek'!C19=0," ",'1014-útulek'!C19)</f>
        <v>120000</v>
      </c>
      <c r="E4" s="363">
        <f>IF('1014-útulek'!D19=0," ",'1014-útulek'!D19)</f>
        <v>68273</v>
      </c>
      <c r="F4" s="364">
        <f>IF('1014-útulek'!G19=0," ",'1014-útulek'!G19)</f>
        <v>100000</v>
      </c>
      <c r="G4" s="365"/>
      <c r="H4" s="366"/>
    </row>
    <row r="5" spans="1:14" x14ac:dyDescent="0.25">
      <c r="A5" s="384">
        <v>1031</v>
      </c>
      <c r="B5" s="385" t="s">
        <v>68</v>
      </c>
      <c r="C5" s="385" t="s">
        <v>3</v>
      </c>
      <c r="D5" s="386">
        <f>IF('1031-les'!C19=0," ",'1031-les'!C19)</f>
        <v>300000</v>
      </c>
      <c r="E5" s="386">
        <f>IF('1031-les'!D19=0," ",'1031-les'!D19)</f>
        <v>201467</v>
      </c>
      <c r="F5" s="387">
        <f>IF('1031-les'!G19=0," ",'1031-les'!G19)</f>
        <v>380000</v>
      </c>
      <c r="G5" s="388"/>
      <c r="H5" s="389"/>
    </row>
    <row r="6" spans="1:14" x14ac:dyDescent="0.25">
      <c r="A6" s="367">
        <v>2212</v>
      </c>
      <c r="B6" s="368" t="s">
        <v>69</v>
      </c>
      <c r="C6" s="368" t="s">
        <v>154</v>
      </c>
      <c r="D6" s="369">
        <f>IF('2212-komunikace'!C21=0," ",'2212-komunikace'!C21)</f>
        <v>700000</v>
      </c>
      <c r="E6" s="370">
        <f>IF('2212-komunikace'!D21=0," ",'2212-komunikace'!D21)</f>
        <v>481816</v>
      </c>
      <c r="F6" s="371">
        <f>IF('2212-komunikace'!G21=0," ",'2212-komunikace'!G21)</f>
        <v>710000</v>
      </c>
      <c r="G6" s="372"/>
      <c r="H6" s="373"/>
    </row>
    <row r="7" spans="1:14" x14ac:dyDescent="0.25">
      <c r="A7" s="384">
        <v>2292</v>
      </c>
      <c r="B7" s="385" t="s">
        <v>70</v>
      </c>
      <c r="C7" s="385" t="s">
        <v>238</v>
      </c>
      <c r="D7" s="386">
        <v>751000</v>
      </c>
      <c r="E7" s="390">
        <v>750800</v>
      </c>
      <c r="F7" s="387">
        <v>751000</v>
      </c>
      <c r="G7" s="388"/>
      <c r="H7" s="389"/>
    </row>
    <row r="8" spans="1:14" x14ac:dyDescent="0.25">
      <c r="A8" s="1346">
        <v>3111</v>
      </c>
      <c r="B8" s="368" t="s">
        <v>72</v>
      </c>
      <c r="C8" s="368" t="s">
        <v>240</v>
      </c>
      <c r="D8" s="369">
        <v>1470224</v>
      </c>
      <c r="E8" s="370">
        <v>1470224</v>
      </c>
      <c r="F8" s="1335">
        <f>SUM(I8+J8+K8+L8+M8)</f>
        <v>2063862</v>
      </c>
      <c r="G8" s="372"/>
      <c r="H8" s="373"/>
      <c r="I8" s="73">
        <f>IF('3111-MŠ-I'!E6=0," ",'3111-MŠ-I'!E6)</f>
        <v>1373000</v>
      </c>
      <c r="J8" s="1299">
        <v>0</v>
      </c>
      <c r="K8" s="1299">
        <v>434400</v>
      </c>
      <c r="L8" s="1299">
        <v>87825</v>
      </c>
      <c r="M8" s="1299">
        <v>168637</v>
      </c>
    </row>
    <row r="9" spans="1:14" x14ac:dyDescent="0.25">
      <c r="A9" s="1347">
        <v>3113</v>
      </c>
      <c r="B9" s="385" t="s">
        <v>73</v>
      </c>
      <c r="C9" s="385" t="s">
        <v>241</v>
      </c>
      <c r="D9" s="408">
        <v>6966024</v>
      </c>
      <c r="E9" s="409">
        <v>7079592</v>
      </c>
      <c r="F9" s="1300">
        <f>I9+J9+K9+L9+M9</f>
        <v>7810797</v>
      </c>
      <c r="G9" s="388"/>
      <c r="H9" s="389"/>
      <c r="I9" s="73">
        <f>IF('3113-ZŠ-I'!E6=0," ",'3113-ZŠ-I'!E6)</f>
        <v>4560000</v>
      </c>
      <c r="J9" s="1299">
        <v>2125370</v>
      </c>
      <c r="K9" s="1299">
        <v>162255</v>
      </c>
      <c r="L9" s="1299">
        <v>899778</v>
      </c>
      <c r="M9" s="1299">
        <v>63394</v>
      </c>
    </row>
    <row r="10" spans="1:14" x14ac:dyDescent="0.25">
      <c r="A10" s="1346">
        <v>3231</v>
      </c>
      <c r="B10" s="368" t="s">
        <v>74</v>
      </c>
      <c r="C10" s="368" t="s">
        <v>242</v>
      </c>
      <c r="D10" s="369">
        <v>430000</v>
      </c>
      <c r="E10" s="370">
        <v>430000</v>
      </c>
      <c r="F10" s="1301">
        <f>I10+J10+K10+L10</f>
        <v>798840</v>
      </c>
      <c r="G10" s="372"/>
      <c r="H10" s="373"/>
      <c r="I10" s="73">
        <f>IF('3231-ZUŠ-I'!E6=0," ",'3231-ZUŠ-I'!E6)</f>
        <v>452000</v>
      </c>
      <c r="J10" s="1299">
        <v>310476</v>
      </c>
      <c r="K10" s="1299">
        <v>0</v>
      </c>
      <c r="L10" s="1299">
        <v>36364</v>
      </c>
    </row>
    <row r="11" spans="1:14" x14ac:dyDescent="0.25">
      <c r="A11" s="384">
        <v>3314</v>
      </c>
      <c r="B11" s="385" t="s">
        <v>75</v>
      </c>
      <c r="C11" s="385" t="s">
        <v>5</v>
      </c>
      <c r="D11" s="386">
        <f>IF('3314-knihovna'!C32=0," ",'3314-knihovna'!C32)</f>
        <v>681000</v>
      </c>
      <c r="E11" s="390">
        <f>IF('3314-knihovna'!D32=0," ",'3314-knihovna'!D32)</f>
        <v>406142</v>
      </c>
      <c r="F11" s="387">
        <f>IF('3314-knihovna'!G32=0," ",'3314-knihovna'!G32)</f>
        <v>663000</v>
      </c>
      <c r="G11" s="388"/>
      <c r="H11" s="389"/>
    </row>
    <row r="12" spans="1:14" x14ac:dyDescent="0.25">
      <c r="A12" s="367">
        <v>3341</v>
      </c>
      <c r="B12" s="368" t="s">
        <v>76</v>
      </c>
      <c r="C12" s="368" t="s">
        <v>8</v>
      </c>
      <c r="D12" s="369">
        <f>IF('3341-rozhlas'!C20=0," ",'3341-rozhlas'!C20)</f>
        <v>51000</v>
      </c>
      <c r="E12" s="370">
        <f>IF('3341-rozhlas'!D20=0," ",'3341-rozhlas'!D20)</f>
        <v>4356</v>
      </c>
      <c r="F12" s="371">
        <f>IF('3341-rozhlas'!G20=0," ",'3341-rozhlas'!G20)</f>
        <v>50000</v>
      </c>
      <c r="G12" s="372"/>
      <c r="H12" s="373"/>
    </row>
    <row r="13" spans="1:14" x14ac:dyDescent="0.25">
      <c r="A13" s="384">
        <v>3349</v>
      </c>
      <c r="B13" s="385" t="s">
        <v>497</v>
      </c>
      <c r="C13" s="477" t="s">
        <v>480</v>
      </c>
      <c r="D13" s="408">
        <f>IF('město-různé'!C19=0," ",'město-různé'!C19)</f>
        <v>100000</v>
      </c>
      <c r="E13" s="672">
        <f>IF('město-různé'!D19=0," ",'město-různé'!D19)</f>
        <v>55216</v>
      </c>
      <c r="F13" s="387">
        <f>IF('město-různé'!G19=0," ",'město-různé'!G19)</f>
        <v>100000</v>
      </c>
      <c r="G13" s="388"/>
      <c r="H13" s="389"/>
    </row>
    <row r="14" spans="1:14" x14ac:dyDescent="0.25">
      <c r="A14" s="493">
        <v>3399</v>
      </c>
      <c r="B14" s="494" t="s">
        <v>77</v>
      </c>
      <c r="C14" s="374" t="s">
        <v>243</v>
      </c>
      <c r="D14" s="375">
        <f>IF('3399-Kultura-SPOZ'!C24=0," ",'3399-Kultura-SPOZ'!C24)</f>
        <v>2050000</v>
      </c>
      <c r="E14" s="376">
        <f>IF('3399-Kultura-SPOZ'!D24=0," ",'3399-Kultura-SPOZ'!D24)</f>
        <v>2038120</v>
      </c>
      <c r="F14" s="371">
        <f>IF('3399-Kultura-SPOZ'!G24=0," ",'3399-Kultura-SPOZ'!G24)</f>
        <v>1345000</v>
      </c>
      <c r="G14" s="377"/>
      <c r="H14" s="373"/>
    </row>
    <row r="15" spans="1:14" x14ac:dyDescent="0.25">
      <c r="A15" s="384">
        <v>3419</v>
      </c>
      <c r="B15" s="385" t="s">
        <v>79</v>
      </c>
      <c r="C15" s="385" t="s">
        <v>15</v>
      </c>
      <c r="D15" s="386">
        <v>480000</v>
      </c>
      <c r="E15" s="390">
        <v>480000</v>
      </c>
      <c r="F15" s="387">
        <v>500000</v>
      </c>
      <c r="G15" s="388"/>
      <c r="H15" s="389"/>
    </row>
    <row r="16" spans="1:14" x14ac:dyDescent="0.25">
      <c r="A16" s="1346">
        <v>3421</v>
      </c>
      <c r="B16" s="368" t="s">
        <v>80</v>
      </c>
      <c r="C16" s="368" t="s">
        <v>12</v>
      </c>
      <c r="D16" s="369">
        <v>933170</v>
      </c>
      <c r="E16" s="370">
        <v>933170</v>
      </c>
      <c r="F16" s="1301">
        <f>I16+J16+K16+L16+M16+N16</f>
        <v>1570479</v>
      </c>
      <c r="G16" s="372"/>
      <c r="H16" s="373"/>
      <c r="I16" s="73">
        <f>IF('3421-ROROŠ-I'!E6=0," ",'3421-ROROŠ-I'!E6)</f>
        <v>1284000</v>
      </c>
      <c r="J16" s="1299">
        <v>66500</v>
      </c>
      <c r="K16" s="1299">
        <v>106300</v>
      </c>
      <c r="L16" s="1299">
        <v>15000</v>
      </c>
      <c r="M16" s="1299">
        <v>60000</v>
      </c>
      <c r="N16" s="1299">
        <v>38679</v>
      </c>
    </row>
    <row r="17" spans="1:12" x14ac:dyDescent="0.25">
      <c r="A17" s="1389">
        <v>3429</v>
      </c>
      <c r="B17" s="1472" t="s">
        <v>81</v>
      </c>
      <c r="C17" s="391" t="s">
        <v>13</v>
      </c>
      <c r="D17" s="392">
        <v>7188000</v>
      </c>
      <c r="E17" s="393">
        <v>7188000</v>
      </c>
      <c r="F17" s="1382">
        <f>SUM(G17:G20)</f>
        <v>9118317</v>
      </c>
      <c r="G17" s="1244">
        <f>I17+J17+K17+L17</f>
        <v>8659317</v>
      </c>
      <c r="H17" s="389"/>
      <c r="I17" s="73">
        <f>IF('3429-SRC-I'!E6=0," ",'3429-SRC-I'!E6)</f>
        <v>8183000</v>
      </c>
      <c r="J17" s="1299">
        <v>0</v>
      </c>
      <c r="K17" s="1299">
        <v>0</v>
      </c>
      <c r="L17" s="1299">
        <v>476317</v>
      </c>
    </row>
    <row r="18" spans="1:12" x14ac:dyDescent="0.25">
      <c r="A18" s="1412"/>
      <c r="B18" s="1473"/>
      <c r="C18" s="394" t="s">
        <v>394</v>
      </c>
      <c r="D18" s="395">
        <f>IF('město-různé'!C34=0," ",'město-různé'!C34)</f>
        <v>250000</v>
      </c>
      <c r="E18" s="396">
        <f>IF('město-různé'!D34=0," ",'město-různé'!D34)</f>
        <v>226077</v>
      </c>
      <c r="F18" s="1382"/>
      <c r="G18" s="397">
        <f>IF('město-různé'!G34=0," ",'město-různé'!G34)</f>
        <v>300000</v>
      </c>
      <c r="H18" s="389"/>
    </row>
    <row r="19" spans="1:12" x14ac:dyDescent="0.25">
      <c r="A19" s="1412"/>
      <c r="B19" s="1473"/>
      <c r="C19" s="394" t="s">
        <v>48</v>
      </c>
      <c r="D19" s="395">
        <f>IF('město-různé'!C35=0," ",'město-různé'!C35)</f>
        <v>50000</v>
      </c>
      <c r="E19" s="396">
        <f>IF('město-různé'!D35=0," ",'město-různé'!D35)</f>
        <v>47629</v>
      </c>
      <c r="F19" s="1382"/>
      <c r="G19" s="397">
        <f>IF('město-různé'!G35=0," ",'město-různé'!G35)</f>
        <v>60000</v>
      </c>
      <c r="H19" s="389"/>
    </row>
    <row r="20" spans="1:12" x14ac:dyDescent="0.25">
      <c r="A20" s="1471"/>
      <c r="B20" s="1474"/>
      <c r="C20" s="399" t="s">
        <v>361</v>
      </c>
      <c r="D20" s="400">
        <f>IF('město-různé'!C36=0," ",'město-různé'!C36)</f>
        <v>99000</v>
      </c>
      <c r="E20" s="401">
        <f>IF('město-různé'!D36=0," ",'město-různé'!D36)</f>
        <v>83315</v>
      </c>
      <c r="F20" s="1382"/>
      <c r="G20" s="397">
        <f>IF('město-různé'!G36=0," ",'město-různé'!G36)</f>
        <v>99000</v>
      </c>
      <c r="H20" s="389"/>
    </row>
    <row r="21" spans="1:12" x14ac:dyDescent="0.25">
      <c r="A21" s="367">
        <v>3612</v>
      </c>
      <c r="B21" s="368" t="s">
        <v>82</v>
      </c>
      <c r="C21" s="368" t="s">
        <v>125</v>
      </c>
      <c r="D21" s="369">
        <f>IF('3612-BS'!C49=0," ",'3612-BS'!C49)</f>
        <v>28190000</v>
      </c>
      <c r="E21" s="370">
        <f>IF('3612-BS'!D49=0," ",'3612-BS'!D49)</f>
        <v>20703783</v>
      </c>
      <c r="F21" s="371">
        <f>IF('3612-BS'!G49=0," ",'3612-BS'!G49)</f>
        <v>32547000</v>
      </c>
      <c r="G21" s="372"/>
      <c r="H21" s="373"/>
    </row>
    <row r="22" spans="1:12" x14ac:dyDescent="0.25">
      <c r="A22" s="384">
        <v>3613</v>
      </c>
      <c r="B22" s="385" t="s">
        <v>83</v>
      </c>
      <c r="C22" s="385" t="s">
        <v>34</v>
      </c>
      <c r="D22" s="386">
        <f>IF('3613-budovy'!C29=0," ",'3613-budovy'!C29)</f>
        <v>2580000</v>
      </c>
      <c r="E22" s="390">
        <f>IF('3613-budovy'!D29=0," ",'3613-budovy'!D29)</f>
        <v>1624836</v>
      </c>
      <c r="F22" s="387">
        <f>IF('3613-budovy'!G29=0," ",'3613-budovy'!G29)</f>
        <v>2420000</v>
      </c>
      <c r="G22" s="388"/>
      <c r="H22" s="389"/>
    </row>
    <row r="23" spans="1:12" x14ac:dyDescent="0.25">
      <c r="A23" s="367">
        <v>3631</v>
      </c>
      <c r="B23" s="368" t="s">
        <v>43</v>
      </c>
      <c r="C23" s="368" t="s">
        <v>43</v>
      </c>
      <c r="D23" s="369">
        <f>IF('3631-osvětlení'!C26=0," ",'3631-osvětlení'!C26)</f>
        <v>1294000</v>
      </c>
      <c r="E23" s="370">
        <f>IF('3631-osvětlení'!D26=0," ",'3631-osvětlení'!D26)</f>
        <v>657863</v>
      </c>
      <c r="F23" s="371">
        <f>IF('3631-osvětlení'!G26=0," ",'3631-osvětlení'!G26)</f>
        <v>894000</v>
      </c>
      <c r="G23" s="372"/>
      <c r="H23" s="373"/>
    </row>
    <row r="24" spans="1:12" x14ac:dyDescent="0.25">
      <c r="A24" s="384">
        <v>3632</v>
      </c>
      <c r="B24" s="385" t="s">
        <v>50</v>
      </c>
      <c r="C24" s="385" t="s">
        <v>50</v>
      </c>
      <c r="D24" s="386">
        <f>IF('3632-pohřebnictví'!C26=0," ",'3632-pohřebnictví'!C26)</f>
        <v>130000</v>
      </c>
      <c r="E24" s="390">
        <f>IF('3632-pohřebnictví'!D26=0," ",'3632-pohřebnictví'!D26)</f>
        <v>45650</v>
      </c>
      <c r="F24" s="387">
        <f>IF('3632-pohřebnictví'!G26=0," ",'3632-pohřebnictví'!G26)</f>
        <v>120000</v>
      </c>
      <c r="G24" s="388"/>
      <c r="H24" s="389"/>
    </row>
    <row r="25" spans="1:12" x14ac:dyDescent="0.25">
      <c r="A25" s="1403">
        <v>3639</v>
      </c>
      <c r="B25" s="1406" t="s">
        <v>84</v>
      </c>
      <c r="C25" s="374" t="s">
        <v>402</v>
      </c>
      <c r="D25" s="375">
        <v>55000000</v>
      </c>
      <c r="E25" s="376">
        <v>44039271</v>
      </c>
      <c r="F25" s="1477">
        <f>SUM(G25:G27)</f>
        <v>33830000</v>
      </c>
      <c r="G25" s="377">
        <f>I25+J25+K25+L25</f>
        <v>33600000</v>
      </c>
      <c r="H25" s="378"/>
      <c r="I25" s="73">
        <v>31000000</v>
      </c>
      <c r="J25" s="1299">
        <v>0</v>
      </c>
      <c r="K25" s="1299">
        <v>0</v>
      </c>
      <c r="L25" s="1299">
        <v>2600000</v>
      </c>
    </row>
    <row r="26" spans="1:12" x14ac:dyDescent="0.25">
      <c r="A26" s="1480"/>
      <c r="B26" s="1481"/>
      <c r="C26" s="379" t="s">
        <v>370</v>
      </c>
      <c r="D26" s="678">
        <f>IF('město-různé'!C20=0," ",'město-různé'!C20)</f>
        <v>40000</v>
      </c>
      <c r="E26" s="679">
        <v>14066</v>
      </c>
      <c r="F26" s="1477"/>
      <c r="G26" s="639">
        <v>30000</v>
      </c>
      <c r="H26" s="378"/>
    </row>
    <row r="27" spans="1:12" x14ac:dyDescent="0.25">
      <c r="A27" s="1480"/>
      <c r="B27" s="1407"/>
      <c r="C27" s="379" t="s">
        <v>481</v>
      </c>
      <c r="D27" s="380">
        <f>IF('město-různé'!C21=0," ",'město-různé'!C21)</f>
        <v>1000000</v>
      </c>
      <c r="E27" s="380">
        <v>0</v>
      </c>
      <c r="F27" s="1477"/>
      <c r="G27" s="639">
        <f>IF('město-různé'!G21=0," ",'město-různé'!G21)</f>
        <v>200000</v>
      </c>
      <c r="H27" s="378"/>
    </row>
    <row r="28" spans="1:12" x14ac:dyDescent="0.25">
      <c r="A28" s="384">
        <v>3713</v>
      </c>
      <c r="B28" s="385" t="s">
        <v>85</v>
      </c>
      <c r="C28" s="385" t="s">
        <v>245</v>
      </c>
      <c r="D28" s="386">
        <v>1259000</v>
      </c>
      <c r="E28" s="390">
        <v>1259890</v>
      </c>
      <c r="F28" s="387">
        <v>3000000</v>
      </c>
      <c r="G28" s="388"/>
      <c r="H28" s="389"/>
    </row>
    <row r="29" spans="1:12" x14ac:dyDescent="0.25">
      <c r="A29" s="367">
        <v>3722</v>
      </c>
      <c r="B29" s="368" t="s">
        <v>96</v>
      </c>
      <c r="C29" s="368" t="s">
        <v>239</v>
      </c>
      <c r="D29" s="369">
        <f>IF('3722-odpady'!C34=0," ",'3722-odpady'!C34)</f>
        <v>8236000</v>
      </c>
      <c r="E29" s="370">
        <f>IF('3722-odpady'!D34=0," ",'3722-odpady'!D34)</f>
        <v>5421930</v>
      </c>
      <c r="F29" s="371">
        <f>IF('3722-odpady'!G34=0," ",'3722-odpady'!G34)</f>
        <v>8538000</v>
      </c>
      <c r="G29" s="372"/>
      <c r="H29" s="373"/>
    </row>
    <row r="30" spans="1:12" x14ac:dyDescent="0.25">
      <c r="A30" s="1389">
        <v>3745</v>
      </c>
      <c r="B30" s="1472" t="s">
        <v>97</v>
      </c>
      <c r="C30" s="402" t="s">
        <v>244</v>
      </c>
      <c r="D30" s="403">
        <f>IF('3745-zeleň'!C33=0," ",'3745-zeleň'!C33)</f>
        <v>2873000</v>
      </c>
      <c r="E30" s="404">
        <f>IF('3745-zeleň'!D33=0," ",'3745-zeleň'!D33)</f>
        <v>2469632</v>
      </c>
      <c r="F30" s="1382">
        <f>SUM(G30:G31)</f>
        <v>5392364</v>
      </c>
      <c r="G30" s="405">
        <f>IF('3745-zeleň'!G33=0," ",'3745-zeleň'!G33)</f>
        <v>3372364</v>
      </c>
      <c r="H30" s="389"/>
    </row>
    <row r="31" spans="1:12" x14ac:dyDescent="0.25">
      <c r="A31" s="1471"/>
      <c r="B31" s="1474"/>
      <c r="C31" s="406" t="s">
        <v>9</v>
      </c>
      <c r="D31" s="407">
        <f>IF('3745-zeleň'!C19=0," ",'3745-zeleň'!C19)</f>
        <v>2033000</v>
      </c>
      <c r="E31" s="401">
        <f>IF('3745-zeleň'!D19=0," ",'3745-zeleň'!D19)</f>
        <v>1131553</v>
      </c>
      <c r="F31" s="1382"/>
      <c r="G31" s="1027">
        <f>IF('3745-zeleň'!G19=0," ",'3745-zeleň'!G19)</f>
        <v>2020000</v>
      </c>
      <c r="H31" s="389"/>
      <c r="I31" s="481"/>
    </row>
    <row r="32" spans="1:12" x14ac:dyDescent="0.25">
      <c r="A32" s="367">
        <v>4351</v>
      </c>
      <c r="B32" s="368" t="s">
        <v>86</v>
      </c>
      <c r="C32" s="368" t="s">
        <v>14</v>
      </c>
      <c r="D32" s="369">
        <f>IF('4351-DPS'!C38=0," ",'4351-DPS'!C38)</f>
        <v>2564000</v>
      </c>
      <c r="E32" s="370">
        <f>IF('4351-DPS'!D38=0," ",'4351-DPS'!D38)</f>
        <v>1797602</v>
      </c>
      <c r="F32" s="371">
        <f>IF('4351-DPS'!G38=0," ",'4351-DPS'!G38)</f>
        <v>3113000</v>
      </c>
      <c r="G32" s="372"/>
      <c r="H32" s="373"/>
    </row>
    <row r="33" spans="1:12" x14ac:dyDescent="0.25">
      <c r="A33" s="1347">
        <v>5213</v>
      </c>
      <c r="B33" s="385" t="s">
        <v>87</v>
      </c>
      <c r="C33" s="385" t="s">
        <v>124</v>
      </c>
      <c r="D33" s="386">
        <v>500000</v>
      </c>
      <c r="E33" s="390">
        <v>0</v>
      </c>
      <c r="F33" s="1351">
        <f>I33+J33+K33+L33</f>
        <v>0</v>
      </c>
      <c r="G33" s="388"/>
      <c r="H33" s="389"/>
      <c r="I33" s="73">
        <v>500000</v>
      </c>
      <c r="J33" s="1299">
        <v>0</v>
      </c>
      <c r="K33" s="1299">
        <v>0</v>
      </c>
      <c r="L33" s="1299">
        <v>-500000</v>
      </c>
    </row>
    <row r="34" spans="1:12" x14ac:dyDescent="0.25">
      <c r="A34" s="367">
        <v>5512</v>
      </c>
      <c r="B34" s="368" t="s">
        <v>88</v>
      </c>
      <c r="C34" s="368" t="s">
        <v>58</v>
      </c>
      <c r="D34" s="369">
        <f>IF('5512-hasiči'!C41=0," ",'5512-hasiči'!C41)</f>
        <v>1607000</v>
      </c>
      <c r="E34" s="370">
        <f>IF('5512-hasiči'!D41=0," ",'5512-hasiči'!D41)</f>
        <v>1178820</v>
      </c>
      <c r="F34" s="371">
        <f>IF('5512-hasiči'!G41=0," ",'5512-hasiči'!G41)</f>
        <v>3474442</v>
      </c>
      <c r="G34" s="372"/>
      <c r="H34" s="373"/>
      <c r="I34" s="481"/>
    </row>
    <row r="35" spans="1:12" x14ac:dyDescent="0.25">
      <c r="A35" s="384">
        <v>6112</v>
      </c>
      <c r="B35" s="385" t="s">
        <v>89</v>
      </c>
      <c r="C35" s="385" t="s">
        <v>16</v>
      </c>
      <c r="D35" s="408">
        <f>IF('6112-ZM'!C20=0," ",'6112-ZM'!C20)</f>
        <v>3248000</v>
      </c>
      <c r="E35" s="409">
        <f>IF('6112-ZM'!D20=0," ",'6112-ZM'!D20)</f>
        <v>2417392</v>
      </c>
      <c r="F35" s="387">
        <f>IF('6112-ZM'!G20=0," ",'6112-ZM'!G20)</f>
        <v>3460000</v>
      </c>
      <c r="G35" s="388"/>
      <c r="H35" s="389"/>
    </row>
    <row r="36" spans="1:12" x14ac:dyDescent="0.25">
      <c r="A36" s="1346">
        <v>6114</v>
      </c>
      <c r="B36" s="368" t="s">
        <v>90</v>
      </c>
      <c r="C36" s="382"/>
      <c r="D36" s="369">
        <v>148000</v>
      </c>
      <c r="E36" s="370">
        <v>121918</v>
      </c>
      <c r="F36" s="1301">
        <f>I36+J36+K36+L36</f>
        <v>150000</v>
      </c>
      <c r="G36" s="372"/>
      <c r="H36" s="373"/>
      <c r="I36" s="73">
        <v>0</v>
      </c>
      <c r="J36" s="1299">
        <v>0</v>
      </c>
      <c r="K36" s="1299">
        <v>150000</v>
      </c>
      <c r="L36" s="1299"/>
    </row>
    <row r="37" spans="1:12" x14ac:dyDescent="0.25">
      <c r="A37" s="1389">
        <v>6171</v>
      </c>
      <c r="B37" s="1472" t="s">
        <v>91</v>
      </c>
      <c r="C37" s="410" t="s">
        <v>16</v>
      </c>
      <c r="D37" s="403">
        <f>IF('město-různé'!C33=0," ",'město-různé'!C33)</f>
        <v>265000</v>
      </c>
      <c r="E37" s="411">
        <f>IF('město-různé'!D33=0," ",'město-různé'!D33)</f>
        <v>243692</v>
      </c>
      <c r="F37" s="1476">
        <f>SUM(G37:G38)</f>
        <v>28263000</v>
      </c>
      <c r="G37" s="397">
        <f>IF('město-různé'!G33=0," ",'město-různé'!G33)</f>
        <v>385000</v>
      </c>
      <c r="H37" s="389"/>
    </row>
    <row r="38" spans="1:12" x14ac:dyDescent="0.25">
      <c r="A38" s="1412"/>
      <c r="B38" s="1482"/>
      <c r="C38" s="412" t="s">
        <v>62</v>
      </c>
      <c r="D38" s="407">
        <f>IF('6171-MěÚ'!C50=0," ",'6171-MěÚ'!C50)</f>
        <v>26611000</v>
      </c>
      <c r="E38" s="411">
        <f>IF('6171-MěÚ'!D50=0," ",'6171-MěÚ'!D50)</f>
        <v>19810082</v>
      </c>
      <c r="F38" s="1476"/>
      <c r="G38" s="397">
        <f>IF('6171-MěÚ'!G50=0," ",'6171-MěÚ'!G50)</f>
        <v>27878000</v>
      </c>
      <c r="H38" s="389"/>
    </row>
    <row r="39" spans="1:12" x14ac:dyDescent="0.25">
      <c r="A39" s="367">
        <v>6223</v>
      </c>
      <c r="B39" s="382" t="s">
        <v>92</v>
      </c>
      <c r="C39" s="368" t="s">
        <v>47</v>
      </c>
      <c r="D39" s="383">
        <f>IF('město-různé'!C39=0," ",'město-různé'!C39)</f>
        <v>10000</v>
      </c>
      <c r="E39" s="383">
        <f>IF('město-různé'!D39=0," ",'město-různé'!D39)</f>
        <v>2894</v>
      </c>
      <c r="F39" s="371">
        <f>IF('město-různé'!G39=0," ",'město-různé'!G39)</f>
        <v>60000</v>
      </c>
      <c r="G39" s="372"/>
      <c r="H39" s="373"/>
    </row>
    <row r="40" spans="1:12" x14ac:dyDescent="0.25">
      <c r="A40" s="384">
        <v>6320</v>
      </c>
      <c r="B40" s="638" t="s">
        <v>460</v>
      </c>
      <c r="C40" s="477" t="s">
        <v>461</v>
      </c>
      <c r="D40" s="408">
        <f>IF('6171-MěÚ'!C52=0," ",'6171-MěÚ'!C52)</f>
        <v>360000</v>
      </c>
      <c r="E40" s="672">
        <f>IF('6171-MěÚ'!D52=0," ",'6171-MěÚ'!D52)</f>
        <v>180329</v>
      </c>
      <c r="F40" s="387">
        <f>IF('6171-MěÚ'!G52=0," ",'6171-MěÚ'!G52)</f>
        <v>490000</v>
      </c>
      <c r="G40" s="388"/>
      <c r="H40" s="389"/>
    </row>
    <row r="41" spans="1:12" x14ac:dyDescent="0.25">
      <c r="A41" s="367">
        <v>6330</v>
      </c>
      <c r="B41" s="368" t="s">
        <v>93</v>
      </c>
      <c r="C41" s="368" t="s">
        <v>51</v>
      </c>
      <c r="D41" s="369">
        <v>590000</v>
      </c>
      <c r="E41" s="370">
        <v>590000</v>
      </c>
      <c r="F41" s="596">
        <f>IF('6171-MěÚ'!G48=0," ",'6171-MěÚ'!G48)</f>
        <v>700000</v>
      </c>
      <c r="G41" s="372"/>
      <c r="H41" s="373"/>
    </row>
    <row r="42" spans="1:12" x14ac:dyDescent="0.25">
      <c r="A42" s="384">
        <v>6399</v>
      </c>
      <c r="B42" s="385" t="s">
        <v>94</v>
      </c>
      <c r="C42" s="385" t="s">
        <v>475</v>
      </c>
      <c r="D42" s="408">
        <f>IF('město-různé'!C42=0," ",'město-různé'!C42)</f>
        <v>12916000</v>
      </c>
      <c r="E42" s="408">
        <f>IF('město-různé'!D42=0," ",'město-různé'!D42)</f>
        <v>12611351</v>
      </c>
      <c r="F42" s="387">
        <f>IF('město-různé'!G42=0," ",'město-různé'!G42)</f>
        <v>11434000</v>
      </c>
      <c r="G42" s="388"/>
      <c r="H42" s="640"/>
    </row>
    <row r="43" spans="1:12" x14ac:dyDescent="0.25">
      <c r="A43" s="384">
        <v>6402</v>
      </c>
      <c r="B43" s="385" t="s">
        <v>669</v>
      </c>
      <c r="C43" s="385" t="s">
        <v>670</v>
      </c>
      <c r="D43" s="408">
        <v>0</v>
      </c>
      <c r="E43" s="408">
        <v>0</v>
      </c>
      <c r="F43" s="387">
        <v>41310</v>
      </c>
      <c r="G43" s="388"/>
      <c r="H43" s="640"/>
    </row>
    <row r="44" spans="1:12" x14ac:dyDescent="0.25">
      <c r="A44" s="1478">
        <v>6409</v>
      </c>
      <c r="B44" s="1406" t="s">
        <v>95</v>
      </c>
      <c r="C44" s="374" t="s">
        <v>31</v>
      </c>
      <c r="D44" s="641">
        <f>IF('město-různé'!C43=0," ",'město-různé'!C43)</f>
        <v>3800000</v>
      </c>
      <c r="E44" s="641">
        <f>IF('město-různé'!D43=0," ",'město-různé'!D43)</f>
        <v>641500</v>
      </c>
      <c r="F44" s="1475">
        <f>SUM(G44:G46)</f>
        <v>701000</v>
      </c>
      <c r="G44" s="1352">
        <f>I44+K44+L44+J44</f>
        <v>626000</v>
      </c>
      <c r="H44" s="373"/>
      <c r="I44" s="1307">
        <f>IF('město-různé'!G43=0," ",'město-různé'!G43)</f>
        <v>4161000</v>
      </c>
      <c r="J44" s="1299">
        <v>0</v>
      </c>
      <c r="K44" s="1299">
        <v>0</v>
      </c>
      <c r="L44" s="1299">
        <v>-3535000</v>
      </c>
    </row>
    <row r="45" spans="1:12" x14ac:dyDescent="0.25">
      <c r="A45" s="1479"/>
      <c r="B45" s="1407"/>
      <c r="C45" s="379" t="s">
        <v>45</v>
      </c>
      <c r="D45" s="380">
        <f>IF('město-různé'!C44=0," ",'město-různé'!C44)</f>
        <v>57000</v>
      </c>
      <c r="E45" s="381">
        <f>IF('město-různé'!D44=0," ",'město-různé'!D44)</f>
        <v>57040</v>
      </c>
      <c r="F45" s="1475"/>
      <c r="G45" s="639">
        <f>IF('město-různé'!G44=0," ",'město-různé'!G44)</f>
        <v>57000</v>
      </c>
      <c r="H45" s="373"/>
    </row>
    <row r="46" spans="1:12" ht="13.8" thickBot="1" x14ac:dyDescent="0.3">
      <c r="A46" s="1479"/>
      <c r="B46" s="1407"/>
      <c r="C46" s="379" t="s">
        <v>369</v>
      </c>
      <c r="D46" s="380">
        <f>IF('město-různé'!C45=0," ",'město-různé'!C45)</f>
        <v>17000</v>
      </c>
      <c r="E46" s="381">
        <f>IF('město-různé'!D45=0," ",'město-různé'!D45)</f>
        <v>17388</v>
      </c>
      <c r="F46" s="1475"/>
      <c r="G46" s="639">
        <f>IF('město-různé'!G45=0," ",'město-různé'!G45)</f>
        <v>18000</v>
      </c>
      <c r="H46" s="373"/>
    </row>
    <row r="47" spans="1:12" ht="15" thickTop="1" thickBot="1" x14ac:dyDescent="0.3">
      <c r="A47" s="413" t="s">
        <v>24</v>
      </c>
      <c r="B47" s="414"/>
      <c r="C47" s="414"/>
      <c r="D47" s="415">
        <f>SUM(D4:D46)</f>
        <v>177947418</v>
      </c>
      <c r="E47" s="416">
        <f>SUM(E4:E46)</f>
        <v>138982679</v>
      </c>
      <c r="F47" s="645">
        <f>SUM(F4:F46)</f>
        <v>164589411</v>
      </c>
      <c r="G47" s="417"/>
      <c r="H47" s="418"/>
    </row>
    <row r="48" spans="1:12" ht="14.4" thickTop="1" thickBot="1" x14ac:dyDescent="0.3">
      <c r="D48" s="73"/>
      <c r="E48" s="73"/>
      <c r="F48" s="73"/>
    </row>
    <row r="49" spans="1:12" ht="13.8" x14ac:dyDescent="0.25">
      <c r="A49" s="540"/>
      <c r="B49" s="550" t="s">
        <v>442</v>
      </c>
      <c r="C49" s="541"/>
      <c r="D49" s="542"/>
      <c r="E49" s="542"/>
      <c r="F49" s="543"/>
    </row>
    <row r="50" spans="1:12" x14ac:dyDescent="0.25">
      <c r="A50" s="1354">
        <v>3399</v>
      </c>
      <c r="B50" s="1355" t="s">
        <v>686</v>
      </c>
      <c r="C50" s="1355" t="s">
        <v>683</v>
      </c>
      <c r="D50" s="369"/>
      <c r="E50" s="369"/>
      <c r="F50" s="1353">
        <f>I50+L50</f>
        <v>0</v>
      </c>
      <c r="I50">
        <v>450000</v>
      </c>
      <c r="L50" s="1299">
        <v>-450000</v>
      </c>
    </row>
    <row r="51" spans="1:12" x14ac:dyDescent="0.25">
      <c r="A51" s="1354">
        <v>3414</v>
      </c>
      <c r="B51" s="1355" t="s">
        <v>685</v>
      </c>
      <c r="C51" s="1355" t="s">
        <v>683</v>
      </c>
      <c r="D51" s="1356"/>
      <c r="E51" s="1356"/>
      <c r="F51" s="1353">
        <f>I51+L51</f>
        <v>70000</v>
      </c>
      <c r="I51">
        <v>0</v>
      </c>
      <c r="L51" s="1299">
        <v>70000</v>
      </c>
    </row>
    <row r="52" spans="1:12" x14ac:dyDescent="0.25">
      <c r="A52" s="1354">
        <v>3612</v>
      </c>
      <c r="B52" s="1355" t="s">
        <v>687</v>
      </c>
      <c r="C52" s="1355" t="s">
        <v>688</v>
      </c>
      <c r="D52" s="1356"/>
      <c r="E52" s="1356"/>
      <c r="F52" s="1353">
        <f>I52+L52</f>
        <v>2129000</v>
      </c>
      <c r="I52">
        <v>0</v>
      </c>
      <c r="L52" s="1299">
        <v>2129000</v>
      </c>
    </row>
    <row r="53" spans="1:12" x14ac:dyDescent="0.25">
      <c r="A53" s="544">
        <v>3639</v>
      </c>
      <c r="B53" s="368" t="s">
        <v>84</v>
      </c>
      <c r="C53" s="368" t="s">
        <v>645</v>
      </c>
      <c r="D53" s="369"/>
      <c r="E53" s="369"/>
      <c r="F53" s="545">
        <f>G27</f>
        <v>200000</v>
      </c>
    </row>
    <row r="54" spans="1:12" x14ac:dyDescent="0.25">
      <c r="A54" s="544">
        <v>3639</v>
      </c>
      <c r="B54" s="368" t="s">
        <v>84</v>
      </c>
      <c r="C54" s="368" t="s">
        <v>431</v>
      </c>
      <c r="D54" s="369"/>
      <c r="E54" s="369"/>
      <c r="F54" s="545">
        <v>22218000</v>
      </c>
    </row>
    <row r="55" spans="1:12" x14ac:dyDescent="0.25">
      <c r="A55" s="544">
        <v>3713</v>
      </c>
      <c r="B55" s="368" t="s">
        <v>85</v>
      </c>
      <c r="C55" s="368" t="s">
        <v>245</v>
      </c>
      <c r="D55" s="369"/>
      <c r="E55" s="369"/>
      <c r="F55" s="545">
        <f>F28</f>
        <v>3000000</v>
      </c>
    </row>
    <row r="56" spans="1:12" x14ac:dyDescent="0.25">
      <c r="A56" s="544">
        <v>3722</v>
      </c>
      <c r="B56" s="368" t="s">
        <v>449</v>
      </c>
      <c r="C56" s="368" t="s">
        <v>239</v>
      </c>
      <c r="D56" s="369"/>
      <c r="E56" s="369"/>
      <c r="F56" s="545">
        <f>IF('3722-odpady'!G33=0," ",'3722-odpady'!G33)</f>
        <v>1000000</v>
      </c>
    </row>
    <row r="57" spans="1:12" x14ac:dyDescent="0.25">
      <c r="A57" s="544">
        <v>3745</v>
      </c>
      <c r="B57" s="368" t="s">
        <v>97</v>
      </c>
      <c r="C57" s="368" t="s">
        <v>244</v>
      </c>
      <c r="D57" s="369"/>
      <c r="E57" s="369"/>
      <c r="F57" s="545">
        <v>1300000</v>
      </c>
    </row>
    <row r="58" spans="1:12" x14ac:dyDescent="0.25">
      <c r="A58" s="544">
        <v>4351</v>
      </c>
      <c r="B58" s="368" t="s">
        <v>86</v>
      </c>
      <c r="C58" s="368" t="s">
        <v>14</v>
      </c>
      <c r="D58" s="369"/>
      <c r="E58" s="369"/>
      <c r="F58" s="545">
        <v>550000</v>
      </c>
    </row>
    <row r="59" spans="1:12" x14ac:dyDescent="0.25">
      <c r="A59" s="544">
        <v>5512</v>
      </c>
      <c r="B59" s="368" t="s">
        <v>88</v>
      </c>
      <c r="C59" s="368" t="s">
        <v>448</v>
      </c>
      <c r="D59" s="369"/>
      <c r="E59" s="369"/>
      <c r="F59" s="545">
        <v>1900000</v>
      </c>
    </row>
    <row r="60" spans="1:12" ht="13.8" thickBot="1" x14ac:dyDescent="0.3">
      <c r="A60" s="1354">
        <v>6171</v>
      </c>
      <c r="B60" s="1355" t="s">
        <v>690</v>
      </c>
      <c r="C60" s="1355" t="s">
        <v>689</v>
      </c>
      <c r="D60" s="369"/>
      <c r="E60" s="369"/>
      <c r="F60" s="1353">
        <f>I60+L60</f>
        <v>454000</v>
      </c>
      <c r="I60">
        <v>0</v>
      </c>
      <c r="L60" s="1299">
        <v>454000</v>
      </c>
    </row>
    <row r="61" spans="1:12" ht="14.4" thickBot="1" x14ac:dyDescent="0.3">
      <c r="A61" s="546" t="s">
        <v>57</v>
      </c>
      <c r="B61" s="547"/>
      <c r="C61" s="547"/>
      <c r="D61" s="548"/>
      <c r="E61" s="548"/>
      <c r="F61" s="549">
        <f>SUM(F50:F60)</f>
        <v>32821000</v>
      </c>
    </row>
    <row r="62" spans="1:12" ht="13.8" thickBot="1" x14ac:dyDescent="0.3">
      <c r="D62" s="73"/>
      <c r="E62" s="73"/>
      <c r="F62" s="73"/>
    </row>
    <row r="63" spans="1:12" ht="13.8" x14ac:dyDescent="0.25">
      <c r="A63" s="540"/>
      <c r="B63" s="550" t="s">
        <v>441</v>
      </c>
      <c r="C63" s="541"/>
      <c r="D63" s="542"/>
      <c r="E63" s="542"/>
      <c r="F63" s="543"/>
    </row>
    <row r="64" spans="1:12" ht="13.8" thickBot="1" x14ac:dyDescent="0.3">
      <c r="A64" s="544"/>
      <c r="B64" s="368"/>
      <c r="C64" s="368"/>
      <c r="D64" s="369"/>
      <c r="E64" s="369"/>
      <c r="F64" s="545">
        <f>F47-F61</f>
        <v>131768411</v>
      </c>
    </row>
    <row r="65" spans="1:7" ht="14.4" thickBot="1" x14ac:dyDescent="0.3">
      <c r="A65" s="546" t="s">
        <v>57</v>
      </c>
      <c r="B65" s="547"/>
      <c r="C65" s="547"/>
      <c r="D65" s="548"/>
      <c r="E65" s="548"/>
      <c r="F65" s="549">
        <f>SUM(F64)</f>
        <v>131768411</v>
      </c>
      <c r="G65"/>
    </row>
    <row r="66" spans="1:7" x14ac:dyDescent="0.25">
      <c r="D66" s="73"/>
      <c r="E66" s="73"/>
      <c r="F66" s="73"/>
      <c r="G66"/>
    </row>
    <row r="67" spans="1:7" x14ac:dyDescent="0.25">
      <c r="D67" s="73"/>
      <c r="E67" s="73"/>
      <c r="F67" s="73"/>
      <c r="G67"/>
    </row>
    <row r="68" spans="1:7" x14ac:dyDescent="0.25">
      <c r="D68" s="73"/>
      <c r="E68" s="73"/>
      <c r="F68" s="73"/>
      <c r="G68"/>
    </row>
    <row r="69" spans="1:7" x14ac:dyDescent="0.25">
      <c r="D69" s="73"/>
      <c r="E69" s="73"/>
      <c r="F69" s="73"/>
      <c r="G69"/>
    </row>
    <row r="70" spans="1:7" x14ac:dyDescent="0.25">
      <c r="D70" s="73"/>
      <c r="E70" s="73"/>
      <c r="F70" s="73"/>
      <c r="G70"/>
    </row>
    <row r="71" spans="1:7" x14ac:dyDescent="0.25">
      <c r="D71" s="73"/>
      <c r="E71" s="73"/>
      <c r="F71" s="73"/>
      <c r="G71"/>
    </row>
    <row r="72" spans="1:7" x14ac:dyDescent="0.25">
      <c r="D72" s="73"/>
      <c r="E72" s="73"/>
      <c r="F72" s="73"/>
      <c r="G72"/>
    </row>
    <row r="73" spans="1:7" x14ac:dyDescent="0.25">
      <c r="D73" s="73"/>
      <c r="E73" s="73"/>
      <c r="F73" s="73"/>
      <c r="G73"/>
    </row>
    <row r="74" spans="1:7" x14ac:dyDescent="0.25">
      <c r="D74" s="73"/>
      <c r="E74" s="73"/>
      <c r="F74" s="73"/>
      <c r="G74"/>
    </row>
    <row r="75" spans="1:7" x14ac:dyDescent="0.25">
      <c r="D75" s="73"/>
      <c r="E75" s="73"/>
      <c r="F75" s="73"/>
      <c r="G75"/>
    </row>
    <row r="76" spans="1:7" x14ac:dyDescent="0.25">
      <c r="D76" s="73"/>
      <c r="E76" s="73"/>
      <c r="F76" s="73"/>
      <c r="G76"/>
    </row>
    <row r="77" spans="1:7" x14ac:dyDescent="0.25">
      <c r="D77" s="73"/>
      <c r="E77" s="73"/>
      <c r="F77" s="73"/>
      <c r="G77"/>
    </row>
    <row r="78" spans="1:7" x14ac:dyDescent="0.25">
      <c r="D78" s="73"/>
      <c r="E78" s="73"/>
      <c r="F78" s="73"/>
      <c r="G78"/>
    </row>
    <row r="79" spans="1:7" x14ac:dyDescent="0.25">
      <c r="D79" s="73"/>
      <c r="E79" s="73"/>
      <c r="F79" s="73"/>
      <c r="G79"/>
    </row>
    <row r="80" spans="1:7" x14ac:dyDescent="0.25">
      <c r="D80" s="73"/>
      <c r="E80" s="73"/>
      <c r="F80" s="73"/>
      <c r="G80"/>
    </row>
    <row r="81" spans="4:7" x14ac:dyDescent="0.25">
      <c r="D81" s="73"/>
      <c r="E81" s="73"/>
      <c r="F81" s="73"/>
      <c r="G81"/>
    </row>
    <row r="82" spans="4:7" x14ac:dyDescent="0.25">
      <c r="D82" s="73"/>
      <c r="E82" s="73"/>
      <c r="F82" s="73"/>
      <c r="G82"/>
    </row>
    <row r="83" spans="4:7" x14ac:dyDescent="0.25">
      <c r="D83" s="73"/>
      <c r="E83" s="73"/>
      <c r="F83" s="73"/>
      <c r="G83"/>
    </row>
    <row r="84" spans="4:7" x14ac:dyDescent="0.25">
      <c r="D84" s="73"/>
      <c r="E84" s="73"/>
      <c r="F84" s="73"/>
      <c r="G84"/>
    </row>
    <row r="85" spans="4:7" x14ac:dyDescent="0.25">
      <c r="D85" s="73"/>
      <c r="E85" s="73"/>
      <c r="F85" s="73"/>
      <c r="G85"/>
    </row>
    <row r="86" spans="4:7" x14ac:dyDescent="0.25">
      <c r="D86" s="73"/>
      <c r="E86" s="73"/>
      <c r="F86" s="73"/>
      <c r="G86"/>
    </row>
    <row r="87" spans="4:7" x14ac:dyDescent="0.25">
      <c r="D87" s="73"/>
      <c r="E87" s="73"/>
      <c r="F87" s="73"/>
      <c r="G87"/>
    </row>
    <row r="88" spans="4:7" x14ac:dyDescent="0.25">
      <c r="D88" s="73"/>
      <c r="E88" s="73"/>
      <c r="F88" s="73"/>
      <c r="G88"/>
    </row>
    <row r="89" spans="4:7" x14ac:dyDescent="0.25">
      <c r="D89" s="73"/>
      <c r="E89" s="73"/>
      <c r="F89" s="73"/>
      <c r="G89"/>
    </row>
  </sheetData>
  <mergeCells count="17">
    <mergeCell ref="F30:F31"/>
    <mergeCell ref="F44:F46"/>
    <mergeCell ref="F37:F38"/>
    <mergeCell ref="F25:F27"/>
    <mergeCell ref="A44:A46"/>
    <mergeCell ref="B44:B46"/>
    <mergeCell ref="A25:A27"/>
    <mergeCell ref="B25:B27"/>
    <mergeCell ref="A30:A31"/>
    <mergeCell ref="B30:B31"/>
    <mergeCell ref="A37:A38"/>
    <mergeCell ref="B37:B38"/>
    <mergeCell ref="D2:E2"/>
    <mergeCell ref="A17:A20"/>
    <mergeCell ref="A1:G1"/>
    <mergeCell ref="B17:B20"/>
    <mergeCell ref="F17:F2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L86"/>
  <sheetViews>
    <sheetView showGridLines="0" topLeftCell="A14" zoomScale="130" zoomScaleNormal="130" workbookViewId="0">
      <selection activeCell="I21" sqref="I21"/>
    </sheetView>
  </sheetViews>
  <sheetFormatPr defaultColWidth="9.109375" defaultRowHeight="15.6" x14ac:dyDescent="0.25"/>
  <cols>
    <col min="1" max="1" width="4.33203125" style="9" customWidth="1"/>
    <col min="2" max="2" width="59.6640625" style="9" customWidth="1"/>
    <col min="3" max="3" width="12.21875" style="9" customWidth="1"/>
    <col min="4" max="4" width="12.109375" style="9" customWidth="1"/>
    <col min="5" max="5" width="9.33203125" style="9" customWidth="1"/>
    <col min="6" max="6" width="10.5546875" style="55" customWidth="1"/>
    <col min="7" max="16384" width="9.109375" style="9"/>
  </cols>
  <sheetData>
    <row r="1" spans="1:12" s="3" customFormat="1" ht="12.75" customHeight="1" x14ac:dyDescent="0.25">
      <c r="A1" s="691"/>
      <c r="B1" s="692" t="s">
        <v>598</v>
      </c>
      <c r="C1" s="693" t="s">
        <v>650</v>
      </c>
      <c r="D1" s="701"/>
      <c r="E1" s="496"/>
      <c r="F1" s="497"/>
      <c r="G1" s="496"/>
      <c r="H1" s="496"/>
      <c r="I1" s="496"/>
      <c r="J1" s="496"/>
      <c r="K1" s="496"/>
      <c r="L1" s="496"/>
    </row>
    <row r="2" spans="1:12" s="3" customFormat="1" ht="12.75" customHeight="1" x14ac:dyDescent="0.25">
      <c r="A2" s="694">
        <v>1</v>
      </c>
      <c r="B2" s="1028" t="s">
        <v>492</v>
      </c>
      <c r="C2" s="1030">
        <v>700000</v>
      </c>
      <c r="D2" s="1033" t="s">
        <v>604</v>
      </c>
      <c r="E2" s="1034" t="s">
        <v>37</v>
      </c>
      <c r="F2" s="702"/>
      <c r="G2" s="496"/>
      <c r="H2" s="496"/>
      <c r="I2" s="496"/>
      <c r="J2" s="496"/>
      <c r="K2" s="496"/>
      <c r="L2" s="496"/>
    </row>
    <row r="3" spans="1:12" s="3" customFormat="1" ht="12.75" customHeight="1" x14ac:dyDescent="0.25">
      <c r="A3" s="1036">
        <v>2</v>
      </c>
      <c r="B3" s="1037" t="s">
        <v>632</v>
      </c>
      <c r="C3" s="1038">
        <v>7530000</v>
      </c>
      <c r="D3" s="1034" t="s">
        <v>605</v>
      </c>
      <c r="E3" s="1034" t="s">
        <v>37</v>
      </c>
      <c r="F3" s="702"/>
      <c r="G3" s="496"/>
      <c r="H3" s="496"/>
      <c r="I3" s="496"/>
      <c r="J3" s="496"/>
      <c r="K3" s="496"/>
      <c r="L3" s="496"/>
    </row>
    <row r="4" spans="1:12" s="3" customFormat="1" ht="12.75" customHeight="1" x14ac:dyDescent="0.25">
      <c r="A4" s="694">
        <v>3</v>
      </c>
      <c r="B4" s="1029" t="s">
        <v>653</v>
      </c>
      <c r="C4" s="1031">
        <v>2800000</v>
      </c>
      <c r="D4" s="1034" t="s">
        <v>605</v>
      </c>
      <c r="E4" s="1035" t="s">
        <v>37</v>
      </c>
      <c r="F4" s="702"/>
      <c r="G4" s="496"/>
      <c r="H4" s="496"/>
      <c r="I4" s="496"/>
      <c r="J4" s="496"/>
      <c r="K4" s="496"/>
      <c r="L4" s="496"/>
    </row>
    <row r="5" spans="1:12" s="3" customFormat="1" ht="12.75" customHeight="1" x14ac:dyDescent="0.25">
      <c r="A5" s="1036">
        <v>4</v>
      </c>
      <c r="B5" s="1037" t="s">
        <v>654</v>
      </c>
      <c r="C5" s="1038">
        <v>5746000</v>
      </c>
      <c r="D5" s="1034" t="s">
        <v>605</v>
      </c>
      <c r="E5" s="1035" t="s">
        <v>493</v>
      </c>
      <c r="F5" s="497"/>
      <c r="G5" s="496"/>
      <c r="H5" s="496"/>
      <c r="I5" s="496"/>
      <c r="J5" s="496"/>
      <c r="K5" s="496"/>
      <c r="L5" s="496"/>
    </row>
    <row r="6" spans="1:12" s="3" customFormat="1" ht="12.75" customHeight="1" x14ac:dyDescent="0.25">
      <c r="A6" s="694">
        <v>5</v>
      </c>
      <c r="B6" s="1029" t="s">
        <v>606</v>
      </c>
      <c r="C6" s="1031">
        <v>750000</v>
      </c>
      <c r="D6" s="1034" t="s">
        <v>608</v>
      </c>
      <c r="E6" s="1035" t="s">
        <v>493</v>
      </c>
      <c r="F6" s="497"/>
      <c r="G6" s="496"/>
      <c r="H6" s="496"/>
      <c r="I6" s="496"/>
      <c r="J6" s="496"/>
      <c r="K6" s="496"/>
      <c r="L6" s="496"/>
    </row>
    <row r="7" spans="1:12" s="3" customFormat="1" ht="12.75" customHeight="1" x14ac:dyDescent="0.25">
      <c r="A7" s="1036">
        <v>6</v>
      </c>
      <c r="B7" s="1037" t="s">
        <v>633</v>
      </c>
      <c r="C7" s="1039">
        <v>700000</v>
      </c>
      <c r="D7" s="1033" t="s">
        <v>604</v>
      </c>
      <c r="E7" s="1035" t="s">
        <v>493</v>
      </c>
      <c r="F7" s="498"/>
      <c r="G7" s="496"/>
      <c r="H7" s="496"/>
      <c r="I7" s="496"/>
      <c r="J7" s="496"/>
      <c r="K7" s="496"/>
      <c r="L7" s="496"/>
    </row>
    <row r="8" spans="1:12" s="3" customFormat="1" ht="12.75" customHeight="1" x14ac:dyDescent="0.25">
      <c r="A8" s="694">
        <v>7</v>
      </c>
      <c r="B8" s="1029" t="s">
        <v>607</v>
      </c>
      <c r="C8" s="1032">
        <v>7063000</v>
      </c>
      <c r="D8" s="1034" t="s">
        <v>605</v>
      </c>
      <c r="E8" s="1035" t="s">
        <v>37</v>
      </c>
      <c r="F8" s="498"/>
      <c r="G8" s="496"/>
      <c r="H8" s="496"/>
      <c r="I8" s="496"/>
      <c r="J8" s="496"/>
      <c r="K8" s="496"/>
      <c r="L8" s="496"/>
    </row>
    <row r="9" spans="1:12" s="3" customFormat="1" ht="12.75" customHeight="1" x14ac:dyDescent="0.25">
      <c r="A9" s="1036">
        <v>8</v>
      </c>
      <c r="B9" s="1037" t="s">
        <v>652</v>
      </c>
      <c r="C9" s="1038">
        <v>700000</v>
      </c>
      <c r="D9" s="1033" t="s">
        <v>608</v>
      </c>
      <c r="E9" s="1035" t="s">
        <v>493</v>
      </c>
      <c r="F9" s="498"/>
      <c r="G9" s="496"/>
      <c r="H9" s="496"/>
      <c r="I9" s="496"/>
      <c r="J9" s="496"/>
      <c r="K9" s="496"/>
      <c r="L9" s="496"/>
    </row>
    <row r="10" spans="1:12" s="3" customFormat="1" ht="12.75" customHeight="1" x14ac:dyDescent="0.25">
      <c r="A10" s="694">
        <v>9</v>
      </c>
      <c r="B10" s="1029" t="s">
        <v>655</v>
      </c>
      <c r="C10" s="1031">
        <v>275000</v>
      </c>
      <c r="D10" s="1034" t="s">
        <v>608</v>
      </c>
      <c r="E10" s="1035" t="s">
        <v>37</v>
      </c>
      <c r="F10" s="498"/>
      <c r="G10" s="496"/>
      <c r="H10" s="496"/>
      <c r="I10" s="496"/>
      <c r="J10" s="496"/>
      <c r="K10" s="496"/>
      <c r="L10" s="496"/>
    </row>
    <row r="11" spans="1:12" s="3" customFormat="1" ht="12.75" customHeight="1" x14ac:dyDescent="0.25">
      <c r="A11" s="1036">
        <v>10</v>
      </c>
      <c r="B11" s="1037" t="s">
        <v>609</v>
      </c>
      <c r="C11" s="1038">
        <v>450000</v>
      </c>
      <c r="D11" s="1034" t="s">
        <v>608</v>
      </c>
      <c r="E11" s="1035" t="s">
        <v>493</v>
      </c>
      <c r="F11" s="498"/>
      <c r="G11" s="496"/>
      <c r="H11" s="496"/>
      <c r="I11" s="496"/>
      <c r="J11" s="496"/>
      <c r="K11" s="496"/>
      <c r="L11" s="496"/>
    </row>
    <row r="12" spans="1:12" s="3" customFormat="1" ht="12.75" customHeight="1" x14ac:dyDescent="0.25">
      <c r="A12" s="694">
        <v>11</v>
      </c>
      <c r="B12" s="1029" t="s">
        <v>600</v>
      </c>
      <c r="C12" s="1031">
        <v>3300000</v>
      </c>
      <c r="D12" s="1034" t="s">
        <v>608</v>
      </c>
      <c r="E12" s="1035" t="s">
        <v>37</v>
      </c>
      <c r="F12" s="498"/>
      <c r="G12" s="496"/>
      <c r="H12" s="496"/>
      <c r="I12" s="496"/>
      <c r="J12" s="496"/>
      <c r="K12" s="496"/>
      <c r="L12" s="496"/>
    </row>
    <row r="13" spans="1:12" s="3" customFormat="1" ht="12.75" customHeight="1" x14ac:dyDescent="0.25">
      <c r="A13" s="1036">
        <v>12</v>
      </c>
      <c r="B13" s="1037" t="s">
        <v>610</v>
      </c>
      <c r="C13" s="1039">
        <v>1000000</v>
      </c>
      <c r="D13" s="1034" t="s">
        <v>608</v>
      </c>
      <c r="E13" s="1035" t="s">
        <v>493</v>
      </c>
      <c r="F13" s="498"/>
      <c r="G13" s="496"/>
      <c r="H13" s="496"/>
      <c r="I13" s="496"/>
      <c r="J13" s="496"/>
      <c r="K13" s="496"/>
      <c r="L13" s="496"/>
    </row>
    <row r="14" spans="1:12" s="3" customFormat="1" ht="12.75" customHeight="1" x14ac:dyDescent="0.25">
      <c r="A14" s="694">
        <v>13</v>
      </c>
      <c r="B14" s="1048" t="s">
        <v>507</v>
      </c>
      <c r="C14" s="1049">
        <v>300000</v>
      </c>
      <c r="D14" s="1033" t="s">
        <v>604</v>
      </c>
      <c r="E14" s="1035" t="s">
        <v>37</v>
      </c>
      <c r="F14" s="498"/>
      <c r="G14" s="496"/>
      <c r="H14" s="496"/>
      <c r="I14" s="496"/>
      <c r="J14" s="496"/>
      <c r="K14" s="496"/>
      <c r="L14" s="496"/>
    </row>
    <row r="15" spans="1:12" s="3" customFormat="1" ht="12.75" customHeight="1" x14ac:dyDescent="0.25">
      <c r="A15" s="1036">
        <v>14</v>
      </c>
      <c r="B15" s="1037" t="s">
        <v>611</v>
      </c>
      <c r="C15" s="1038">
        <v>1349000</v>
      </c>
      <c r="D15" s="1034" t="s">
        <v>608</v>
      </c>
      <c r="E15" s="1035" t="s">
        <v>493</v>
      </c>
      <c r="F15" s="498"/>
      <c r="G15" s="496"/>
      <c r="H15" s="496"/>
      <c r="I15" s="496"/>
      <c r="J15" s="496"/>
      <c r="K15" s="496"/>
      <c r="L15" s="496"/>
    </row>
    <row r="16" spans="1:12" s="3" customFormat="1" ht="12.75" customHeight="1" x14ac:dyDescent="0.25">
      <c r="A16" s="694">
        <v>15</v>
      </c>
      <c r="B16" s="1048" t="s">
        <v>612</v>
      </c>
      <c r="C16" s="1049">
        <v>1605000</v>
      </c>
      <c r="D16" s="1034" t="s">
        <v>608</v>
      </c>
      <c r="E16" s="1035" t="s">
        <v>493</v>
      </c>
      <c r="F16" s="498"/>
      <c r="G16" s="496"/>
      <c r="H16" s="496"/>
      <c r="I16" s="496"/>
      <c r="J16" s="496"/>
      <c r="K16" s="496"/>
      <c r="L16" s="496"/>
    </row>
    <row r="17" spans="1:12" s="3" customFormat="1" ht="12.75" customHeight="1" x14ac:dyDescent="0.25">
      <c r="A17" s="1036">
        <v>16</v>
      </c>
      <c r="B17" s="1037" t="s">
        <v>613</v>
      </c>
      <c r="C17" s="1038">
        <v>300000</v>
      </c>
      <c r="D17" s="1034" t="s">
        <v>608</v>
      </c>
      <c r="E17" s="1035" t="s">
        <v>493</v>
      </c>
      <c r="F17" s="498"/>
      <c r="G17" s="496"/>
      <c r="H17" s="496"/>
      <c r="I17" s="496"/>
      <c r="J17" s="496"/>
      <c r="K17" s="496"/>
      <c r="L17" s="496"/>
    </row>
    <row r="18" spans="1:12" s="3" customFormat="1" ht="12.75" customHeight="1" x14ac:dyDescent="0.25">
      <c r="A18" s="694">
        <v>17</v>
      </c>
      <c r="B18" s="1050" t="s">
        <v>636</v>
      </c>
      <c r="C18" s="1060">
        <v>100000</v>
      </c>
      <c r="D18" s="1034" t="s">
        <v>608</v>
      </c>
      <c r="E18" s="1035" t="s">
        <v>37</v>
      </c>
      <c r="F18" s="498"/>
      <c r="G18" s="496"/>
      <c r="H18" s="496"/>
      <c r="I18" s="496"/>
      <c r="J18" s="496"/>
      <c r="K18" s="496"/>
      <c r="L18" s="496"/>
    </row>
    <row r="19" spans="1:12" s="3" customFormat="1" ht="12.75" customHeight="1" x14ac:dyDescent="0.25">
      <c r="A19" s="1036">
        <v>18</v>
      </c>
      <c r="B19" s="1040"/>
      <c r="C19" s="1038"/>
      <c r="D19" s="1034"/>
      <c r="E19" s="1035"/>
      <c r="F19" s="498"/>
      <c r="G19" s="496"/>
      <c r="H19" s="496"/>
      <c r="I19" s="496"/>
      <c r="J19" s="496"/>
      <c r="K19" s="496"/>
      <c r="L19" s="496"/>
    </row>
    <row r="20" spans="1:12" s="3" customFormat="1" ht="12.75" customHeight="1" x14ac:dyDescent="0.25">
      <c r="A20" s="694">
        <v>19</v>
      </c>
      <c r="B20" s="1024"/>
      <c r="C20" s="1051"/>
      <c r="D20" s="1034"/>
      <c r="E20" s="1035"/>
      <c r="F20" s="498"/>
      <c r="G20" s="496"/>
      <c r="H20" s="496"/>
      <c r="I20" s="496"/>
      <c r="J20" s="496"/>
      <c r="K20" s="496"/>
      <c r="L20" s="496"/>
    </row>
    <row r="21" spans="1:12" s="3" customFormat="1" ht="12.75" customHeight="1" x14ac:dyDescent="0.25">
      <c r="A21" s="1036">
        <v>20</v>
      </c>
      <c r="B21" s="1040"/>
      <c r="C21" s="1052"/>
      <c r="D21" s="1034"/>
      <c r="E21" s="1035"/>
      <c r="F21" s="498"/>
      <c r="G21" s="496"/>
      <c r="H21" s="496"/>
      <c r="I21" s="496"/>
      <c r="J21" s="496"/>
      <c r="K21" s="496"/>
      <c r="L21" s="496"/>
    </row>
    <row r="22" spans="1:12" s="3" customFormat="1" ht="12.75" customHeight="1" x14ac:dyDescent="0.25">
      <c r="A22" s="689"/>
      <c r="B22" s="690" t="s">
        <v>57</v>
      </c>
      <c r="C22" s="1053">
        <f>SUM(C2:C21)</f>
        <v>34668000</v>
      </c>
      <c r="D22" s="1249">
        <f>IF('výdaje-paragraf'!G25=0," ",'výdaje-paragraf'!G25)</f>
        <v>33600000</v>
      </c>
      <c r="E22" s="1250">
        <f>D22-C22</f>
        <v>-1068000</v>
      </c>
      <c r="F22" s="498"/>
      <c r="G22" s="496"/>
      <c r="H22" s="496"/>
      <c r="I22" s="496"/>
      <c r="J22" s="496"/>
      <c r="K22" s="496"/>
      <c r="L22" s="496"/>
    </row>
    <row r="23" spans="1:12" s="3" customFormat="1" ht="12.75" customHeight="1" x14ac:dyDescent="0.25">
      <c r="A23" s="1255">
        <v>21</v>
      </c>
      <c r="B23" s="1043" t="s">
        <v>656</v>
      </c>
      <c r="C23" s="1044">
        <v>1200000</v>
      </c>
      <c r="D23" s="1034" t="s">
        <v>604</v>
      </c>
      <c r="E23" s="1035" t="s">
        <v>493</v>
      </c>
      <c r="F23" s="498"/>
      <c r="G23" s="496"/>
      <c r="H23" s="496"/>
      <c r="I23" s="496"/>
      <c r="J23" s="496"/>
      <c r="K23" s="496"/>
      <c r="L23" s="496"/>
    </row>
    <row r="24" spans="1:12" s="3" customFormat="1" ht="12.75" customHeight="1" x14ac:dyDescent="0.25">
      <c r="A24" s="696">
        <v>22</v>
      </c>
      <c r="B24" s="1041" t="s">
        <v>599</v>
      </c>
      <c r="C24" s="1042">
        <v>1207000</v>
      </c>
      <c r="D24" s="1033" t="s">
        <v>604</v>
      </c>
      <c r="E24" s="1034" t="s">
        <v>37</v>
      </c>
      <c r="F24" s="498"/>
      <c r="G24" s="496"/>
      <c r="H24" s="496"/>
      <c r="I24" s="496"/>
      <c r="J24" s="496"/>
      <c r="K24" s="496"/>
      <c r="L24" s="496"/>
    </row>
    <row r="25" spans="1:12" s="3" customFormat="1" ht="12.75" customHeight="1" x14ac:dyDescent="0.25">
      <c r="A25" s="695">
        <v>23</v>
      </c>
      <c r="B25" s="1043" t="s">
        <v>619</v>
      </c>
      <c r="C25" s="1044">
        <v>3115296</v>
      </c>
      <c r="D25" s="1034" t="s">
        <v>605</v>
      </c>
      <c r="E25" s="1035" t="s">
        <v>493</v>
      </c>
      <c r="F25" s="498"/>
      <c r="G25" s="496"/>
      <c r="H25" s="499"/>
      <c r="I25" s="496"/>
      <c r="J25" s="496"/>
      <c r="K25" s="496"/>
      <c r="L25" s="496"/>
    </row>
    <row r="26" spans="1:12" s="3" customFormat="1" ht="12.75" customHeight="1" x14ac:dyDescent="0.25">
      <c r="A26" s="696">
        <v>24</v>
      </c>
      <c r="B26" s="1256" t="s">
        <v>651</v>
      </c>
      <c r="C26" s="1257">
        <v>2357913</v>
      </c>
      <c r="D26" s="1034" t="s">
        <v>605</v>
      </c>
      <c r="E26" s="1034" t="s">
        <v>37</v>
      </c>
      <c r="F26" s="498"/>
      <c r="G26" s="496"/>
      <c r="H26" s="499"/>
      <c r="I26" s="496"/>
      <c r="J26" s="496"/>
      <c r="K26" s="496"/>
      <c r="L26" s="496"/>
    </row>
    <row r="27" spans="1:12" s="3" customFormat="1" ht="12.75" customHeight="1" x14ac:dyDescent="0.25">
      <c r="A27" s="695">
        <v>25</v>
      </c>
      <c r="B27" s="1043" t="s">
        <v>634</v>
      </c>
      <c r="C27" s="1045">
        <v>2300000</v>
      </c>
      <c r="D27" s="1033" t="s">
        <v>604</v>
      </c>
      <c r="E27" s="1035" t="s">
        <v>493</v>
      </c>
      <c r="F27" s="497"/>
      <c r="G27" s="496"/>
      <c r="H27" s="499"/>
      <c r="I27" s="496"/>
      <c r="J27" s="496"/>
      <c r="K27" s="496"/>
      <c r="L27" s="496"/>
    </row>
    <row r="28" spans="1:12" s="3" customFormat="1" ht="12.75" customHeight="1" x14ac:dyDescent="0.25">
      <c r="A28" s="696">
        <v>26</v>
      </c>
      <c r="B28" s="1041" t="s">
        <v>635</v>
      </c>
      <c r="C28" s="1042">
        <v>1900000</v>
      </c>
      <c r="D28" s="1033" t="s">
        <v>604</v>
      </c>
      <c r="E28" s="1035" t="s">
        <v>493</v>
      </c>
      <c r="F28" s="497"/>
      <c r="G28" s="496"/>
      <c r="H28" s="499"/>
      <c r="I28" s="496"/>
      <c r="J28" s="496"/>
      <c r="K28" s="496"/>
      <c r="L28" s="496"/>
    </row>
    <row r="29" spans="1:12" s="3" customFormat="1" ht="12.75" customHeight="1" x14ac:dyDescent="0.25">
      <c r="A29" s="695">
        <v>27</v>
      </c>
      <c r="B29" s="1043" t="s">
        <v>614</v>
      </c>
      <c r="C29" s="1045">
        <v>1850000</v>
      </c>
      <c r="D29" s="1033" t="s">
        <v>604</v>
      </c>
      <c r="E29" s="1035" t="s">
        <v>493</v>
      </c>
      <c r="F29" s="497"/>
      <c r="G29" s="496"/>
      <c r="H29" s="496"/>
      <c r="I29" s="496"/>
      <c r="J29" s="496"/>
      <c r="K29" s="496"/>
      <c r="L29" s="496"/>
    </row>
    <row r="30" spans="1:12" s="3" customFormat="1" ht="12.75" customHeight="1" x14ac:dyDescent="0.25">
      <c r="A30" s="696">
        <v>28</v>
      </c>
      <c r="B30" s="1041" t="s">
        <v>615</v>
      </c>
      <c r="C30" s="1042">
        <v>10000000</v>
      </c>
      <c r="D30" s="1034" t="s">
        <v>604</v>
      </c>
      <c r="E30" s="1035" t="s">
        <v>493</v>
      </c>
      <c r="F30" s="497"/>
      <c r="G30" s="496"/>
      <c r="H30" s="496"/>
      <c r="I30" s="496"/>
      <c r="J30" s="496"/>
      <c r="K30" s="496"/>
      <c r="L30" s="496"/>
    </row>
    <row r="31" spans="1:12" s="3" customFormat="1" ht="12.75" customHeight="1" x14ac:dyDescent="0.25">
      <c r="A31" s="695">
        <v>29</v>
      </c>
      <c r="B31" s="1043" t="s">
        <v>601</v>
      </c>
      <c r="C31" s="1045">
        <v>500000</v>
      </c>
      <c r="D31" s="1033" t="s">
        <v>604</v>
      </c>
      <c r="E31" s="1035" t="s">
        <v>37</v>
      </c>
      <c r="F31" s="497"/>
      <c r="G31" s="496"/>
      <c r="H31" s="496"/>
      <c r="I31" s="496"/>
      <c r="J31" s="496"/>
      <c r="K31" s="496"/>
      <c r="L31" s="496"/>
    </row>
    <row r="32" spans="1:12" s="3" customFormat="1" ht="12.75" customHeight="1" x14ac:dyDescent="0.25">
      <c r="A32" s="696">
        <v>30</v>
      </c>
      <c r="B32" s="1041" t="s">
        <v>649</v>
      </c>
      <c r="C32" s="1042">
        <v>150000</v>
      </c>
      <c r="D32" s="1033" t="s">
        <v>604</v>
      </c>
      <c r="E32" s="1035" t="s">
        <v>493</v>
      </c>
      <c r="F32" s="497"/>
      <c r="G32" s="496"/>
      <c r="H32" s="496"/>
      <c r="I32" s="496"/>
      <c r="J32" s="496"/>
      <c r="K32" s="496"/>
      <c r="L32" s="496"/>
    </row>
    <row r="33" spans="1:12" s="3" customFormat="1" ht="12.75" customHeight="1" x14ac:dyDescent="0.25">
      <c r="A33" s="695">
        <v>31</v>
      </c>
      <c r="B33" s="1043" t="s">
        <v>620</v>
      </c>
      <c r="C33" s="1044">
        <v>4862277</v>
      </c>
      <c r="D33" s="1034" t="s">
        <v>605</v>
      </c>
      <c r="E33" s="1035" t="s">
        <v>493</v>
      </c>
      <c r="F33" s="497"/>
      <c r="G33" s="496"/>
      <c r="H33" s="496"/>
      <c r="I33" s="496"/>
      <c r="J33" s="496"/>
      <c r="K33" s="496"/>
      <c r="L33" s="496"/>
    </row>
    <row r="34" spans="1:12" s="3" customFormat="1" ht="12.75" customHeight="1" x14ac:dyDescent="0.25">
      <c r="A34" s="696">
        <v>32</v>
      </c>
      <c r="B34" s="1058" t="s">
        <v>621</v>
      </c>
      <c r="C34" s="1054"/>
      <c r="D34" s="688"/>
      <c r="E34" s="496"/>
      <c r="F34" s="497"/>
      <c r="G34" s="496"/>
      <c r="H34" s="496"/>
      <c r="I34" s="496"/>
      <c r="J34" s="496"/>
      <c r="K34" s="496"/>
      <c r="L34" s="496"/>
    </row>
    <row r="35" spans="1:12" s="3" customFormat="1" ht="12.75" customHeight="1" x14ac:dyDescent="0.25">
      <c r="A35" s="695">
        <v>33</v>
      </c>
      <c r="B35" s="1059" t="s">
        <v>622</v>
      </c>
      <c r="C35" s="1055">
        <v>28811660</v>
      </c>
      <c r="D35" s="1034" t="s">
        <v>605</v>
      </c>
      <c r="E35" s="1035" t="s">
        <v>493</v>
      </c>
      <c r="F35" s="497"/>
      <c r="G35" s="496"/>
      <c r="H35" s="496"/>
      <c r="I35" s="496"/>
      <c r="J35" s="496"/>
      <c r="K35" s="496"/>
      <c r="L35" s="496"/>
    </row>
    <row r="36" spans="1:12" s="3" customFormat="1" ht="12.75" customHeight="1" x14ac:dyDescent="0.25">
      <c r="A36" s="696">
        <v>34</v>
      </c>
      <c r="B36" s="1058" t="s">
        <v>623</v>
      </c>
      <c r="C36" s="1056">
        <v>150000</v>
      </c>
      <c r="D36" s="1034" t="s">
        <v>604</v>
      </c>
      <c r="E36" s="1035" t="s">
        <v>493</v>
      </c>
      <c r="F36" s="497"/>
      <c r="G36" s="496"/>
      <c r="H36" s="496"/>
      <c r="I36" s="496"/>
      <c r="J36" s="496"/>
      <c r="K36" s="496"/>
      <c r="L36" s="496"/>
    </row>
    <row r="37" spans="1:12" s="3" customFormat="1" ht="12.75" customHeight="1" x14ac:dyDescent="0.25">
      <c r="A37" s="695">
        <v>35</v>
      </c>
      <c r="B37" s="1059" t="s">
        <v>624</v>
      </c>
      <c r="C37" s="1252"/>
      <c r="D37" s="69"/>
      <c r="E37" s="496"/>
      <c r="F37" s="497"/>
      <c r="G37" s="496"/>
      <c r="H37" s="496"/>
      <c r="I37" s="496"/>
      <c r="J37" s="496"/>
      <c r="K37" s="496"/>
      <c r="L37" s="496"/>
    </row>
    <row r="38" spans="1:12" s="3" customFormat="1" ht="12.75" customHeight="1" x14ac:dyDescent="0.25">
      <c r="A38" s="696">
        <v>36</v>
      </c>
      <c r="B38" s="1058" t="s">
        <v>625</v>
      </c>
      <c r="C38" s="1251"/>
      <c r="D38" s="688"/>
      <c r="E38" s="496"/>
      <c r="F38" s="498"/>
      <c r="G38" s="496"/>
      <c r="H38" s="496"/>
      <c r="I38" s="496"/>
      <c r="J38" s="496"/>
      <c r="K38" s="496"/>
      <c r="L38" s="496"/>
    </row>
    <row r="39" spans="1:12" s="3" customFormat="1" ht="12.75" customHeight="1" x14ac:dyDescent="0.25">
      <c r="A39" s="695">
        <v>37</v>
      </c>
      <c r="B39" s="1253" t="s">
        <v>626</v>
      </c>
      <c r="C39" s="1057">
        <v>100000</v>
      </c>
      <c r="D39" s="1033" t="s">
        <v>604</v>
      </c>
      <c r="E39" s="1035" t="s">
        <v>493</v>
      </c>
      <c r="F39" s="497"/>
      <c r="G39" s="496"/>
      <c r="H39" s="496"/>
      <c r="I39" s="496"/>
      <c r="J39" s="496"/>
      <c r="K39" s="496"/>
      <c r="L39" s="496"/>
    </row>
    <row r="40" spans="1:12" s="3" customFormat="1" ht="12.75" customHeight="1" x14ac:dyDescent="0.25">
      <c r="A40" s="696">
        <v>38</v>
      </c>
      <c r="B40" s="1058" t="s">
        <v>627</v>
      </c>
      <c r="C40" s="1054">
        <v>350000</v>
      </c>
      <c r="D40" s="1033" t="s">
        <v>604</v>
      </c>
      <c r="E40" s="1035" t="s">
        <v>493</v>
      </c>
      <c r="F40" s="497"/>
      <c r="G40" s="496"/>
      <c r="H40" s="496"/>
      <c r="I40" s="496"/>
      <c r="J40" s="496"/>
      <c r="K40" s="496"/>
      <c r="L40" s="496"/>
    </row>
    <row r="41" spans="1:12" s="3" customFormat="1" ht="12.75" customHeight="1" x14ac:dyDescent="0.25">
      <c r="A41" s="695">
        <v>39</v>
      </c>
      <c r="B41" s="1253" t="s">
        <v>647</v>
      </c>
      <c r="C41" s="1057">
        <v>520000</v>
      </c>
      <c r="D41" s="1033" t="s">
        <v>604</v>
      </c>
      <c r="E41" s="1035" t="s">
        <v>493</v>
      </c>
      <c r="F41" s="497"/>
      <c r="G41" s="496"/>
      <c r="H41" s="496"/>
      <c r="I41" s="496"/>
      <c r="J41" s="496"/>
      <c r="K41" s="496"/>
      <c r="L41" s="496"/>
    </row>
    <row r="42" spans="1:12" s="3" customFormat="1" ht="12.75" customHeight="1" x14ac:dyDescent="0.25">
      <c r="A42" s="696">
        <v>40</v>
      </c>
      <c r="B42" s="1058" t="s">
        <v>628</v>
      </c>
      <c r="C42" s="1056">
        <v>1800000</v>
      </c>
      <c r="D42" s="1033" t="s">
        <v>604</v>
      </c>
      <c r="E42" s="1035" t="s">
        <v>493</v>
      </c>
      <c r="F42" s="497"/>
      <c r="G42" s="496"/>
      <c r="H42" s="496"/>
      <c r="I42" s="496"/>
      <c r="J42" s="496"/>
      <c r="K42" s="496"/>
      <c r="L42" s="496"/>
    </row>
    <row r="43" spans="1:12" s="3" customFormat="1" ht="12.75" customHeight="1" x14ac:dyDescent="0.25">
      <c r="A43" s="695">
        <v>41</v>
      </c>
      <c r="B43" s="1253" t="s">
        <v>629</v>
      </c>
      <c r="C43" s="1055">
        <v>1000000</v>
      </c>
      <c r="D43" s="1033" t="s">
        <v>604</v>
      </c>
      <c r="E43" s="1035" t="s">
        <v>493</v>
      </c>
      <c r="F43" s="497"/>
      <c r="G43" s="496"/>
      <c r="H43" s="496"/>
      <c r="I43" s="496"/>
      <c r="J43" s="496"/>
      <c r="K43" s="496"/>
      <c r="L43" s="496"/>
    </row>
    <row r="44" spans="1:12" s="3" customFormat="1" ht="12.75" customHeight="1" x14ac:dyDescent="0.25">
      <c r="A44" s="696">
        <v>42</v>
      </c>
      <c r="B44" s="1058" t="s">
        <v>630</v>
      </c>
      <c r="C44" s="1251"/>
      <c r="D44" s="1033"/>
      <c r="E44" s="1035"/>
      <c r="F44" s="497"/>
      <c r="G44" s="496"/>
      <c r="H44" s="496"/>
      <c r="I44" s="496"/>
      <c r="J44" s="496"/>
      <c r="K44" s="496"/>
      <c r="L44" s="496"/>
    </row>
    <row r="45" spans="1:12" s="3" customFormat="1" ht="12.75" customHeight="1" thickBot="1" x14ac:dyDescent="0.3">
      <c r="A45" s="695">
        <v>43</v>
      </c>
      <c r="B45" s="1059" t="s">
        <v>631</v>
      </c>
      <c r="C45" s="1254"/>
      <c r="D45" s="1033"/>
      <c r="E45" s="1035"/>
      <c r="F45" s="497"/>
      <c r="G45" s="496"/>
      <c r="H45" s="496"/>
      <c r="I45" s="496"/>
      <c r="J45" s="496"/>
      <c r="K45" s="496"/>
      <c r="L45" s="496"/>
    </row>
    <row r="46" spans="1:12" s="3" customFormat="1" ht="12.75" customHeight="1" thickBot="1" x14ac:dyDescent="0.3">
      <c r="A46" s="698"/>
      <c r="B46" s="703" t="s">
        <v>57</v>
      </c>
      <c r="C46" s="699">
        <f>SUM(C23:C45)</f>
        <v>62174146</v>
      </c>
      <c r="D46" s="1033"/>
      <c r="E46" s="1035"/>
      <c r="F46" s="497"/>
      <c r="G46" s="496"/>
      <c r="H46" s="496"/>
      <c r="I46" s="496"/>
      <c r="J46" s="496"/>
      <c r="K46" s="496"/>
      <c r="L46" s="496"/>
    </row>
    <row r="47" spans="1:12" ht="15" x14ac:dyDescent="0.25">
      <c r="A47" s="700"/>
      <c r="B47" s="704" t="s">
        <v>496</v>
      </c>
      <c r="C47" s="705">
        <f>SUM(C22+C46)</f>
        <v>96842146</v>
      </c>
      <c r="D47" s="1033"/>
      <c r="E47" s="1035"/>
      <c r="F47" s="497"/>
      <c r="G47" s="496"/>
      <c r="H47" s="496"/>
      <c r="I47" s="496"/>
      <c r="J47" s="496"/>
      <c r="K47" s="496"/>
      <c r="L47" s="496"/>
    </row>
    <row r="48" spans="1:12" thickBot="1" x14ac:dyDescent="0.3">
      <c r="A48" s="697"/>
      <c r="B48" s="706" t="s">
        <v>495</v>
      </c>
      <c r="C48" s="707"/>
      <c r="D48" s="1033"/>
      <c r="E48" s="1035"/>
      <c r="F48" s="497"/>
      <c r="G48" s="496"/>
      <c r="H48" s="496"/>
      <c r="I48" s="496"/>
      <c r="J48" s="496"/>
      <c r="K48" s="496"/>
      <c r="L48" s="496"/>
    </row>
    <row r="49" spans="1:12" ht="15" x14ac:dyDescent="0.25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ht="15" x14ac:dyDescent="0.25">
      <c r="A50" s="69"/>
      <c r="B50" s="69" t="s">
        <v>494</v>
      </c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ht="15" x14ac:dyDescent="0.25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ht="15" x14ac:dyDescent="0.25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ht="15" x14ac:dyDescent="0.25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ht="15" x14ac:dyDescent="0.25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ht="15" x14ac:dyDescent="0.25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ht="15" x14ac:dyDescent="0.25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ht="15" x14ac:dyDescent="0.25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ht="15" x14ac:dyDescent="0.25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ht="15" x14ac:dyDescent="0.25">
      <c r="A59" s="69"/>
      <c r="B59" s="69"/>
      <c r="C59" s="69"/>
      <c r="D59" s="69"/>
      <c r="E59" s="69"/>
      <c r="F59" s="70"/>
      <c r="G59" s="69"/>
      <c r="H59" s="69"/>
      <c r="I59" s="69"/>
      <c r="J59" s="69"/>
      <c r="K59" s="69"/>
      <c r="L59" s="69"/>
    </row>
    <row r="60" spans="1:12" ht="15" x14ac:dyDescent="0.25">
      <c r="A60" s="69"/>
      <c r="B60" s="69"/>
      <c r="C60" s="69"/>
      <c r="D60" s="69"/>
      <c r="E60" s="69"/>
      <c r="F60" s="70"/>
      <c r="G60" s="69"/>
      <c r="H60" s="69"/>
      <c r="I60" s="69"/>
      <c r="J60" s="69"/>
      <c r="K60" s="69"/>
      <c r="L60" s="69"/>
    </row>
    <row r="61" spans="1:12" ht="15" x14ac:dyDescent="0.25">
      <c r="A61" s="69"/>
      <c r="B61" s="69"/>
      <c r="C61" s="69"/>
      <c r="D61" s="69"/>
      <c r="E61" s="69"/>
      <c r="F61" s="70"/>
      <c r="G61" s="69"/>
      <c r="H61" s="69"/>
      <c r="I61" s="69"/>
      <c r="J61" s="69"/>
      <c r="K61" s="69"/>
      <c r="L61" s="69"/>
    </row>
    <row r="62" spans="1:12" ht="15" x14ac:dyDescent="0.25">
      <c r="A62" s="69"/>
      <c r="B62" s="69"/>
      <c r="C62" s="69"/>
      <c r="D62" s="69"/>
      <c r="E62" s="69"/>
      <c r="F62" s="70"/>
      <c r="G62" s="69"/>
      <c r="H62" s="69"/>
      <c r="I62" s="69"/>
      <c r="J62" s="69"/>
      <c r="K62" s="69"/>
      <c r="L62" s="69"/>
    </row>
    <row r="63" spans="1:12" ht="15" x14ac:dyDescent="0.25">
      <c r="A63" s="69"/>
      <c r="B63" s="69"/>
      <c r="C63" s="69"/>
      <c r="D63" s="69"/>
      <c r="E63" s="69"/>
      <c r="F63" s="70"/>
      <c r="G63" s="69"/>
      <c r="H63" s="69"/>
      <c r="I63" s="69"/>
      <c r="J63" s="69"/>
      <c r="K63" s="69"/>
      <c r="L63" s="69"/>
    </row>
    <row r="64" spans="1:12" ht="15" x14ac:dyDescent="0.25">
      <c r="A64" s="69"/>
      <c r="B64" s="69"/>
      <c r="C64" s="69"/>
      <c r="D64" s="69"/>
      <c r="E64" s="69"/>
      <c r="F64" s="70"/>
      <c r="G64" s="69"/>
      <c r="H64" s="69"/>
      <c r="I64" s="69"/>
      <c r="J64" s="69"/>
      <c r="K64" s="69"/>
      <c r="L64" s="69"/>
    </row>
    <row r="65" spans="1:12" ht="15" x14ac:dyDescent="0.25">
      <c r="A65" s="69"/>
      <c r="B65" s="69"/>
      <c r="C65" s="69"/>
      <c r="D65" s="69"/>
      <c r="E65" s="69"/>
      <c r="F65" s="70"/>
      <c r="G65" s="69"/>
      <c r="H65" s="69"/>
      <c r="I65" s="69"/>
      <c r="J65" s="69"/>
      <c r="K65" s="69"/>
      <c r="L65" s="69"/>
    </row>
    <row r="66" spans="1:12" ht="15" x14ac:dyDescent="0.25">
      <c r="A66" s="69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</row>
    <row r="67" spans="1:12" ht="15" x14ac:dyDescent="0.25">
      <c r="A67" s="69"/>
      <c r="B67" s="69"/>
      <c r="C67" s="69"/>
      <c r="D67" s="69"/>
      <c r="E67" s="69"/>
      <c r="F67" s="70"/>
      <c r="G67" s="69"/>
      <c r="H67" s="69"/>
      <c r="I67" s="69"/>
      <c r="J67" s="69"/>
      <c r="K67" s="69"/>
      <c r="L67" s="69"/>
    </row>
    <row r="68" spans="1:12" ht="15" x14ac:dyDescent="0.25">
      <c r="A68" s="69"/>
      <c r="B68" s="69"/>
      <c r="C68" s="69"/>
      <c r="D68" s="69"/>
      <c r="E68" s="69"/>
      <c r="F68" s="70"/>
      <c r="G68" s="69"/>
      <c r="H68" s="69"/>
      <c r="I68" s="69"/>
      <c r="J68" s="69"/>
      <c r="K68" s="69"/>
      <c r="L68" s="69"/>
    </row>
    <row r="69" spans="1:12" ht="15" x14ac:dyDescent="0.25">
      <c r="A69" s="69"/>
      <c r="B69" s="69"/>
      <c r="C69" s="69"/>
      <c r="D69" s="69"/>
      <c r="E69" s="69"/>
      <c r="F69" s="70"/>
      <c r="G69" s="69"/>
      <c r="H69" s="69"/>
      <c r="I69" s="69"/>
      <c r="J69" s="69"/>
      <c r="K69" s="69"/>
      <c r="L69" s="69"/>
    </row>
    <row r="70" spans="1:12" ht="15" x14ac:dyDescent="0.25">
      <c r="A70" s="69"/>
      <c r="B70" s="69"/>
      <c r="C70" s="69"/>
      <c r="D70" s="69"/>
      <c r="E70" s="69"/>
      <c r="F70" s="70"/>
      <c r="G70" s="69"/>
      <c r="H70" s="69"/>
      <c r="I70" s="69"/>
      <c r="J70" s="69"/>
      <c r="K70" s="69"/>
      <c r="L70" s="69"/>
    </row>
    <row r="71" spans="1:12" ht="15" x14ac:dyDescent="0.25">
      <c r="A71" s="69"/>
      <c r="B71" s="69"/>
      <c r="C71" s="69"/>
      <c r="D71" s="69"/>
      <c r="E71" s="69"/>
      <c r="F71" s="70"/>
      <c r="G71" s="69"/>
      <c r="H71" s="69"/>
      <c r="I71" s="69"/>
      <c r="J71" s="69"/>
      <c r="K71" s="69"/>
      <c r="L71" s="69"/>
    </row>
    <row r="72" spans="1:12" ht="15" x14ac:dyDescent="0.25">
      <c r="A72" s="69"/>
      <c r="B72" s="69"/>
      <c r="C72" s="69"/>
      <c r="D72" s="69"/>
      <c r="E72" s="69"/>
      <c r="F72" s="70"/>
      <c r="G72" s="69"/>
      <c r="H72" s="69"/>
      <c r="I72" s="69"/>
      <c r="J72" s="69"/>
      <c r="K72" s="69"/>
      <c r="L72" s="69"/>
    </row>
    <row r="73" spans="1:12" x14ac:dyDescent="0.25">
      <c r="A73" s="69"/>
      <c r="B73" s="69"/>
      <c r="C73" s="69"/>
      <c r="D73" s="69"/>
      <c r="E73" s="69"/>
      <c r="J73" s="69"/>
      <c r="K73" s="69"/>
      <c r="L73" s="69"/>
    </row>
    <row r="74" spans="1:12" x14ac:dyDescent="0.25">
      <c r="A74" s="69"/>
      <c r="B74" s="69"/>
      <c r="C74" s="69"/>
      <c r="D74" s="69"/>
      <c r="E74" s="69"/>
      <c r="J74" s="69"/>
      <c r="K74" s="69"/>
      <c r="L74" s="69"/>
    </row>
    <row r="75" spans="1:12" x14ac:dyDescent="0.25">
      <c r="A75" s="69"/>
      <c r="B75" s="69"/>
      <c r="C75" s="69"/>
      <c r="D75" s="69"/>
      <c r="E75" s="69"/>
      <c r="L75" s="69"/>
    </row>
    <row r="76" spans="1:12" x14ac:dyDescent="0.25">
      <c r="B76" s="69"/>
      <c r="C76" s="69"/>
    </row>
    <row r="77" spans="1:12" x14ac:dyDescent="0.25">
      <c r="B77" s="69"/>
      <c r="C77" s="69"/>
    </row>
    <row r="78" spans="1:12" x14ac:dyDescent="0.25">
      <c r="B78" s="69"/>
      <c r="C78" s="69"/>
    </row>
    <row r="79" spans="1:12" x14ac:dyDescent="0.25">
      <c r="B79" s="69"/>
      <c r="C79" s="69"/>
    </row>
    <row r="80" spans="1:12" x14ac:dyDescent="0.25">
      <c r="B80" s="69"/>
      <c r="C80" s="69"/>
    </row>
    <row r="81" spans="2:3" x14ac:dyDescent="0.25">
      <c r="B81" s="69"/>
      <c r="C81" s="69"/>
    </row>
    <row r="82" spans="2:3" x14ac:dyDescent="0.25">
      <c r="B82" s="69"/>
      <c r="C82" s="69"/>
    </row>
    <row r="83" spans="2:3" x14ac:dyDescent="0.25">
      <c r="B83" s="69"/>
      <c r="C83" s="69"/>
    </row>
    <row r="84" spans="2:3" x14ac:dyDescent="0.25">
      <c r="B84" s="69"/>
      <c r="C84" s="69"/>
    </row>
    <row r="85" spans="2:3" x14ac:dyDescent="0.25">
      <c r="B85" s="69"/>
      <c r="C85" s="69"/>
    </row>
    <row r="86" spans="2:3" x14ac:dyDescent="0.25">
      <c r="B86" s="69"/>
      <c r="C86" s="69"/>
    </row>
  </sheetData>
  <phoneticPr fontId="55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10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3" t="s">
        <v>498</v>
      </c>
      <c r="C1" s="1484"/>
      <c r="D1" s="1484"/>
      <c r="E1" s="148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375</v>
      </c>
      <c r="B3" s="710" t="s">
        <v>499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981" t="s">
        <v>568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/>
      <c r="B7" s="725"/>
      <c r="C7" s="726"/>
      <c r="D7" s="726"/>
      <c r="E7" s="726"/>
      <c r="F7" s="726"/>
      <c r="G7" s="727"/>
    </row>
    <row r="8" spans="1:7" ht="20.100000000000001" customHeight="1" x14ac:dyDescent="0.3">
      <c r="A8" s="728"/>
      <c r="B8" s="729"/>
      <c r="C8" s="730"/>
      <c r="D8" s="730"/>
      <c r="E8" s="730"/>
      <c r="F8" s="730"/>
      <c r="G8" s="731"/>
    </row>
    <row r="9" spans="1:7" ht="20.100000000000001" customHeight="1" thickBot="1" x14ac:dyDescent="0.35">
      <c r="A9" s="732"/>
      <c r="B9" s="733"/>
      <c r="C9" s="734"/>
      <c r="D9" s="734"/>
      <c r="E9" s="734"/>
      <c r="F9" s="734"/>
      <c r="G9" s="735"/>
    </row>
    <row r="10" spans="1:7" ht="20.100000000000001" customHeight="1" thickBot="1" x14ac:dyDescent="0.35">
      <c r="A10" s="880"/>
      <c r="B10" s="881" t="s">
        <v>57</v>
      </c>
      <c r="C10" s="893">
        <f>SUM(C7:C9)</f>
        <v>0</v>
      </c>
      <c r="D10" s="893">
        <f>SUM(D7:D9)</f>
        <v>0</v>
      </c>
      <c r="E10" s="893">
        <f>SUM(E7:E9)</f>
        <v>0</v>
      </c>
      <c r="F10" s="893">
        <f>SUM(F7:F9)</f>
        <v>0</v>
      </c>
      <c r="G10" s="894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375</v>
      </c>
      <c r="B13" s="740" t="s">
        <v>499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89" t="s">
        <v>138</v>
      </c>
      <c r="B15" s="1491" t="s">
        <v>139</v>
      </c>
      <c r="C15" s="750" t="s">
        <v>140</v>
      </c>
      <c r="D15" s="750" t="s">
        <v>109</v>
      </c>
      <c r="E15" s="750" t="s">
        <v>141</v>
      </c>
      <c r="F15" s="751" t="s">
        <v>110</v>
      </c>
      <c r="G15" s="752" t="s">
        <v>142</v>
      </c>
    </row>
    <row r="16" spans="1:7" ht="15" thickBot="1" x14ac:dyDescent="0.35">
      <c r="A16" s="1490"/>
      <c r="B16" s="1492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982" t="s">
        <v>568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7" ht="20.100000000000001" customHeight="1" x14ac:dyDescent="0.3">
      <c r="A17" s="756">
        <v>5169</v>
      </c>
      <c r="B17" s="757" t="s">
        <v>144</v>
      </c>
      <c r="C17" s="758">
        <v>120000</v>
      </c>
      <c r="D17" s="759">
        <v>68273</v>
      </c>
      <c r="E17" s="758">
        <v>100000</v>
      </c>
      <c r="F17" s="760">
        <v>100000</v>
      </c>
      <c r="G17" s="761">
        <v>100000</v>
      </c>
    </row>
    <row r="18" spans="1:7" ht="20.100000000000001" customHeight="1" thickBot="1" x14ac:dyDescent="0.35">
      <c r="A18" s="762">
        <v>5171</v>
      </c>
      <c r="B18" s="763" t="s">
        <v>165</v>
      </c>
      <c r="C18" s="764">
        <v>0</v>
      </c>
      <c r="D18" s="764">
        <v>0</v>
      </c>
      <c r="E18" s="764">
        <v>0</v>
      </c>
      <c r="F18" s="765">
        <v>0</v>
      </c>
      <c r="G18" s="766">
        <v>0</v>
      </c>
    </row>
    <row r="19" spans="1:7" ht="20.100000000000001" customHeight="1" thickBot="1" x14ac:dyDescent="0.35">
      <c r="A19" s="898"/>
      <c r="B19" s="885" t="s">
        <v>57</v>
      </c>
      <c r="C19" s="896">
        <f>SUM(C17:C18)</f>
        <v>120000</v>
      </c>
      <c r="D19" s="896">
        <f>SUM(D17:D18)</f>
        <v>68273</v>
      </c>
      <c r="E19" s="896">
        <f>SUM(E17:E18)</f>
        <v>100000</v>
      </c>
      <c r="F19" s="886">
        <f>SUM(F17:F18)</f>
        <v>100000</v>
      </c>
      <c r="G19" s="901">
        <f>SUM(G17:G18)</f>
        <v>100000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146</v>
      </c>
      <c r="C22" s="983">
        <v>45595</v>
      </c>
      <c r="E22" s="115" t="s">
        <v>147</v>
      </c>
      <c r="F22" s="1021" t="s">
        <v>595</v>
      </c>
      <c r="G22" s="111"/>
    </row>
    <row r="23" spans="1:7" ht="14.4" x14ac:dyDescent="0.3">
      <c r="A23" s="111"/>
      <c r="B23" s="111"/>
      <c r="C23" s="111"/>
      <c r="D23" s="111"/>
      <c r="E23" s="111"/>
      <c r="F23" s="111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83" t="s">
        <v>403</v>
      </c>
      <c r="C1" s="1484"/>
      <c r="D1" s="1484"/>
      <c r="E1" s="1484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09" t="s">
        <v>376</v>
      </c>
      <c r="B3" s="710" t="s">
        <v>397</v>
      </c>
      <c r="C3" s="711"/>
      <c r="D3" s="712"/>
      <c r="E3" s="712"/>
      <c r="F3" s="712"/>
      <c r="G3" s="713"/>
    </row>
    <row r="4" spans="1:7" ht="15.6" x14ac:dyDescent="0.3">
      <c r="A4" s="714"/>
      <c r="B4" s="715" t="s">
        <v>136</v>
      </c>
      <c r="C4" s="716"/>
      <c r="D4" s="717"/>
      <c r="E4" s="718" t="s">
        <v>137</v>
      </c>
      <c r="F4" s="717"/>
      <c r="G4" s="719"/>
    </row>
    <row r="5" spans="1:7" ht="14.4" x14ac:dyDescent="0.3">
      <c r="A5" s="1485" t="s">
        <v>138</v>
      </c>
      <c r="B5" s="1487" t="s">
        <v>139</v>
      </c>
      <c r="C5" s="720" t="s">
        <v>140</v>
      </c>
      <c r="D5" s="720" t="s">
        <v>109</v>
      </c>
      <c r="E5" s="720" t="s">
        <v>141</v>
      </c>
      <c r="F5" s="720" t="s">
        <v>110</v>
      </c>
      <c r="G5" s="721" t="s">
        <v>142</v>
      </c>
    </row>
    <row r="6" spans="1:7" ht="15" thickBot="1" x14ac:dyDescent="0.35">
      <c r="A6" s="1486"/>
      <c r="B6" s="1488"/>
      <c r="C6" s="722" t="str">
        <f>IF('příjmy-paragraf'!D2=0," ",'příjmy-paragraf'!D2)</f>
        <v>rok 2024</v>
      </c>
      <c r="D6" s="722" t="str">
        <f>IF('příjmy-paragraf'!E3=0," ",'příjmy-paragraf'!E3)</f>
        <v xml:space="preserve"> k 30.09.</v>
      </c>
      <c r="E6" s="722" t="str">
        <f>IF('1014-útulek'!E6=0," ",'1014-útulek'!E6)</f>
        <v>k 31.12.2024</v>
      </c>
      <c r="F6" s="722" t="str">
        <f>IF('příjmy-paragraf'!F2=0," ",'příjmy-paragraf'!F2)</f>
        <v>rok 2025</v>
      </c>
      <c r="G6" s="723" t="str">
        <f>IF('příjmy-paragraf'!F2=0," ",'příjmy-paragraf'!F2)</f>
        <v>rok 2025</v>
      </c>
    </row>
    <row r="7" spans="1:7" ht="20.100000000000001" customHeight="1" x14ac:dyDescent="0.3">
      <c r="A7" s="724">
        <v>2111</v>
      </c>
      <c r="B7" s="773" t="s">
        <v>149</v>
      </c>
      <c r="C7" s="774">
        <v>400000</v>
      </c>
      <c r="D7" s="774">
        <v>283051</v>
      </c>
      <c r="E7" s="774">
        <v>300000</v>
      </c>
      <c r="F7" s="774">
        <v>500000</v>
      </c>
      <c r="G7" s="775">
        <v>500000</v>
      </c>
    </row>
    <row r="8" spans="1:7" ht="20.100000000000001" customHeight="1" x14ac:dyDescent="0.3">
      <c r="A8" s="728"/>
      <c r="B8" s="729"/>
      <c r="C8" s="776"/>
      <c r="D8" s="776"/>
      <c r="E8" s="776"/>
      <c r="F8" s="776"/>
      <c r="G8" s="777"/>
    </row>
    <row r="9" spans="1:7" ht="20.100000000000001" customHeight="1" thickBot="1" x14ac:dyDescent="0.35">
      <c r="A9" s="732"/>
      <c r="B9" s="733"/>
      <c r="C9" s="778"/>
      <c r="D9" s="778"/>
      <c r="E9" s="778"/>
      <c r="F9" s="778"/>
      <c r="G9" s="779"/>
    </row>
    <row r="10" spans="1:7" ht="20.100000000000001" customHeight="1" thickBot="1" x14ac:dyDescent="0.35">
      <c r="A10" s="880"/>
      <c r="B10" s="881" t="s">
        <v>57</v>
      </c>
      <c r="C10" s="882">
        <f>SUM(C7:C9)</f>
        <v>400000</v>
      </c>
      <c r="D10" s="882">
        <f>SUM(D7:D9)</f>
        <v>283051</v>
      </c>
      <c r="E10" s="882">
        <f>SUM(E7:E9)</f>
        <v>300000</v>
      </c>
      <c r="F10" s="882">
        <f>SUM(F7:F9)</f>
        <v>500000</v>
      </c>
      <c r="G10" s="883">
        <f>SUM(G7:G9)</f>
        <v>500000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39" t="s">
        <v>376</v>
      </c>
      <c r="B13" s="740" t="s">
        <v>397</v>
      </c>
      <c r="C13" s="741"/>
      <c r="D13" s="742"/>
      <c r="E13" s="742"/>
      <c r="F13" s="742"/>
      <c r="G13" s="743"/>
    </row>
    <row r="14" spans="1:7" ht="15.6" x14ac:dyDescent="0.3">
      <c r="A14" s="744"/>
      <c r="B14" s="745" t="s">
        <v>143</v>
      </c>
      <c r="C14" s="746"/>
      <c r="D14" s="747"/>
      <c r="E14" s="748" t="s">
        <v>137</v>
      </c>
      <c r="F14" s="747"/>
      <c r="G14" s="749"/>
    </row>
    <row r="15" spans="1:7" ht="14.4" x14ac:dyDescent="0.3">
      <c r="A15" s="1489" t="s">
        <v>138</v>
      </c>
      <c r="B15" s="1491" t="s">
        <v>139</v>
      </c>
      <c r="C15" s="750" t="s">
        <v>140</v>
      </c>
      <c r="D15" s="750" t="s">
        <v>109</v>
      </c>
      <c r="E15" s="750" t="s">
        <v>141</v>
      </c>
      <c r="F15" s="750" t="s">
        <v>110</v>
      </c>
      <c r="G15" s="752" t="s">
        <v>142</v>
      </c>
    </row>
    <row r="16" spans="1:7" ht="15" thickBot="1" x14ac:dyDescent="0.35">
      <c r="A16" s="1490"/>
      <c r="B16" s="1492"/>
      <c r="C16" s="753" t="str">
        <f>IF('příjmy-paragraf'!D2=0," ",'příjmy-paragraf'!D2)</f>
        <v>rok 2024</v>
      </c>
      <c r="D16" s="753" t="str">
        <f>IF('příjmy-paragraf'!E3=0," ",'příjmy-paragraf'!E3)</f>
        <v xml:space="preserve"> k 30.09.</v>
      </c>
      <c r="E16" s="753" t="str">
        <f>IF('1014-útulek'!E16=0," ",'1014-útulek'!E16)</f>
        <v>k 31.12.2024</v>
      </c>
      <c r="F16" s="754" t="str">
        <f>IF('příjmy-paragraf'!F2=0," ",'příjmy-paragraf'!F2)</f>
        <v>rok 2025</v>
      </c>
      <c r="G16" s="755" t="str">
        <f>IF('příjmy-paragraf'!F2=0," ",'příjmy-paragraf'!F2)</f>
        <v>rok 2025</v>
      </c>
    </row>
    <row r="17" spans="1:7" ht="20.100000000000001" customHeight="1" x14ac:dyDescent="0.3">
      <c r="A17" s="756">
        <v>5139</v>
      </c>
      <c r="B17" s="771" t="s">
        <v>150</v>
      </c>
      <c r="C17" s="758">
        <v>30000</v>
      </c>
      <c r="D17" s="759">
        <v>5400</v>
      </c>
      <c r="E17" s="758">
        <v>30000</v>
      </c>
      <c r="F17" s="758">
        <v>80000</v>
      </c>
      <c r="G17" s="761">
        <v>80000</v>
      </c>
    </row>
    <row r="18" spans="1:7" ht="20.100000000000001" customHeight="1" thickBot="1" x14ac:dyDescent="0.35">
      <c r="A18" s="762">
        <v>5169</v>
      </c>
      <c r="B18" s="772" t="s">
        <v>145</v>
      </c>
      <c r="C18" s="764">
        <v>270000</v>
      </c>
      <c r="D18" s="764">
        <v>196067</v>
      </c>
      <c r="E18" s="764">
        <v>270000</v>
      </c>
      <c r="F18" s="764">
        <v>300000</v>
      </c>
      <c r="G18" s="766">
        <v>300000</v>
      </c>
    </row>
    <row r="19" spans="1:7" ht="20.100000000000001" customHeight="1" thickBot="1" x14ac:dyDescent="0.35">
      <c r="A19" s="898"/>
      <c r="B19" s="885" t="s">
        <v>57</v>
      </c>
      <c r="C19" s="896">
        <f>SUM(C17:C18)</f>
        <v>300000</v>
      </c>
      <c r="D19" s="896">
        <f>SUM(D17:D18)</f>
        <v>201467</v>
      </c>
      <c r="E19" s="896">
        <f>SUM(E17:E18)</f>
        <v>300000</v>
      </c>
      <c r="F19" s="896">
        <f>SUM(F17:F18)</f>
        <v>380000</v>
      </c>
      <c r="G19" s="901">
        <f>SUM(G17:G18)</f>
        <v>380000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146</v>
      </c>
      <c r="C22" s="1017">
        <v>45595</v>
      </c>
      <c r="E22" s="115" t="s">
        <v>147</v>
      </c>
      <c r="F22" s="111" t="s">
        <v>151</v>
      </c>
      <c r="G22" s="111"/>
    </row>
    <row r="23" spans="1:7" ht="14.4" x14ac:dyDescent="0.3">
      <c r="A23" s="111"/>
      <c r="B23" s="111"/>
      <c r="C23" s="111"/>
      <c r="D23" s="111"/>
      <c r="E23" s="111"/>
      <c r="F23" s="116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2025-12-22T09:27:29Z</cp:lastPrinted>
  <dcterms:created xsi:type="dcterms:W3CDTF">2007-01-03T08:25:17Z</dcterms:created>
  <dcterms:modified xsi:type="dcterms:W3CDTF">2025-12-22T09:27:40Z</dcterms:modified>
</cp:coreProperties>
</file>