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Vojta\Downloads\"/>
    </mc:Choice>
  </mc:AlternateContent>
  <xr:revisionPtr revIDLastSave="0" documentId="13_ncr:1_{88A3366A-070E-4B23-868E-E5823D085879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Rekapitulace stavby" sheetId="1" r:id="rId1"/>
    <sheet name="0112 - Vícepráce - uznate..." sheetId="2" r:id="rId2"/>
    <sheet name="0123 - Vícepráce - neuzna..." sheetId="3" r:id="rId3"/>
    <sheet name="M0112 - Méněpráce - uznat..." sheetId="4" r:id="rId4"/>
    <sheet name="M0123 - Méněpráce - neuzn..." sheetId="5" r:id="rId5"/>
  </sheets>
  <definedNames>
    <definedName name="_xlnm._FilterDatabase" localSheetId="1" hidden="1">'0112 - Vícepráce - uznate...'!$C$128:$K$205</definedName>
    <definedName name="_xlnm._FilterDatabase" localSheetId="2" hidden="1">'0123 - Vícepráce - neuzna...'!$C$121:$K$145</definedName>
    <definedName name="_xlnm._FilterDatabase" localSheetId="3" hidden="1">'M0112 - Méněpráce - uznat...'!$C$121:$K$153</definedName>
    <definedName name="_xlnm._FilterDatabase" localSheetId="4" hidden="1">'M0123 - Méněpráce - neuzn...'!$C$121:$K$171</definedName>
    <definedName name="_xlnm.Print_Titles" localSheetId="1">'0112 - Vícepráce - uznate...'!$128:$128</definedName>
    <definedName name="_xlnm.Print_Titles" localSheetId="2">'0123 - Vícepráce - neuzna...'!$121:$121</definedName>
    <definedName name="_xlnm.Print_Titles" localSheetId="3">'M0112 - Méněpráce - uznat...'!$121:$121</definedName>
    <definedName name="_xlnm.Print_Titles" localSheetId="4">'M0123 - Méněpráce - neuzn...'!$121:$121</definedName>
    <definedName name="_xlnm.Print_Titles" localSheetId="0">'Rekapitulace stavby'!$92:$92</definedName>
    <definedName name="_xlnm.Print_Area" localSheetId="1">'0112 - Vícepráce - uznate...'!$C$116:$K$205</definedName>
    <definedName name="_xlnm.Print_Area" localSheetId="2">'0123 - Vícepráce - neuzna...'!$C$109:$K$145</definedName>
    <definedName name="_xlnm.Print_Area" localSheetId="3">'M0112 - Méněpráce - uznat...'!$C$109:$K$153</definedName>
    <definedName name="_xlnm.Print_Area" localSheetId="4">'M0123 - Méněpráce - neuzn...'!$C$109:$K$171</definedName>
    <definedName name="_xlnm.Print_Area" localSheetId="0">'Rekapitulace stavby'!$D$4:$AO$76,'Rekapitulace stavby'!$C$82:$AQ$99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2" i="3" l="1"/>
  <c r="J37" i="5"/>
  <c r="J36" i="5"/>
  <c r="AY98" i="1" s="1"/>
  <c r="J35" i="5"/>
  <c r="AX98" i="1" s="1"/>
  <c r="BI171" i="5"/>
  <c r="BH171" i="5"/>
  <c r="BG171" i="5"/>
  <c r="BF171" i="5"/>
  <c r="T171" i="5"/>
  <c r="R171" i="5"/>
  <c r="P171" i="5"/>
  <c r="BI170" i="5"/>
  <c r="BH170" i="5"/>
  <c r="BG170" i="5"/>
  <c r="BF170" i="5"/>
  <c r="T170" i="5"/>
  <c r="R170" i="5"/>
  <c r="P170" i="5"/>
  <c r="BI169" i="5"/>
  <c r="BH169" i="5"/>
  <c r="BG169" i="5"/>
  <c r="BF169" i="5"/>
  <c r="T169" i="5"/>
  <c r="R169" i="5"/>
  <c r="P169" i="5"/>
  <c r="BI167" i="5"/>
  <c r="BH167" i="5"/>
  <c r="BG167" i="5"/>
  <c r="BF167" i="5"/>
  <c r="T167" i="5"/>
  <c r="R167" i="5"/>
  <c r="P167" i="5"/>
  <c r="BI166" i="5"/>
  <c r="BH166" i="5"/>
  <c r="BG166" i="5"/>
  <c r="BF166" i="5"/>
  <c r="T166" i="5"/>
  <c r="R166" i="5"/>
  <c r="P166" i="5"/>
  <c r="BI165" i="5"/>
  <c r="BH165" i="5"/>
  <c r="BG165" i="5"/>
  <c r="BF165" i="5"/>
  <c r="T165" i="5"/>
  <c r="R165" i="5"/>
  <c r="P165" i="5"/>
  <c r="BI164" i="5"/>
  <c r="BH164" i="5"/>
  <c r="BG164" i="5"/>
  <c r="BF164" i="5"/>
  <c r="T164" i="5"/>
  <c r="R164" i="5"/>
  <c r="P164" i="5"/>
  <c r="BI163" i="5"/>
  <c r="BH163" i="5"/>
  <c r="BG163" i="5"/>
  <c r="BF163" i="5"/>
  <c r="T163" i="5"/>
  <c r="R163" i="5"/>
  <c r="P163" i="5"/>
  <c r="BI162" i="5"/>
  <c r="BH162" i="5"/>
  <c r="BG162" i="5"/>
  <c r="BF162" i="5"/>
  <c r="T162" i="5"/>
  <c r="R162" i="5"/>
  <c r="P162" i="5"/>
  <c r="BI161" i="5"/>
  <c r="BH161" i="5"/>
  <c r="BG161" i="5"/>
  <c r="BF161" i="5"/>
  <c r="T161" i="5"/>
  <c r="R161" i="5"/>
  <c r="P161" i="5"/>
  <c r="BI160" i="5"/>
  <c r="BH160" i="5"/>
  <c r="BG160" i="5"/>
  <c r="BF160" i="5"/>
  <c r="T160" i="5"/>
  <c r="R160" i="5"/>
  <c r="P160" i="5"/>
  <c r="BI159" i="5"/>
  <c r="BH159" i="5"/>
  <c r="BG159" i="5"/>
  <c r="BF159" i="5"/>
  <c r="T159" i="5"/>
  <c r="R159" i="5"/>
  <c r="P159" i="5"/>
  <c r="BI158" i="5"/>
  <c r="BH158" i="5"/>
  <c r="BG158" i="5"/>
  <c r="BF158" i="5"/>
  <c r="T158" i="5"/>
  <c r="R158" i="5"/>
  <c r="P158" i="5"/>
  <c r="BI157" i="5"/>
  <c r="BH157" i="5"/>
  <c r="BG157" i="5"/>
  <c r="BF157" i="5"/>
  <c r="T157" i="5"/>
  <c r="R157" i="5"/>
  <c r="P157" i="5"/>
  <c r="BI156" i="5"/>
  <c r="BH156" i="5"/>
  <c r="BG156" i="5"/>
  <c r="BF156" i="5"/>
  <c r="T156" i="5"/>
  <c r="R156" i="5"/>
  <c r="P156" i="5"/>
  <c r="BI155" i="5"/>
  <c r="BH155" i="5"/>
  <c r="BG155" i="5"/>
  <c r="BF155" i="5"/>
  <c r="T155" i="5"/>
  <c r="R155" i="5"/>
  <c r="P155" i="5"/>
  <c r="BI154" i="5"/>
  <c r="BH154" i="5"/>
  <c r="BG154" i="5"/>
  <c r="BF154" i="5"/>
  <c r="T154" i="5"/>
  <c r="R154" i="5"/>
  <c r="P154" i="5"/>
  <c r="BI153" i="5"/>
  <c r="BH153" i="5"/>
  <c r="BG153" i="5"/>
  <c r="BF153" i="5"/>
  <c r="T153" i="5"/>
  <c r="R153" i="5"/>
  <c r="P153" i="5"/>
  <c r="BI152" i="5"/>
  <c r="BH152" i="5"/>
  <c r="BG152" i="5"/>
  <c r="BF152" i="5"/>
  <c r="T152" i="5"/>
  <c r="R152" i="5"/>
  <c r="P152" i="5"/>
  <c r="BI151" i="5"/>
  <c r="BH151" i="5"/>
  <c r="BG151" i="5"/>
  <c r="BF151" i="5"/>
  <c r="T151" i="5"/>
  <c r="R151" i="5"/>
  <c r="P151" i="5"/>
  <c r="BI150" i="5"/>
  <c r="BH150" i="5"/>
  <c r="BG150" i="5"/>
  <c r="BF150" i="5"/>
  <c r="T150" i="5"/>
  <c r="R150" i="5"/>
  <c r="P150" i="5"/>
  <c r="BI149" i="5"/>
  <c r="BH149" i="5"/>
  <c r="BG149" i="5"/>
  <c r="BF149" i="5"/>
  <c r="T149" i="5"/>
  <c r="R149" i="5"/>
  <c r="P149" i="5"/>
  <c r="BI148" i="5"/>
  <c r="BH148" i="5"/>
  <c r="BG148" i="5"/>
  <c r="BF148" i="5"/>
  <c r="T148" i="5"/>
  <c r="R148" i="5"/>
  <c r="P148" i="5"/>
  <c r="BI146" i="5"/>
  <c r="BH146" i="5"/>
  <c r="BG146" i="5"/>
  <c r="BF146" i="5"/>
  <c r="T146" i="5"/>
  <c r="T145" i="5" s="1"/>
  <c r="R146" i="5"/>
  <c r="R145" i="5"/>
  <c r="P146" i="5"/>
  <c r="P145" i="5"/>
  <c r="BI142" i="5"/>
  <c r="BH142" i="5"/>
  <c r="BG142" i="5"/>
  <c r="BF142" i="5"/>
  <c r="T142" i="5"/>
  <c r="R142" i="5"/>
  <c r="P142" i="5"/>
  <c r="BI141" i="5"/>
  <c r="BH141" i="5"/>
  <c r="BG141" i="5"/>
  <c r="BF141" i="5"/>
  <c r="T141" i="5"/>
  <c r="R141" i="5"/>
  <c r="P141" i="5"/>
  <c r="BI140" i="5"/>
  <c r="BH140" i="5"/>
  <c r="BG140" i="5"/>
  <c r="BF140" i="5"/>
  <c r="T140" i="5"/>
  <c r="R140" i="5"/>
  <c r="P140" i="5"/>
  <c r="P139" i="5" s="1"/>
  <c r="BI136" i="5"/>
  <c r="BH136" i="5"/>
  <c r="BG136" i="5"/>
  <c r="BF136" i="5"/>
  <c r="T136" i="5"/>
  <c r="R136" i="5"/>
  <c r="P136" i="5"/>
  <c r="BI135" i="5"/>
  <c r="BH135" i="5"/>
  <c r="BG135" i="5"/>
  <c r="BF135" i="5"/>
  <c r="T135" i="5"/>
  <c r="R135" i="5"/>
  <c r="P135" i="5"/>
  <c r="BI134" i="5"/>
  <c r="BH134" i="5"/>
  <c r="BG134" i="5"/>
  <c r="BF134" i="5"/>
  <c r="T134" i="5"/>
  <c r="R134" i="5"/>
  <c r="P134" i="5"/>
  <c r="BI131" i="5"/>
  <c r="BH131" i="5"/>
  <c r="BG131" i="5"/>
  <c r="BF131" i="5"/>
  <c r="T131" i="5"/>
  <c r="R131" i="5"/>
  <c r="P131" i="5"/>
  <c r="BI128" i="5"/>
  <c r="BH128" i="5"/>
  <c r="BG128" i="5"/>
  <c r="BF128" i="5"/>
  <c r="T128" i="5"/>
  <c r="R128" i="5"/>
  <c r="P128" i="5"/>
  <c r="BI125" i="5"/>
  <c r="BH125" i="5"/>
  <c r="BG125" i="5"/>
  <c r="BF125" i="5"/>
  <c r="T125" i="5"/>
  <c r="R125" i="5"/>
  <c r="P125" i="5"/>
  <c r="F119" i="5"/>
  <c r="J118" i="5"/>
  <c r="F118" i="5"/>
  <c r="F116" i="5"/>
  <c r="E114" i="5"/>
  <c r="F92" i="5"/>
  <c r="J91" i="5"/>
  <c r="F91" i="5"/>
  <c r="F89" i="5"/>
  <c r="E87" i="5"/>
  <c r="J24" i="5"/>
  <c r="E24" i="5"/>
  <c r="J119" i="5"/>
  <c r="J23" i="5"/>
  <c r="J12" i="5"/>
  <c r="J116" i="5"/>
  <c r="E7" i="5"/>
  <c r="E112" i="5"/>
  <c r="J37" i="4"/>
  <c r="J36" i="4"/>
  <c r="AY97" i="1"/>
  <c r="J35" i="4"/>
  <c r="AX97" i="1" s="1"/>
  <c r="BI153" i="4"/>
  <c r="BH153" i="4"/>
  <c r="BG153" i="4"/>
  <c r="BF153" i="4"/>
  <c r="T153" i="4"/>
  <c r="R153" i="4"/>
  <c r="P153" i="4"/>
  <c r="BI152" i="4"/>
  <c r="BH152" i="4"/>
  <c r="BG152" i="4"/>
  <c r="BF152" i="4"/>
  <c r="T152" i="4"/>
  <c r="R152" i="4"/>
  <c r="P152" i="4"/>
  <c r="BI151" i="4"/>
  <c r="BH151" i="4"/>
  <c r="BG151" i="4"/>
  <c r="BF151" i="4"/>
  <c r="T151" i="4"/>
  <c r="R151" i="4"/>
  <c r="P151" i="4"/>
  <c r="BI149" i="4"/>
  <c r="BH149" i="4"/>
  <c r="BG149" i="4"/>
  <c r="BF149" i="4"/>
  <c r="T149" i="4"/>
  <c r="T148" i="4" s="1"/>
  <c r="R149" i="4"/>
  <c r="R148" i="4"/>
  <c r="P149" i="4"/>
  <c r="P148" i="4"/>
  <c r="BI144" i="4"/>
  <c r="BH144" i="4"/>
  <c r="BG144" i="4"/>
  <c r="BF144" i="4"/>
  <c r="T144" i="4"/>
  <c r="R144" i="4"/>
  <c r="P144" i="4"/>
  <c r="BI139" i="4"/>
  <c r="BH139" i="4"/>
  <c r="BG139" i="4"/>
  <c r="BF139" i="4"/>
  <c r="T139" i="4"/>
  <c r="R139" i="4"/>
  <c r="P139" i="4"/>
  <c r="BI134" i="4"/>
  <c r="BH134" i="4"/>
  <c r="BG134" i="4"/>
  <c r="BF134" i="4"/>
  <c r="T134" i="4"/>
  <c r="R134" i="4"/>
  <c r="P134" i="4"/>
  <c r="BI133" i="4"/>
  <c r="BH133" i="4"/>
  <c r="BG133" i="4"/>
  <c r="BF133" i="4"/>
  <c r="T133" i="4"/>
  <c r="R133" i="4"/>
  <c r="P133" i="4"/>
  <c r="BI132" i="4"/>
  <c r="BH132" i="4"/>
  <c r="BG132" i="4"/>
  <c r="BF132" i="4"/>
  <c r="T132" i="4"/>
  <c r="R132" i="4"/>
  <c r="P132" i="4"/>
  <c r="BI127" i="4"/>
  <c r="BH127" i="4"/>
  <c r="BG127" i="4"/>
  <c r="BF127" i="4"/>
  <c r="T127" i="4"/>
  <c r="R127" i="4"/>
  <c r="P127" i="4"/>
  <c r="BI124" i="4"/>
  <c r="BH124" i="4"/>
  <c r="BG124" i="4"/>
  <c r="BF124" i="4"/>
  <c r="T124" i="4"/>
  <c r="T123" i="4"/>
  <c r="R124" i="4"/>
  <c r="R123" i="4" s="1"/>
  <c r="P124" i="4"/>
  <c r="P123" i="4" s="1"/>
  <c r="F119" i="4"/>
  <c r="J118" i="4"/>
  <c r="F118" i="4"/>
  <c r="F116" i="4"/>
  <c r="E114" i="4"/>
  <c r="F92" i="4"/>
  <c r="J91" i="4"/>
  <c r="F91" i="4"/>
  <c r="F89" i="4"/>
  <c r="E87" i="4"/>
  <c r="J24" i="4"/>
  <c r="E24" i="4"/>
  <c r="J92" i="4" s="1"/>
  <c r="J23" i="4"/>
  <c r="J12" i="4"/>
  <c r="J89" i="4" s="1"/>
  <c r="E7" i="4"/>
  <c r="E85" i="4"/>
  <c r="J37" i="3"/>
  <c r="J36" i="3"/>
  <c r="AY96" i="1"/>
  <c r="J35" i="3"/>
  <c r="AX96" i="1"/>
  <c r="BI145" i="3"/>
  <c r="BH145" i="3"/>
  <c r="BG145" i="3"/>
  <c r="BF145" i="3"/>
  <c r="T145" i="3"/>
  <c r="T144" i="3" s="1"/>
  <c r="R145" i="3"/>
  <c r="R144" i="3" s="1"/>
  <c r="P145" i="3"/>
  <c r="P144" i="3"/>
  <c r="BI143" i="3"/>
  <c r="BH143" i="3"/>
  <c r="BG143" i="3"/>
  <c r="BF143" i="3"/>
  <c r="T143" i="3"/>
  <c r="T142" i="3"/>
  <c r="R143" i="3"/>
  <c r="R142" i="3" s="1"/>
  <c r="P143" i="3"/>
  <c r="P142" i="3" s="1"/>
  <c r="BI139" i="3"/>
  <c r="BH139" i="3"/>
  <c r="BG139" i="3"/>
  <c r="BF139" i="3"/>
  <c r="T139" i="3"/>
  <c r="R139" i="3"/>
  <c r="P139" i="3"/>
  <c r="BI136" i="3"/>
  <c r="BH136" i="3"/>
  <c r="BG136" i="3"/>
  <c r="BF136" i="3"/>
  <c r="T136" i="3"/>
  <c r="R136" i="3"/>
  <c r="P136" i="3"/>
  <c r="BI132" i="3"/>
  <c r="BH132" i="3"/>
  <c r="BG132" i="3"/>
  <c r="BF132" i="3"/>
  <c r="T132" i="3"/>
  <c r="R132" i="3"/>
  <c r="P132" i="3"/>
  <c r="BI129" i="3"/>
  <c r="BH129" i="3"/>
  <c r="BG129" i="3"/>
  <c r="BF129" i="3"/>
  <c r="T129" i="3"/>
  <c r="R129" i="3"/>
  <c r="P129" i="3"/>
  <c r="BI128" i="3"/>
  <c r="BH128" i="3"/>
  <c r="BG128" i="3"/>
  <c r="BF128" i="3"/>
  <c r="T128" i="3"/>
  <c r="R128" i="3"/>
  <c r="P128" i="3"/>
  <c r="BI125" i="3"/>
  <c r="BH125" i="3"/>
  <c r="BG125" i="3"/>
  <c r="BF125" i="3"/>
  <c r="T125" i="3"/>
  <c r="R125" i="3"/>
  <c r="P125" i="3"/>
  <c r="F119" i="3"/>
  <c r="J118" i="3"/>
  <c r="F118" i="3"/>
  <c r="F116" i="3"/>
  <c r="E114" i="3"/>
  <c r="F92" i="3"/>
  <c r="J91" i="3"/>
  <c r="F91" i="3"/>
  <c r="F89" i="3"/>
  <c r="E87" i="3"/>
  <c r="J24" i="3"/>
  <c r="E24" i="3"/>
  <c r="J92" i="3" s="1"/>
  <c r="J23" i="3"/>
  <c r="J12" i="3"/>
  <c r="J89" i="3" s="1"/>
  <c r="E7" i="3"/>
  <c r="E85" i="3" s="1"/>
  <c r="J37" i="2"/>
  <c r="J36" i="2"/>
  <c r="AY95" i="1" s="1"/>
  <c r="J35" i="2"/>
  <c r="AX95" i="1"/>
  <c r="BI205" i="2"/>
  <c r="BH205" i="2"/>
  <c r="BG205" i="2"/>
  <c r="BF205" i="2"/>
  <c r="T205" i="2"/>
  <c r="T204" i="2" s="1"/>
  <c r="R205" i="2"/>
  <c r="R204" i="2"/>
  <c r="P205" i="2"/>
  <c r="P204" i="2" s="1"/>
  <c r="BI203" i="2"/>
  <c r="BH203" i="2"/>
  <c r="BG203" i="2"/>
  <c r="BF203" i="2"/>
  <c r="T203" i="2"/>
  <c r="R203" i="2"/>
  <c r="P203" i="2"/>
  <c r="BI200" i="2"/>
  <c r="BH200" i="2"/>
  <c r="BG200" i="2"/>
  <c r="BF200" i="2"/>
  <c r="T200" i="2"/>
  <c r="R200" i="2"/>
  <c r="P200" i="2"/>
  <c r="BI197" i="2"/>
  <c r="BH197" i="2"/>
  <c r="BG197" i="2"/>
  <c r="BF197" i="2"/>
  <c r="T197" i="2"/>
  <c r="R197" i="2"/>
  <c r="P197" i="2"/>
  <c r="BI193" i="2"/>
  <c r="BH193" i="2"/>
  <c r="BG193" i="2"/>
  <c r="BF193" i="2"/>
  <c r="T193" i="2"/>
  <c r="R193" i="2"/>
  <c r="P193" i="2"/>
  <c r="BI191" i="2"/>
  <c r="BH191" i="2"/>
  <c r="BG191" i="2"/>
  <c r="BF191" i="2"/>
  <c r="T191" i="2"/>
  <c r="T190" i="2"/>
  <c r="R191" i="2"/>
  <c r="R190" i="2" s="1"/>
  <c r="P191" i="2"/>
  <c r="P190" i="2"/>
  <c r="BI185" i="2"/>
  <c r="BH185" i="2"/>
  <c r="BG185" i="2"/>
  <c r="BF185" i="2"/>
  <c r="T185" i="2"/>
  <c r="T184" i="2" s="1"/>
  <c r="R185" i="2"/>
  <c r="R184" i="2"/>
  <c r="P185" i="2"/>
  <c r="P184" i="2" s="1"/>
  <c r="BI181" i="2"/>
  <c r="BH181" i="2"/>
  <c r="BG181" i="2"/>
  <c r="BF181" i="2"/>
  <c r="T181" i="2"/>
  <c r="R181" i="2"/>
  <c r="P181" i="2"/>
  <c r="BI180" i="2"/>
  <c r="BH180" i="2"/>
  <c r="BG180" i="2"/>
  <c r="BF180" i="2"/>
  <c r="T180" i="2"/>
  <c r="R180" i="2"/>
  <c r="P180" i="2"/>
  <c r="BI176" i="2"/>
  <c r="BH176" i="2"/>
  <c r="BG176" i="2"/>
  <c r="BF176" i="2"/>
  <c r="T176" i="2"/>
  <c r="R176" i="2"/>
  <c r="P176" i="2"/>
  <c r="BI173" i="2"/>
  <c r="BH173" i="2"/>
  <c r="BG173" i="2"/>
  <c r="BF173" i="2"/>
  <c r="T173" i="2"/>
  <c r="R173" i="2"/>
  <c r="P173" i="2"/>
  <c r="BI169" i="2"/>
  <c r="BH169" i="2"/>
  <c r="BG169" i="2"/>
  <c r="BF169" i="2"/>
  <c r="T169" i="2"/>
  <c r="R169" i="2"/>
  <c r="P169" i="2"/>
  <c r="BI164" i="2"/>
  <c r="BH164" i="2"/>
  <c r="BG164" i="2"/>
  <c r="BF164" i="2"/>
  <c r="T164" i="2"/>
  <c r="T163" i="2"/>
  <c r="R164" i="2"/>
  <c r="R163" i="2"/>
  <c r="P164" i="2"/>
  <c r="P163" i="2" s="1"/>
  <c r="BI161" i="2"/>
  <c r="BH161" i="2"/>
  <c r="BG161" i="2"/>
  <c r="BF161" i="2"/>
  <c r="T161" i="2"/>
  <c r="T160" i="2" s="1"/>
  <c r="R161" i="2"/>
  <c r="R160" i="2"/>
  <c r="P161" i="2"/>
  <c r="P160" i="2"/>
  <c r="BI157" i="2"/>
  <c r="BH157" i="2"/>
  <c r="BG157" i="2"/>
  <c r="BF157" i="2"/>
  <c r="T157" i="2"/>
  <c r="R157" i="2"/>
  <c r="P157" i="2"/>
  <c r="BI154" i="2"/>
  <c r="BH154" i="2"/>
  <c r="BG154" i="2"/>
  <c r="BF154" i="2"/>
  <c r="T154" i="2"/>
  <c r="R154" i="2"/>
  <c r="P154" i="2"/>
  <c r="BI150" i="2"/>
  <c r="BH150" i="2"/>
  <c r="BG150" i="2"/>
  <c r="BF150" i="2"/>
  <c r="T150" i="2"/>
  <c r="R150" i="2"/>
  <c r="P150" i="2"/>
  <c r="BI147" i="2"/>
  <c r="BH147" i="2"/>
  <c r="BG147" i="2"/>
  <c r="BF147" i="2"/>
  <c r="T147" i="2"/>
  <c r="R147" i="2"/>
  <c r="P147" i="2"/>
  <c r="BI146" i="2"/>
  <c r="BH146" i="2"/>
  <c r="BG146" i="2"/>
  <c r="BF146" i="2"/>
  <c r="T146" i="2"/>
  <c r="R146" i="2"/>
  <c r="P146" i="2"/>
  <c r="BI143" i="2"/>
  <c r="BH143" i="2"/>
  <c r="BG143" i="2"/>
  <c r="BF143" i="2"/>
  <c r="T143" i="2"/>
  <c r="R143" i="2"/>
  <c r="P143" i="2"/>
  <c r="BI137" i="2"/>
  <c r="BH137" i="2"/>
  <c r="BG137" i="2"/>
  <c r="BF137" i="2"/>
  <c r="T137" i="2"/>
  <c r="R137" i="2"/>
  <c r="P137" i="2"/>
  <c r="BI136" i="2"/>
  <c r="BH136" i="2"/>
  <c r="BG136" i="2"/>
  <c r="BF136" i="2"/>
  <c r="T136" i="2"/>
  <c r="R136" i="2"/>
  <c r="P136" i="2"/>
  <c r="BI133" i="2"/>
  <c r="BH133" i="2"/>
  <c r="BG133" i="2"/>
  <c r="BF133" i="2"/>
  <c r="T133" i="2"/>
  <c r="R133" i="2"/>
  <c r="P133" i="2"/>
  <c r="BI132" i="2"/>
  <c r="BH132" i="2"/>
  <c r="BG132" i="2"/>
  <c r="BF132" i="2"/>
  <c r="T132" i="2"/>
  <c r="R132" i="2"/>
  <c r="P132" i="2"/>
  <c r="BI131" i="2"/>
  <c r="BH131" i="2"/>
  <c r="BG131" i="2"/>
  <c r="BF131" i="2"/>
  <c r="T131" i="2"/>
  <c r="R131" i="2"/>
  <c r="P131" i="2"/>
  <c r="F126" i="2"/>
  <c r="J125" i="2"/>
  <c r="F125" i="2"/>
  <c r="F123" i="2"/>
  <c r="E121" i="2"/>
  <c r="F92" i="2"/>
  <c r="J91" i="2"/>
  <c r="F91" i="2"/>
  <c r="F89" i="2"/>
  <c r="E87" i="2"/>
  <c r="J24" i="2"/>
  <c r="E24" i="2"/>
  <c r="J126" i="2"/>
  <c r="J23" i="2"/>
  <c r="J12" i="2"/>
  <c r="J123" i="2"/>
  <c r="E7" i="2"/>
  <c r="E119" i="2" s="1"/>
  <c r="L90" i="1"/>
  <c r="AM90" i="1"/>
  <c r="AM89" i="1"/>
  <c r="L89" i="1"/>
  <c r="AM87" i="1"/>
  <c r="L87" i="1"/>
  <c r="L85" i="1"/>
  <c r="L84" i="1"/>
  <c r="J166" i="5"/>
  <c r="J161" i="5"/>
  <c r="J160" i="5"/>
  <c r="J159" i="5"/>
  <c r="J155" i="5"/>
  <c r="J151" i="5"/>
  <c r="BK149" i="5"/>
  <c r="J148" i="5"/>
  <c r="J146" i="5"/>
  <c r="BK142" i="5"/>
  <c r="BK125" i="5"/>
  <c r="BK152" i="4"/>
  <c r="J151" i="4"/>
  <c r="J139" i="4"/>
  <c r="J134" i="4"/>
  <c r="J132" i="4"/>
  <c r="J145" i="3"/>
  <c r="J136" i="3"/>
  <c r="J200" i="2"/>
  <c r="BK193" i="2"/>
  <c r="J191" i="2"/>
  <c r="BK185" i="2"/>
  <c r="J169" i="2"/>
  <c r="BK157" i="2"/>
  <c r="BK136" i="2"/>
  <c r="BK133" i="2"/>
  <c r="BK132" i="2"/>
  <c r="BK160" i="5"/>
  <c r="BK154" i="5"/>
  <c r="BK165" i="5"/>
  <c r="BK148" i="5"/>
  <c r="J141" i="5"/>
  <c r="BK128" i="5"/>
  <c r="J149" i="4"/>
  <c r="BK203" i="2"/>
  <c r="J193" i="2"/>
  <c r="BK164" i="2"/>
  <c r="BK154" i="2"/>
  <c r="J137" i="2"/>
  <c r="J149" i="5"/>
  <c r="BK131" i="5"/>
  <c r="J128" i="5"/>
  <c r="BK145" i="3"/>
  <c r="BK132" i="3"/>
  <c r="BK197" i="2"/>
  <c r="BK176" i="2"/>
  <c r="BK137" i="2"/>
  <c r="J131" i="2"/>
  <c r="BK171" i="5"/>
  <c r="BK170" i="5"/>
  <c r="J162" i="5"/>
  <c r="BK159" i="5"/>
  <c r="BK158" i="5"/>
  <c r="BK156" i="5"/>
  <c r="J153" i="5"/>
  <c r="J152" i="5"/>
  <c r="J150" i="5"/>
  <c r="BK141" i="5"/>
  <c r="J136" i="5"/>
  <c r="BK135" i="5"/>
  <c r="J134" i="5"/>
  <c r="J131" i="5"/>
  <c r="J153" i="4"/>
  <c r="BK151" i="4"/>
  <c r="BK149" i="4"/>
  <c r="BK144" i="4"/>
  <c r="BK139" i="4"/>
  <c r="BK127" i="4"/>
  <c r="J124" i="4"/>
  <c r="BK129" i="3"/>
  <c r="J164" i="2"/>
  <c r="J161" i="2"/>
  <c r="J150" i="2"/>
  <c r="BK147" i="2"/>
  <c r="J146" i="2"/>
  <c r="J143" i="2"/>
  <c r="J167" i="5"/>
  <c r="J135" i="5"/>
  <c r="J139" i="3"/>
  <c r="J180" i="2"/>
  <c r="J136" i="2"/>
  <c r="J133" i="2"/>
  <c r="J132" i="2"/>
  <c r="BK131" i="2"/>
  <c r="J171" i="5"/>
  <c r="J170" i="5"/>
  <c r="J169" i="5"/>
  <c r="BK166" i="5"/>
  <c r="J165" i="5"/>
  <c r="J164" i="5"/>
  <c r="J163" i="5"/>
  <c r="BK162" i="5"/>
  <c r="BK161" i="5"/>
  <c r="J158" i="5"/>
  <c r="J157" i="5"/>
  <c r="BK153" i="5"/>
  <c r="BK152" i="5"/>
  <c r="BK151" i="5"/>
  <c r="J140" i="5"/>
  <c r="J144" i="4"/>
  <c r="BK134" i="4"/>
  <c r="BK132" i="4"/>
  <c r="BK124" i="4"/>
  <c r="J132" i="3"/>
  <c r="J128" i="3"/>
  <c r="BK205" i="2"/>
  <c r="J205" i="2"/>
  <c r="J203" i="2"/>
  <c r="BK200" i="2"/>
  <c r="J181" i="2"/>
  <c r="BK180" i="2"/>
  <c r="BK173" i="2"/>
  <c r="BK169" i="2"/>
  <c r="AS94" i="1"/>
  <c r="BK153" i="4"/>
  <c r="J152" i="4"/>
  <c r="BK143" i="3"/>
  <c r="BK139" i="3"/>
  <c r="BK136" i="3"/>
  <c r="BK128" i="3"/>
  <c r="J197" i="2"/>
  <c r="J185" i="2"/>
  <c r="BK161" i="2"/>
  <c r="J157" i="2"/>
  <c r="J147" i="2"/>
  <c r="BK143" i="2"/>
  <c r="BK169" i="5"/>
  <c r="BK167" i="5"/>
  <c r="BK164" i="5"/>
  <c r="BK163" i="5"/>
  <c r="BK157" i="5"/>
  <c r="J156" i="5"/>
  <c r="BK155" i="5"/>
  <c r="J154" i="5"/>
  <c r="BK150" i="5"/>
  <c r="BK146" i="5"/>
  <c r="J142" i="5"/>
  <c r="BK140" i="5"/>
  <c r="BK136" i="5"/>
  <c r="BK134" i="5"/>
  <c r="J125" i="5"/>
  <c r="J133" i="4"/>
  <c r="J127" i="4"/>
  <c r="J129" i="3"/>
  <c r="J125" i="3"/>
  <c r="BK191" i="2"/>
  <c r="J176" i="2"/>
  <c r="J173" i="2"/>
  <c r="BK133" i="4"/>
  <c r="J143" i="3"/>
  <c r="BK125" i="3"/>
  <c r="BK181" i="2"/>
  <c r="J154" i="2"/>
  <c r="BK150" i="2"/>
  <c r="BK146" i="2"/>
  <c r="BK139" i="5" l="1"/>
  <c r="J139" i="5"/>
  <c r="J99" i="5"/>
  <c r="R135" i="2"/>
  <c r="P168" i="2"/>
  <c r="P167" i="2"/>
  <c r="P124" i="3"/>
  <c r="BK135" i="2"/>
  <c r="T196" i="2"/>
  <c r="T192" i="2"/>
  <c r="J102" i="3"/>
  <c r="T126" i="4"/>
  <c r="P150" i="4"/>
  <c r="T139" i="5"/>
  <c r="P135" i="2"/>
  <c r="T135" i="3"/>
  <c r="R138" i="4"/>
  <c r="BK147" i="5"/>
  <c r="J147" i="5" s="1"/>
  <c r="J101" i="5" s="1"/>
  <c r="P130" i="2"/>
  <c r="BK153" i="2"/>
  <c r="J153" i="2" s="1"/>
  <c r="J100" i="2" s="1"/>
  <c r="R168" i="2"/>
  <c r="R167" i="2"/>
  <c r="R135" i="3"/>
  <c r="P126" i="4"/>
  <c r="BK150" i="4"/>
  <c r="J150" i="4"/>
  <c r="J102" i="4" s="1"/>
  <c r="R139" i="5"/>
  <c r="R123" i="5" s="1"/>
  <c r="R122" i="5" s="1"/>
  <c r="BK130" i="2"/>
  <c r="J130" i="2" s="1"/>
  <c r="J97" i="2" s="1"/>
  <c r="T124" i="3"/>
  <c r="T123" i="3" s="1"/>
  <c r="T138" i="4"/>
  <c r="P147" i="5"/>
  <c r="T130" i="2"/>
  <c r="R153" i="2"/>
  <c r="BK168" i="2"/>
  <c r="J168" i="2"/>
  <c r="J104" i="2"/>
  <c r="P196" i="2"/>
  <c r="P192" i="2" s="1"/>
  <c r="R124" i="3"/>
  <c r="BK138" i="4"/>
  <c r="J138" i="4" s="1"/>
  <c r="J100" i="4" s="1"/>
  <c r="BK124" i="5"/>
  <c r="T147" i="5"/>
  <c r="T122" i="5" s="1"/>
  <c r="BK168" i="5"/>
  <c r="J168" i="5" s="1"/>
  <c r="J102" i="5" s="1"/>
  <c r="T135" i="2"/>
  <c r="T168" i="2"/>
  <c r="T167" i="2"/>
  <c r="BK124" i="3"/>
  <c r="J124" i="3"/>
  <c r="J98" i="3" s="1"/>
  <c r="P138" i="4"/>
  <c r="R147" i="5"/>
  <c r="R130" i="2"/>
  <c r="P153" i="2"/>
  <c r="R196" i="2"/>
  <c r="R192" i="2" s="1"/>
  <c r="T150" i="4"/>
  <c r="R124" i="5"/>
  <c r="P168" i="5"/>
  <c r="P135" i="3"/>
  <c r="BK126" i="4"/>
  <c r="J126" i="4"/>
  <c r="J99" i="4"/>
  <c r="R150" i="4"/>
  <c r="P124" i="5"/>
  <c r="P123" i="5" s="1"/>
  <c r="P122" i="5" s="1"/>
  <c r="AU98" i="1" s="1"/>
  <c r="R168" i="5"/>
  <c r="T153" i="2"/>
  <c r="BK196" i="2"/>
  <c r="BK192" i="2" s="1"/>
  <c r="J192" i="2" s="1"/>
  <c r="J107" i="2" s="1"/>
  <c r="BK135" i="3"/>
  <c r="J135" i="3"/>
  <c r="J99" i="3" s="1"/>
  <c r="R126" i="4"/>
  <c r="R125" i="4"/>
  <c r="R122" i="4" s="1"/>
  <c r="T124" i="5"/>
  <c r="T123" i="5"/>
  <c r="T168" i="5"/>
  <c r="BE137" i="2"/>
  <c r="BE157" i="2"/>
  <c r="BE173" i="2"/>
  <c r="BK190" i="2"/>
  <c r="J190" i="2"/>
  <c r="J106" i="2" s="1"/>
  <c r="BE136" i="3"/>
  <c r="BK142" i="3"/>
  <c r="J142" i="3"/>
  <c r="J100" i="3" s="1"/>
  <c r="J119" i="4"/>
  <c r="BE164" i="2"/>
  <c r="BE193" i="2"/>
  <c r="BE200" i="2"/>
  <c r="BE128" i="3"/>
  <c r="J89" i="5"/>
  <c r="BE149" i="5"/>
  <c r="BE159" i="5"/>
  <c r="BE161" i="5"/>
  <c r="BK145" i="5"/>
  <c r="J145" i="5"/>
  <c r="J100" i="5"/>
  <c r="J89" i="2"/>
  <c r="BE146" i="2"/>
  <c r="BE150" i="2"/>
  <c r="BE181" i="2"/>
  <c r="J116" i="3"/>
  <c r="BE124" i="4"/>
  <c r="BE127" i="4"/>
  <c r="BK123" i="4"/>
  <c r="J123" i="4"/>
  <c r="J97" i="4"/>
  <c r="E85" i="2"/>
  <c r="BE131" i="2"/>
  <c r="BE132" i="2"/>
  <c r="BE176" i="2"/>
  <c r="BE191" i="2"/>
  <c r="BK160" i="2"/>
  <c r="J160" i="2" s="1"/>
  <c r="J101" i="2" s="1"/>
  <c r="J119" i="3"/>
  <c r="BE145" i="3"/>
  <c r="BE139" i="4"/>
  <c r="BE149" i="4"/>
  <c r="BE153" i="4"/>
  <c r="BE156" i="5"/>
  <c r="BE136" i="2"/>
  <c r="BE143" i="2"/>
  <c r="BE197" i="2"/>
  <c r="BE203" i="2"/>
  <c r="BE205" i="2"/>
  <c r="BK163" i="2"/>
  <c r="J163" i="2"/>
  <c r="J102" i="2" s="1"/>
  <c r="BE125" i="3"/>
  <c r="BE151" i="4"/>
  <c r="BE125" i="5"/>
  <c r="BE141" i="5"/>
  <c r="BE150" i="5"/>
  <c r="BE152" i="5"/>
  <c r="BE160" i="5"/>
  <c r="BE163" i="5"/>
  <c r="BE154" i="2"/>
  <c r="BE161" i="2"/>
  <c r="BE180" i="2"/>
  <c r="BE139" i="3"/>
  <c r="J116" i="4"/>
  <c r="BE134" i="4"/>
  <c r="BE152" i="4"/>
  <c r="E85" i="5"/>
  <c r="BE128" i="5"/>
  <c r="BE140" i="5"/>
  <c r="BE148" i="5"/>
  <c r="BE157" i="5"/>
  <c r="BE164" i="5"/>
  <c r="BE165" i="5"/>
  <c r="J92" i="2"/>
  <c r="BE169" i="2"/>
  <c r="E112" i="3"/>
  <c r="BK144" i="3"/>
  <c r="J144" i="3"/>
  <c r="J101" i="3" s="1"/>
  <c r="E112" i="4"/>
  <c r="BE132" i="4"/>
  <c r="BE135" i="5"/>
  <c r="BE185" i="2"/>
  <c r="J92" i="5"/>
  <c r="BE142" i="5"/>
  <c r="BE166" i="5"/>
  <c r="BE169" i="5"/>
  <c r="BE170" i="5"/>
  <c r="BE171" i="5"/>
  <c r="BE133" i="2"/>
  <c r="BE134" i="5"/>
  <c r="BE136" i="5"/>
  <c r="BE151" i="5"/>
  <c r="BE155" i="5"/>
  <c r="BE162" i="5"/>
  <c r="BE147" i="2"/>
  <c r="BK184" i="2"/>
  <c r="J184" i="2"/>
  <c r="J105" i="2" s="1"/>
  <c r="BK204" i="2"/>
  <c r="J204" i="2"/>
  <c r="J109" i="2"/>
  <c r="BE129" i="3"/>
  <c r="BE132" i="3"/>
  <c r="BE143" i="3"/>
  <c r="BE133" i="4"/>
  <c r="BE144" i="4"/>
  <c r="BK148" i="4"/>
  <c r="J148" i="4"/>
  <c r="J101" i="4"/>
  <c r="BE131" i="5"/>
  <c r="BE146" i="5"/>
  <c r="BE153" i="5"/>
  <c r="BE154" i="5"/>
  <c r="BE158" i="5"/>
  <c r="BE167" i="5"/>
  <c r="F34" i="2"/>
  <c r="BA95" i="1"/>
  <c r="F34" i="5"/>
  <c r="BA98" i="1" s="1"/>
  <c r="F37" i="3"/>
  <c r="BD96" i="1" s="1"/>
  <c r="F35" i="3"/>
  <c r="BB96" i="1"/>
  <c r="F34" i="4"/>
  <c r="BA97" i="1" s="1"/>
  <c r="F34" i="3"/>
  <c r="BA96" i="1" s="1"/>
  <c r="F36" i="4"/>
  <c r="BC97" i="1"/>
  <c r="J34" i="5"/>
  <c r="AW98" i="1" s="1"/>
  <c r="F37" i="5"/>
  <c r="BD98" i="1" s="1"/>
  <c r="F35" i="5"/>
  <c r="BB98" i="1"/>
  <c r="J34" i="3"/>
  <c r="AW96" i="1" s="1"/>
  <c r="F36" i="3"/>
  <c r="BC96" i="1" s="1"/>
  <c r="F37" i="2"/>
  <c r="BD95" i="1"/>
  <c r="J34" i="2"/>
  <c r="AW95" i="1" s="1"/>
  <c r="J34" i="4"/>
  <c r="AW97" i="1"/>
  <c r="F35" i="4"/>
  <c r="BB97" i="1"/>
  <c r="F37" i="4"/>
  <c r="BD97" i="1" s="1"/>
  <c r="F35" i="2"/>
  <c r="BB95" i="1" s="1"/>
  <c r="F36" i="2"/>
  <c r="BC95" i="1"/>
  <c r="F36" i="5"/>
  <c r="BC98" i="1" s="1"/>
  <c r="R123" i="3" l="1"/>
  <c r="R122" i="3" s="1"/>
  <c r="J196" i="2"/>
  <c r="J108" i="2" s="1"/>
  <c r="T134" i="2"/>
  <c r="P125" i="4"/>
  <c r="P122" i="4"/>
  <c r="AU97" i="1"/>
  <c r="T122" i="3"/>
  <c r="P134" i="2"/>
  <c r="P129" i="2"/>
  <c r="AU95" i="1" s="1"/>
  <c r="P123" i="3"/>
  <c r="P122" i="3"/>
  <c r="AU96" i="1" s="1"/>
  <c r="BK123" i="5"/>
  <c r="J123" i="5"/>
  <c r="J97" i="5" s="1"/>
  <c r="T129" i="2"/>
  <c r="BK134" i="2"/>
  <c r="BK129" i="2" s="1"/>
  <c r="J129" i="2" s="1"/>
  <c r="J96" i="2" s="1"/>
  <c r="J134" i="2"/>
  <c r="J98" i="2" s="1"/>
  <c r="T125" i="4"/>
  <c r="T122" i="4" s="1"/>
  <c r="R134" i="2"/>
  <c r="R129" i="2"/>
  <c r="BK167" i="2"/>
  <c r="J167" i="2" s="1"/>
  <c r="J103" i="2" s="1"/>
  <c r="BK123" i="3"/>
  <c r="BK122" i="3" s="1"/>
  <c r="J30" i="3" s="1"/>
  <c r="AG96" i="1" s="1"/>
  <c r="AN96" i="1" s="1"/>
  <c r="J135" i="2"/>
  <c r="J99" i="2" s="1"/>
  <c r="J124" i="5"/>
  <c r="J98" i="5" s="1"/>
  <c r="BK125" i="4"/>
  <c r="J125" i="4"/>
  <c r="J98" i="4" s="1"/>
  <c r="J33" i="3"/>
  <c r="AV96" i="1" s="1"/>
  <c r="AT96" i="1" s="1"/>
  <c r="BC94" i="1"/>
  <c r="W32" i="1"/>
  <c r="J33" i="4"/>
  <c r="AV97" i="1" s="1"/>
  <c r="AT97" i="1" s="1"/>
  <c r="F33" i="5"/>
  <c r="AZ98" i="1"/>
  <c r="J33" i="5"/>
  <c r="AV98" i="1" s="1"/>
  <c r="AT98" i="1" s="1"/>
  <c r="F33" i="2"/>
  <c r="AZ95" i="1" s="1"/>
  <c r="J33" i="2"/>
  <c r="AV95" i="1"/>
  <c r="AT95" i="1"/>
  <c r="BA94" i="1"/>
  <c r="W30" i="1"/>
  <c r="BD94" i="1"/>
  <c r="W33" i="1"/>
  <c r="BB94" i="1"/>
  <c r="W31" i="1" s="1"/>
  <c r="F33" i="4"/>
  <c r="AZ97" i="1"/>
  <c r="F33" i="3"/>
  <c r="AZ96" i="1" s="1"/>
  <c r="J39" i="3" l="1"/>
  <c r="BK122" i="4"/>
  <c r="J122" i="4"/>
  <c r="J96" i="4"/>
  <c r="BK122" i="5"/>
  <c r="J122" i="5"/>
  <c r="J96" i="5"/>
  <c r="J123" i="3"/>
  <c r="J97" i="3" s="1"/>
  <c r="J96" i="3"/>
  <c r="AU94" i="1"/>
  <c r="AY94" i="1"/>
  <c r="J30" i="2"/>
  <c r="AG95" i="1" s="1"/>
  <c r="AN95" i="1" s="1"/>
  <c r="AW94" i="1"/>
  <c r="AK30" i="1" s="1"/>
  <c r="AZ94" i="1"/>
  <c r="W29" i="1" s="1"/>
  <c r="AX94" i="1"/>
  <c r="J39" i="2" l="1"/>
  <c r="AV94" i="1"/>
  <c r="AK29" i="1"/>
  <c r="J30" i="4"/>
  <c r="AG97" i="1"/>
  <c r="AN97" i="1"/>
  <c r="J30" i="5"/>
  <c r="AG98" i="1" s="1"/>
  <c r="AN98" i="1" s="1"/>
  <c r="J39" i="4" l="1"/>
  <c r="J39" i="5"/>
  <c r="AG94" i="1"/>
  <c r="AT94" i="1"/>
  <c r="AN94" i="1" l="1"/>
  <c r="AK26" i="1"/>
  <c r="AK35" i="1" s="1"/>
</calcChain>
</file>

<file path=xl/sharedStrings.xml><?xml version="1.0" encoding="utf-8"?>
<sst xmlns="http://schemas.openxmlformats.org/spreadsheetml/2006/main" count="2650" uniqueCount="445">
  <si>
    <t>Export Komplet</t>
  </si>
  <si>
    <t/>
  </si>
  <si>
    <t>2.0</t>
  </si>
  <si>
    <t>False</t>
  </si>
  <si>
    <t>{f4c89742-d62b-4901-b497-f0a99ba334de}</t>
  </si>
  <si>
    <t>&gt;&gt;  skryté sloupce  &lt;&lt;</t>
  </si>
  <si>
    <t>0,01</t>
  </si>
  <si>
    <t>21</t>
  </si>
  <si>
    <t>12</t>
  </si>
  <si>
    <t>REKAPITULACE STAVBY</t>
  </si>
  <si>
    <t>v ---  níže se nacházejí doplnkové a pomocné údaje k sestavám  --- v</t>
  </si>
  <si>
    <t>0,001</t>
  </si>
  <si>
    <t>Kód:</t>
  </si>
  <si>
    <t>2019010-O-03</t>
  </si>
  <si>
    <t>Stavba:</t>
  </si>
  <si>
    <t>Dodatek č. 2 - SO 111_B_121_C_121_D</t>
  </si>
  <si>
    <t>KSO:</t>
  </si>
  <si>
    <t>CC-CZ:</t>
  </si>
  <si>
    <t>Místo:</t>
  </si>
  <si>
    <t xml:space="preserve"> </t>
  </si>
  <si>
    <t>Datum:</t>
  </si>
  <si>
    <t>6. 5. 2026</t>
  </si>
  <si>
    <t>Zadavatel:</t>
  </si>
  <si>
    <t>IČ:</t>
  </si>
  <si>
    <t>00303046</t>
  </si>
  <si>
    <t>Obec Moravičany</t>
  </si>
  <si>
    <t>DIČ:</t>
  </si>
  <si>
    <t>CZ00303046</t>
  </si>
  <si>
    <t>Zhotovitel:</t>
  </si>
  <si>
    <t>06390358</t>
  </si>
  <si>
    <t>Cash trade s.r.o.</t>
  </si>
  <si>
    <t>CZ06390358</t>
  </si>
  <si>
    <t>Projektant:</t>
  </si>
  <si>
    <t>74276361</t>
  </si>
  <si>
    <t>Atelis - Ateliér liniových staveb</t>
  </si>
  <si>
    <t>CZ8152217546</t>
  </si>
  <si>
    <t>Zpracovatel:</t>
  </si>
  <si>
    <t>True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</si>
  <si>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</si>
  <si>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</si>
  <si>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</si>
  <si>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</si>
  <si>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</si>
  <si>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</si>
  <si>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</si>
  <si>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</si>
  <si>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</si>
  <si>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</si>
  <si>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</si>
  <si>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</si>
  <si>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</si>
  <si>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</si>
  <si>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</si>
  <si>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</si>
  <si>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</si>
  <si>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</si>
  <si>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</si>
  <si>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</si>
  <si>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</si>
  <si>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</si>
  <si>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</si>
  <si>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</si>
  <si>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</si>
  <si>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</si>
  <si>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</si>
  <si>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</si>
  <si>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</si>
  <si>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</si>
  <si>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</si>
  <si>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</si>
  <si>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</si>
  <si>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</si>
  <si>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</si>
  <si>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</si>
  <si>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</si>
  <si>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</si>
  <si>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</si>
  <si>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</si>
  <si>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</si>
  <si>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</si>
  <si>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</si>
  <si>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</si>
  <si>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</si>
  <si>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</si>
  <si>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</si>
  <si>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0112</t>
  </si>
  <si>
    <t>Vícepráce - uznatelné náklady - SO 111.B Chodníky, nástupiště a vjezdy - náves pravá strana</t>
  </si>
  <si>
    <t>STA</t>
  </si>
  <si>
    <t>1</t>
  </si>
  <si>
    <t>{3408d0f7-56be-406c-be39-66d4afc9a285}</t>
  </si>
  <si>
    <t>2</t>
  </si>
  <si>
    <t>0123</t>
  </si>
  <si>
    <t>Vícepráce - neuznatelné náklady - SO 111.B - Chodníky, nástupiště a vjezdy - náves pravá strana</t>
  </si>
  <si>
    <t>{071a7de9-721f-413d-bbac-82c23d6411dd}</t>
  </si>
  <si>
    <t>M0112</t>
  </si>
  <si>
    <t>Méněpráce - uznatelné náklady - SO 111.B Chodníky, nástupiště a vjezdy - náves pravá strana</t>
  </si>
  <si>
    <t>{700322cd-fa44-4249-b8e5-6b0a29cb4ea1}</t>
  </si>
  <si>
    <t>M0123</t>
  </si>
  <si>
    <t>Méněpráce - neuznatelné náklady - SO 111.B - Chodníky, nástupiště a vjezdy - náves pravá strana</t>
  </si>
  <si>
    <t>{0fe7ca66-9de6-44aa-9a89-5deda678420a}</t>
  </si>
  <si>
    <t>KRYCÍ LIST SOUPISU PRACÍ</t>
  </si>
  <si>
    <t>Objekt:</t>
  </si>
  <si>
    <t>0112 - Vícepráce - uznatelné náklady - SO 111.B Chodníky, nástupiště a vjezdy - náves pravá strana</t>
  </si>
  <si>
    <t>REKAPITULACE ČLENĚNÍ SOUPISU PRACÍ</t>
  </si>
  <si>
    <t>Kód dílu - Popis</t>
  </si>
  <si>
    <t>Cena celkem [CZK]</t>
  </si>
  <si>
    <t>Náklady ze soupisu prací</t>
  </si>
  <si>
    <t>-1</t>
  </si>
  <si>
    <t>1 - Dodání vlastní žulové kostky 12/12/12 obcí (VCP)</t>
  </si>
  <si>
    <t>2 - Sanace pod chodníky</t>
  </si>
  <si>
    <t xml:space="preserve">    1 - Dodání vlastní žulové kostky 12/12/12 obcí (VCP)</t>
  </si>
  <si>
    <t xml:space="preserve">    5 - Komunikace pozemní</t>
  </si>
  <si>
    <t xml:space="preserve">    9 - Ostatní konstrukce a práce, bourání</t>
  </si>
  <si>
    <t xml:space="preserve">    998 - Přesun hmot</t>
  </si>
  <si>
    <t>3 - Vsaky za mezerami obrubníku</t>
  </si>
  <si>
    <t xml:space="preserve">    2 - Sanace pod chodníky</t>
  </si>
  <si>
    <t>4 - Vybourání uličních vpustí</t>
  </si>
  <si>
    <t xml:space="preserve">    997 - Přesun sutě</t>
  </si>
  <si>
    <t>5 - Komunikace pozemní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</si>
  <si>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</si>
  <si>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</si>
  <si>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</si>
  <si>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</si>
  <si>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</si>
  <si>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</si>
  <si>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</si>
  <si>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</si>
  <si>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</si>
  <si>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</si>
  <si>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</si>
  <si>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</si>
  <si>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</si>
  <si>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Dodání vlastní žulové kostky 12/12/12 obcí (VCP)</t>
  </si>
  <si>
    <t>ROZPOCET</t>
  </si>
  <si>
    <t>4</t>
  </si>
  <si>
    <t>K</t>
  </si>
  <si>
    <t>997221561</t>
  </si>
  <si>
    <t>Vodorovná doprava suti z kusových materiálů do 1 km</t>
  </si>
  <si>
    <t>t</t>
  </si>
  <si>
    <t>CS ÚRS 2025 02</t>
  </si>
  <si>
    <t>-1747288049</t>
  </si>
  <si>
    <t>997221611</t>
  </si>
  <si>
    <t>Nakládání suti na dopravní prostředky pro vodorovnou dopravu</t>
  </si>
  <si>
    <t>1320189748</t>
  </si>
  <si>
    <t>3</t>
  </si>
  <si>
    <t>997221569</t>
  </si>
  <si>
    <t>Příplatek ZKD 1 km u vodorovné dopravy suti z kusových materiálů</t>
  </si>
  <si>
    <t>-1547041244</t>
  </si>
  <si>
    <t>Sanace pod chodníky</t>
  </si>
  <si>
    <t>122211101</t>
  </si>
  <si>
    <t>Odkopávky a prokopávky v hornině třídy těžitelnosti I, skupiny 3 ručně</t>
  </si>
  <si>
    <t>m3</t>
  </si>
  <si>
    <t>1717209959</t>
  </si>
  <si>
    <t>122452206</t>
  </si>
  <si>
    <t>Odkopávky a prokopávky nezapažené pro silnice a dálnice v hornině třídy těžitelnosti II objem do 5000 m3 strojně</t>
  </si>
  <si>
    <t>880289533</t>
  </si>
  <si>
    <t>VV</t>
  </si>
  <si>
    <t>"51,0 hmatová dlažba (30x80;20x80)"</t>
  </si>
  <si>
    <t>"923+548 dlažba 6/6/6"</t>
  </si>
  <si>
    <t>"326*0,15 přesah sanace pro obrubníky"</t>
  </si>
  <si>
    <t>((923+548+51,0)+(326*0,15))*0,3</t>
  </si>
  <si>
    <t>Součet</t>
  </si>
  <si>
    <t>129001101</t>
  </si>
  <si>
    <t>Příplatek za ztížení odkopávky nebo prokopávky v blízkosti inženýrských sítí</t>
  </si>
  <si>
    <t>1595971707</t>
  </si>
  <si>
    <t>471,270*0,80 "80%"</t>
  </si>
  <si>
    <t>162751117</t>
  </si>
  <si>
    <t>Vodorovné přemístění přes 9 000 do 10000 m výkopku/sypaniny z horniny třídy těžitelnosti I skupiny 1 až 3</t>
  </si>
  <si>
    <t>637941956</t>
  </si>
  <si>
    <t>5</t>
  </si>
  <si>
    <t>162751119</t>
  </si>
  <si>
    <t>Příplatek k vodorovnému přemístění výkopku/sypaniny z horniny třídy těžitelnosti I skupiny 1 až 3 ZKD 1000 m přes 10000 m</t>
  </si>
  <si>
    <t>2138849462</t>
  </si>
  <si>
    <t>471,270*(20-10)</t>
  </si>
  <si>
    <t>6</t>
  </si>
  <si>
    <t>171201231</t>
  </si>
  <si>
    <t>Poplatek za uložení zeminy a kamení na recyklační skládce (skládkovné) kód odpadu 17 05 04</t>
  </si>
  <si>
    <t>1640727216</t>
  </si>
  <si>
    <t>471,270*1,9</t>
  </si>
  <si>
    <t>Komunikace pozemní</t>
  </si>
  <si>
    <t>7</t>
  </si>
  <si>
    <t>564551111</t>
  </si>
  <si>
    <t>Zřízení podsypu nebo podkladu ze sypaniny plochy přes 100 m2 tl 150 mm</t>
  </si>
  <si>
    <t>m2</t>
  </si>
  <si>
    <t>1656922512</t>
  </si>
  <si>
    <t>((923+548+51,0)+(326*0,15))*2</t>
  </si>
  <si>
    <t>8</t>
  </si>
  <si>
    <t>M</t>
  </si>
  <si>
    <t>58344229</t>
  </si>
  <si>
    <t>štěrkodrť frakce 0/125</t>
  </si>
  <si>
    <t>346568686</t>
  </si>
  <si>
    <t>1570,90*0,3*2,05</t>
  </si>
  <si>
    <t>9</t>
  </si>
  <si>
    <t>Ostatní konstrukce a práce, bourání</t>
  </si>
  <si>
    <t>919726122</t>
  </si>
  <si>
    <t>Geotextilie pro ochranu, separaci a filtraci netkaná měrná hm přes 200 do 300 g/m2</t>
  </si>
  <si>
    <t>-321101057</t>
  </si>
  <si>
    <t>(923+548+51,0)+(326*0,15)</t>
  </si>
  <si>
    <t>998</t>
  </si>
  <si>
    <t>Přesun hmot</t>
  </si>
  <si>
    <t>10</t>
  </si>
  <si>
    <t>998223011</t>
  </si>
  <si>
    <t>Přesun hmot pro pozemní komunikace s krytem dlážděným</t>
  </si>
  <si>
    <t>-484141894</t>
  </si>
  <si>
    <t>Vsaky za mezerami obrubníku</t>
  </si>
  <si>
    <t>1227769816</t>
  </si>
  <si>
    <t>(1*1*1)*20</t>
  </si>
  <si>
    <t>"Mezisoučet: 20</t>
  </si>
  <si>
    <t>132251253</t>
  </si>
  <si>
    <t>Hloubení rýh nezapažených š do 2000 mm v hornině třídy těžitelnosti I skupiny 3 objem do 100 m3 strojně</t>
  </si>
  <si>
    <t>-1885836560</t>
  </si>
  <si>
    <t>-1,8</t>
  </si>
  <si>
    <t>2105094401</t>
  </si>
  <si>
    <t>20-1,8</t>
  </si>
  <si>
    <t>"Součet: 18,2</t>
  </si>
  <si>
    <t>-2126976695</t>
  </si>
  <si>
    <t>51329856</t>
  </si>
  <si>
    <t>18,2*1,9</t>
  </si>
  <si>
    <t>211531111</t>
  </si>
  <si>
    <t>Výplň odvodňovacích žeber nebo trativodů kamenivem hrubým drceným frakce 16 až 63 mm</t>
  </si>
  <si>
    <t>-994660502</t>
  </si>
  <si>
    <t>1*1*1*20</t>
  </si>
  <si>
    <t>488024292</t>
  </si>
  <si>
    <t>Vybourání uličních vpustí</t>
  </si>
  <si>
    <t>890411851</t>
  </si>
  <si>
    <t>Bourání šachet z prefabrikovaných skruží strojně obestavěného prostoru do 1,5 m3</t>
  </si>
  <si>
    <t>-1211935262</t>
  </si>
  <si>
    <t>(0,7*0,7*0,6)*2</t>
  </si>
  <si>
    <t>997</t>
  </si>
  <si>
    <t>Přesun sutě</t>
  </si>
  <si>
    <t>997221551</t>
  </si>
  <si>
    <t>Vodorovná doprava suti ze sypkých materiálů do 1 km</t>
  </si>
  <si>
    <t>254302827</t>
  </si>
  <si>
    <t>0,588*1,92</t>
  </si>
  <si>
    <t>997221559</t>
  </si>
  <si>
    <t>Příplatek ZKD 1 km u vodorovné dopravy suti ze sypkých materiálů</t>
  </si>
  <si>
    <t>-738407833</t>
  </si>
  <si>
    <t>1,129*19</t>
  </si>
  <si>
    <t>997221861</t>
  </si>
  <si>
    <t>Poplatek za uložení stavebního odpadu na recyklační skládce (skládkovné) z prostého betonu pod kódem 17 01 01</t>
  </si>
  <si>
    <t>431190841</t>
  </si>
  <si>
    <t>01032026R</t>
  </si>
  <si>
    <t>Bednění pro dočasnou ochranu stromů v blízkosti výkopů - montáž a demontáž</t>
  </si>
  <si>
    <t>kus</t>
  </si>
  <si>
    <t>512</t>
  </si>
  <si>
    <t>1041086161</t>
  </si>
  <si>
    <t>0123 - Vícepráce - neuznatelné náklady - SO 111.B - Chodníky, nástupiště a vjezdy - náves pravá strana</t>
  </si>
  <si>
    <t>1 - Sanace pod podélné parkování</t>
  </si>
  <si>
    <t xml:space="preserve">    1 - Sanace pod podélné parkování</t>
  </si>
  <si>
    <t>2 - Oprava silničních obrubníků ve vjezdech</t>
  </si>
  <si>
    <t>Sanace pod podélné parkování</t>
  </si>
  <si>
    <t>37</t>
  </si>
  <si>
    <t>91815017</t>
  </si>
  <si>
    <t>438*1,10*0,20</t>
  </si>
  <si>
    <t>38</t>
  </si>
  <si>
    <t>2111362734</t>
  </si>
  <si>
    <t>39</t>
  </si>
  <si>
    <t>-1425122464</t>
  </si>
  <si>
    <t>96,36*(20-10)</t>
  </si>
  <si>
    <t>40</t>
  </si>
  <si>
    <t>-1757144150</t>
  </si>
  <si>
    <t>96,36*1,9</t>
  </si>
  <si>
    <t>41</t>
  </si>
  <si>
    <t>564561111</t>
  </si>
  <si>
    <t>Zřízení podsypu nebo podkladu ze sypaniny plochy přes 100 m2 tl 200 mm</t>
  </si>
  <si>
    <t>1315913087</t>
  </si>
  <si>
    <t>438,0*1,10</t>
  </si>
  <si>
    <t>42</t>
  </si>
  <si>
    <t>1238155796</t>
  </si>
  <si>
    <t>481,80*0,20*2,05</t>
  </si>
  <si>
    <t>47</t>
  </si>
  <si>
    <t>1952181835</t>
  </si>
  <si>
    <t>48</t>
  </si>
  <si>
    <t>-1236060245</t>
  </si>
  <si>
    <t>m</t>
  </si>
  <si>
    <t>M0112 - Méněpráce - uznatelné náklady - SO 111.B Chodníky, nástupiště a vjezdy - náves pravá strana</t>
  </si>
  <si>
    <t>1 - Dodání vlastní žulové kostky 12/12/12 obcí (MPC)</t>
  </si>
  <si>
    <t>2 - Dodatečná sanace</t>
  </si>
  <si>
    <t xml:space="preserve">    1 - Dodání vlastní žulové kostky 12/12/12 obcí (MPC)</t>
  </si>
  <si>
    <t>3 - Dopravní značení</t>
  </si>
  <si>
    <t>Dodání vlastní žulové kostky 12/12/12 obcí (MPC)</t>
  </si>
  <si>
    <t>58381007R</t>
  </si>
  <si>
    <t>kostka štípaná dlažební žula drobná 12/12/12</t>
  </si>
  <si>
    <t>-521174140</t>
  </si>
  <si>
    <t>Dodatečná sanace</t>
  </si>
  <si>
    <t>1422585484</t>
  </si>
  <si>
    <t>"výkop pro dodatečnou sanace zemní pláně"</t>
  </si>
  <si>
    <t>-142,0*0,40</t>
  </si>
  <si>
    <t>"Součet: -56,8</t>
  </si>
  <si>
    <t>980473701</t>
  </si>
  <si>
    <t>-1111915449</t>
  </si>
  <si>
    <t>571855570</t>
  </si>
  <si>
    <t>"viz pol. 162651112" -56,8*1,90</t>
  </si>
  <si>
    <t>"Součet: -107,92</t>
  </si>
  <si>
    <t>-959040675</t>
  </si>
  <si>
    <t>"dodatečná sanace zemní pláně - lomový kámen fr. 0-125 mm tl. 400 mm"</t>
  </si>
  <si>
    <t>-142,0*2</t>
  </si>
  <si>
    <t>"Součet: -284</t>
  </si>
  <si>
    <t>-1022192650</t>
  </si>
  <si>
    <t>-284,0*0,20*2,05</t>
  </si>
  <si>
    <t>"Součet: -116,44</t>
  </si>
  <si>
    <t>340835524</t>
  </si>
  <si>
    <t>Dopravní značení</t>
  </si>
  <si>
    <t>34</t>
  </si>
  <si>
    <t>915211111</t>
  </si>
  <si>
    <t>Vodorovné dopravní značení dělící čáry souvislé š 125 mm bílý plast</t>
  </si>
  <si>
    <t>CS ÚRS 2023 01</t>
  </si>
  <si>
    <t>1915722362</t>
  </si>
  <si>
    <t>35</t>
  </si>
  <si>
    <t>915321115</t>
  </si>
  <si>
    <t>Předformátované vodorovné dopravní značení vodící pás pro slabozraké</t>
  </si>
  <si>
    <t>585688224</t>
  </si>
  <si>
    <t>36</t>
  </si>
  <si>
    <t>915611111</t>
  </si>
  <si>
    <t>Předznačení vodorovného liniového značení</t>
  </si>
  <si>
    <t>-494885782</t>
  </si>
  <si>
    <t>M0123 - Méněpráce - neuznatelné náklady - SO 111.B - Chodníky, nástupiště a vjezdy - náves pravá strana</t>
  </si>
  <si>
    <t>1 - Autobusový přístřešek</t>
  </si>
  <si>
    <t xml:space="preserve">    1 - Autobusový přístřešek</t>
  </si>
  <si>
    <t>2 - Výsadba</t>
  </si>
  <si>
    <t>3 - Ocelová trubka pro vánoční strom + základ</t>
  </si>
  <si>
    <t>Autobusový přístřešek</t>
  </si>
  <si>
    <t>121151123</t>
  </si>
  <si>
    <t>Sejmutí ornice plochy přes 500 m2 tl vrstvy do 200 mm strojně</t>
  </si>
  <si>
    <t>-1446595214</t>
  </si>
  <si>
    <t>-10</t>
  </si>
  <si>
    <t>120614692</t>
  </si>
  <si>
    <t>-10*0,25</t>
  </si>
  <si>
    <t>162451106</t>
  </si>
  <si>
    <t>Vodorovné přemístění přes 1 500 do 2000 m výkopku/sypaniny z horniny třídy těžitelnosti I skupiny 1 až 3</t>
  </si>
  <si>
    <t>-569526219</t>
  </si>
  <si>
    <t>-10*0,1</t>
  </si>
  <si>
    <t>1818614122</t>
  </si>
  <si>
    <t>27305790</t>
  </si>
  <si>
    <t>-323851449</t>
  </si>
  <si>
    <t>-2,50*1,9</t>
  </si>
  <si>
    <t>564861111</t>
  </si>
  <si>
    <t>Podklad ze štěrkodrtě ŠD plochy přes 100 m2 tl 200 mm</t>
  </si>
  <si>
    <t>708831729</t>
  </si>
  <si>
    <t>591412111</t>
  </si>
  <si>
    <t>Kladení dlažby z mozaiky dvou a vícebarevné komunikací pro pěší lože z kameniva</t>
  </si>
  <si>
    <t>394409716</t>
  </si>
  <si>
    <t>11</t>
  </si>
  <si>
    <t>583810-R1</t>
  </si>
  <si>
    <t>kostka dlažební mozaika žula 6/6/6 tř 1, černá</t>
  </si>
  <si>
    <t>1342901461</t>
  </si>
  <si>
    <t>-10*1,01</t>
  </si>
  <si>
    <t>13</t>
  </si>
  <si>
    <t>967-R-35</t>
  </si>
  <si>
    <t>Přístřešek autobusové zastávky 4,220 x 1,850 m - s bočnicemi, včetně základové konstrukce a kotvení - kompletní provedení, dodávka a montáž</t>
  </si>
  <si>
    <t>-1285060555</t>
  </si>
  <si>
    <t>Výsadba</t>
  </si>
  <si>
    <t>14</t>
  </si>
  <si>
    <t>183101221</t>
  </si>
  <si>
    <t>Jamky pro výsadbu s výměnou 50 % půdy zeminy skupiny 1 až 4 obj přes 0,4 do 1 m3 v rovině a svahu do 1:5</t>
  </si>
  <si>
    <t>1410674469</t>
  </si>
  <si>
    <t>15</t>
  </si>
  <si>
    <t>10321100</t>
  </si>
  <si>
    <t>zahradní substrát pro výsadbu VL</t>
  </si>
  <si>
    <t>868775141</t>
  </si>
  <si>
    <t>16</t>
  </si>
  <si>
    <t>184102115</t>
  </si>
  <si>
    <t>Výsadba dřeviny s balem D přes 0,5 do 0,6 m do jamky se zalitím v rovině a svahu do 1:5</t>
  </si>
  <si>
    <t>-279996813</t>
  </si>
  <si>
    <t>17</t>
  </si>
  <si>
    <t>026503R</t>
  </si>
  <si>
    <t>Pyrus communis (hrušeň obecná) - vk 3xp, ok 12 - 14, dtbal, zapěstovaný alejový strom</t>
  </si>
  <si>
    <t>-1578682984</t>
  </si>
  <si>
    <t>18</t>
  </si>
  <si>
    <t>026503R2</t>
  </si>
  <si>
    <t>Tilia cordata (lípa srdčitá) - vk 3xp, ok 14 - 16, dtbal, zapěstovaný alejový strom</t>
  </si>
  <si>
    <t>1963103548</t>
  </si>
  <si>
    <t>19</t>
  </si>
  <si>
    <t>026503R3</t>
  </si>
  <si>
    <t>Prunus avium ´Plena´ (třešeň ptačí) - vk 3xp, ok 12 - 14, dtbal, zapěstovaný alejový strom</t>
  </si>
  <si>
    <t>-1801557056</t>
  </si>
  <si>
    <t>20</t>
  </si>
  <si>
    <t>184215133</t>
  </si>
  <si>
    <t>Ukotvení kmene dřevin v rovině nebo na svahu do 1:5 třemi kůly D do 0,1 m dl přes 2 do 3 m</t>
  </si>
  <si>
    <t>-2127881128</t>
  </si>
  <si>
    <t>052172110/R</t>
  </si>
  <si>
    <t>tyč odkorněná délka 250 cm,tloušťka 10 cm</t>
  </si>
  <si>
    <t>-151439519</t>
  </si>
  <si>
    <t>22</t>
  </si>
  <si>
    <t>052172120/R</t>
  </si>
  <si>
    <t>Příčka z půlené kulatiny, d=30 cm</t>
  </si>
  <si>
    <t>1600453797</t>
  </si>
  <si>
    <t>23</t>
  </si>
  <si>
    <t>184911311</t>
  </si>
  <si>
    <t>Položení mulčovací textilie v rovině a svahu do 1:5</t>
  </si>
  <si>
    <t>453942523</t>
  </si>
  <si>
    <t>24</t>
  </si>
  <si>
    <t>R691-001</t>
  </si>
  <si>
    <t>Mulčovací fólie 50 g/m2</t>
  </si>
  <si>
    <t>-2031852490</t>
  </si>
  <si>
    <t>25</t>
  </si>
  <si>
    <t>184911421</t>
  </si>
  <si>
    <t>Mulčování rostlin kůrou tl do 0,1 m v rovině a svahu do 1:5</t>
  </si>
  <si>
    <t>-678305574</t>
  </si>
  <si>
    <t>26</t>
  </si>
  <si>
    <t>10391100</t>
  </si>
  <si>
    <t>kůra mulčovací VL</t>
  </si>
  <si>
    <t>-877335516</t>
  </si>
  <si>
    <t>27</t>
  </si>
  <si>
    <t>18580211R</t>
  </si>
  <si>
    <t>Hnojení půdy umělým hnojivem k jednotlivým rostlinám v rovině a svahu do 1:5</t>
  </si>
  <si>
    <t>-735513171</t>
  </si>
  <si>
    <t>28</t>
  </si>
  <si>
    <t>00572411R</t>
  </si>
  <si>
    <t>hnojivo tabletové</t>
  </si>
  <si>
    <t>kg</t>
  </si>
  <si>
    <t>1067695803</t>
  </si>
  <si>
    <t>29</t>
  </si>
  <si>
    <t>185851121</t>
  </si>
  <si>
    <t>Dovoz vody pro zálivku rostlin za vzdálenost do 1000 m</t>
  </si>
  <si>
    <t>940487621</t>
  </si>
  <si>
    <t>30</t>
  </si>
  <si>
    <t>185851129</t>
  </si>
  <si>
    <t>Příplatek k dovozu vody pro zálivku rostlin do 1000 m ZKD 1000 m</t>
  </si>
  <si>
    <t>174801234</t>
  </si>
  <si>
    <t>31</t>
  </si>
  <si>
    <t>08211320</t>
  </si>
  <si>
    <t>voda pitná pro smluvní odběratele</t>
  </si>
  <si>
    <t>-2042253824</t>
  </si>
  <si>
    <t>32</t>
  </si>
  <si>
    <t>919791013</t>
  </si>
  <si>
    <t>Montáž ochrany stromů v komunikaci s vnitřní výplní a zabetonovaným rámem plochy přes 1 m2</t>
  </si>
  <si>
    <t>1520852022</t>
  </si>
  <si>
    <t>33</t>
  </si>
  <si>
    <t>74910-R1</t>
  </si>
  <si>
    <t>litinová mříž ke stromu 1,60x1,60 m, včetně rámu</t>
  </si>
  <si>
    <t>-1622346373</t>
  </si>
  <si>
    <t>Ocelová trubka pro vánoční strom + základ</t>
  </si>
  <si>
    <t>56</t>
  </si>
  <si>
    <t>968-R-01</t>
  </si>
  <si>
    <t>Ocelová trubka pro kotvení vánočního stromu - průměr 0,3 m,  dl. 2,0 m, tl. stěny 8 mm - kompletní provedení, dodávka a montáž</t>
  </si>
  <si>
    <t>-1261478570</t>
  </si>
  <si>
    <t>57</t>
  </si>
  <si>
    <t>275321611</t>
  </si>
  <si>
    <t>Základové patky ze ŽB bez zvýšených nároků na prostředí tř. C 30/37</t>
  </si>
  <si>
    <t>-1308437014</t>
  </si>
  <si>
    <t>58</t>
  </si>
  <si>
    <t>275362021</t>
  </si>
  <si>
    <t>Výztuž základových patek svařovanými sítěmi Kari</t>
  </si>
  <si>
    <t>1671076043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</si>
</sst>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0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5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0" fillId="4" borderId="0" xfId="0" applyFont="1" applyFill="1" applyAlignment="1">
      <alignment horizontal="center" vertical="center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4" fontId="22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8" fillId="0" borderId="14" xfId="0" applyNumberFormat="1" applyFont="1" applyBorder="1" applyAlignment="1">
      <alignment vertical="center"/>
    </xf>
    <xf numFmtId="4" fontId="18" fillId="0" borderId="0" xfId="0" applyNumberFormat="1" applyFont="1" applyAlignment="1">
      <alignment vertical="center"/>
    </xf>
    <xf numFmtId="166" fontId="18" fillId="0" borderId="0" xfId="0" applyNumberFormat="1" applyFont="1" applyAlignment="1">
      <alignment vertical="center"/>
    </xf>
    <xf numFmtId="4" fontId="18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4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vertical="center"/>
    </xf>
    <xf numFmtId="4" fontId="27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7" fillId="0" borderId="19" xfId="0" applyNumberFormat="1" applyFont="1" applyBorder="1" applyAlignment="1">
      <alignment vertical="center"/>
    </xf>
    <xf numFmtId="4" fontId="27" fillId="0" borderId="20" xfId="0" applyNumberFormat="1" applyFont="1" applyBorder="1" applyAlignment="1">
      <alignment vertical="center"/>
    </xf>
    <xf numFmtId="166" fontId="27" fillId="0" borderId="20" xfId="0" applyNumberFormat="1" applyFont="1" applyBorder="1" applyAlignment="1">
      <alignment vertical="center"/>
    </xf>
    <xf numFmtId="4" fontId="27" fillId="0" borderId="21" xfId="0" applyNumberFormat="1" applyFont="1" applyBorder="1" applyAlignment="1">
      <alignment vertical="center"/>
    </xf>
    <xf numFmtId="0" fontId="28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0" fillId="4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0" fontId="20" fillId="4" borderId="18" xfId="0" applyFont="1" applyFill="1" applyBorder="1" applyAlignment="1">
      <alignment horizontal="center" vertical="center" wrapText="1"/>
    </xf>
    <xf numFmtId="4" fontId="22" fillId="0" borderId="0" xfId="0" applyNumberFormat="1" applyFont="1"/>
    <xf numFmtId="166" fontId="30" fillId="0" borderId="12" xfId="0" applyNumberFormat="1" applyFont="1" applyBorder="1"/>
    <xf numFmtId="166" fontId="30" fillId="0" borderId="13" xfId="0" applyNumberFormat="1" applyFont="1" applyBorder="1"/>
    <xf numFmtId="4" fontId="31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0" fillId="0" borderId="3" xfId="0" applyBorder="1" applyAlignment="1" applyProtection="1">
      <alignment vertical="center"/>
      <protection locked="0"/>
    </xf>
    <xf numFmtId="0" fontId="20" fillId="0" borderId="22" xfId="0" applyFont="1" applyBorder="1" applyAlignment="1" applyProtection="1">
      <alignment horizontal="center" vertical="center"/>
      <protection locked="0"/>
    </xf>
    <xf numFmtId="49" fontId="20" fillId="0" borderId="22" xfId="0" applyNumberFormat="1" applyFont="1" applyBorder="1" applyAlignment="1" applyProtection="1">
      <alignment horizontal="left" vertical="center" wrapText="1"/>
      <protection locked="0"/>
    </xf>
    <xf numFmtId="0" fontId="20" fillId="0" borderId="22" xfId="0" applyFont="1" applyBorder="1" applyAlignment="1" applyProtection="1">
      <alignment horizontal="left" vertical="center" wrapText="1"/>
      <protection locked="0"/>
    </xf>
    <xf numFmtId="0" fontId="20" fillId="0" borderId="22" xfId="0" applyFont="1" applyBorder="1" applyAlignment="1" applyProtection="1">
      <alignment horizontal="center" vertical="center" wrapText="1"/>
      <protection locked="0"/>
    </xf>
    <xf numFmtId="167" fontId="20" fillId="0" borderId="22" xfId="0" applyNumberFormat="1" applyFont="1" applyBorder="1" applyAlignment="1" applyProtection="1">
      <alignment vertical="center"/>
      <protection locked="0"/>
    </xf>
    <xf numFmtId="4" fontId="20" fillId="0" borderId="22" xfId="0" applyNumberFormat="1" applyFont="1" applyBorder="1" applyAlignment="1" applyProtection="1">
      <alignment vertical="center"/>
      <protection locked="0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166" fontId="21" fillId="0" borderId="0" xfId="0" applyNumberFormat="1" applyFont="1" applyAlignment="1">
      <alignment vertical="center"/>
    </xf>
    <xf numFmtId="166" fontId="21" fillId="0" borderId="15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9" fillId="0" borderId="3" xfId="0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3" fillId="0" borderId="22" xfId="0" applyFont="1" applyBorder="1" applyAlignment="1" applyProtection="1">
      <alignment horizontal="center" vertical="center"/>
      <protection locked="0"/>
    </xf>
    <xf numFmtId="49" fontId="33" fillId="0" borderId="22" xfId="0" applyNumberFormat="1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center" vertical="center" wrapText="1"/>
      <protection locked="0"/>
    </xf>
    <xf numFmtId="167" fontId="33" fillId="0" borderId="22" xfId="0" applyNumberFormat="1" applyFont="1" applyBorder="1" applyAlignment="1" applyProtection="1">
      <alignment vertical="center"/>
      <protection locked="0"/>
    </xf>
    <xf numFmtId="4" fontId="33" fillId="0" borderId="22" xfId="0" applyNumberFormat="1" applyFont="1" applyBorder="1" applyAlignment="1" applyProtection="1">
      <alignment vertical="center"/>
      <protection locked="0"/>
    </xf>
    <xf numFmtId="0" fontId="34" fillId="0" borderId="3" xfId="0" applyFont="1" applyBorder="1" applyAlignment="1">
      <alignment vertical="center"/>
    </xf>
    <xf numFmtId="0" fontId="33" fillId="0" borderId="14" xfId="0" applyFont="1" applyBorder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21" fillId="0" borderId="19" xfId="0" applyFont="1" applyBorder="1" applyAlignment="1">
      <alignment horizontal="left" vertical="center"/>
    </xf>
    <xf numFmtId="0" fontId="21" fillId="0" borderId="20" xfId="0" applyFont="1" applyBorder="1" applyAlignment="1">
      <alignment horizontal="center" vertical="center"/>
    </xf>
    <xf numFmtId="166" fontId="21" fillId="0" borderId="20" xfId="0" applyNumberFormat="1" applyFont="1" applyBorder="1" applyAlignment="1">
      <alignment vertical="center"/>
    </xf>
    <xf numFmtId="166" fontId="21" fillId="0" borderId="21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4" borderId="6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left" vertical="center"/>
    </xf>
    <xf numFmtId="0" fontId="20" fillId="4" borderId="7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left" vertical="center"/>
    </xf>
    <xf numFmtId="0" fontId="20" fillId="4" borderId="7" xfId="0" applyFont="1" applyFill="1" applyBorder="1" applyAlignment="1">
      <alignment horizontal="right" vertical="center"/>
    </xf>
    <xf numFmtId="4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4" fontId="22" fillId="0" borderId="0" xfId="0" applyNumberFormat="1" applyFont="1" applyAlignment="1">
      <alignment horizontal="right" vertical="center"/>
    </xf>
    <xf numFmtId="4" fontId="2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5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0"/>
  <sheetViews>
    <sheetView showGridLines="0" topLeftCell="A77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1.25">
      <c r="A1" s="15" t="s">
        <v>0</v>
      </c>
      <c r="AZ1" s="15" t="s">
        <v>1</v>
      </c>
      <c r="BA1" s="15" t="s">
        <v>2</v>
      </c>
      <c r="BB1" s="15" t="s">
        <v>1</v>
      </c>
      <c r="BT1" s="15" t="s">
        <v>3</v>
      </c>
      <c r="BU1" s="15" t="s">
        <v>3</v>
      </c>
      <c r="BV1" s="15" t="s">
        <v>4</v>
      </c>
    </row>
    <row r="2" spans="1:74" ht="36.950000000000003" customHeight="1">
      <c r="AR2" s="204" t="s">
        <v>5</v>
      </c>
      <c r="AS2" s="191"/>
      <c r="AT2" s="191"/>
      <c r="AU2" s="191"/>
      <c r="AV2" s="191"/>
      <c r="AW2" s="191"/>
      <c r="AX2" s="191"/>
      <c r="AY2" s="191"/>
      <c r="AZ2" s="191"/>
      <c r="BA2" s="191"/>
      <c r="BB2" s="191"/>
      <c r="BC2" s="191"/>
      <c r="BD2" s="191"/>
      <c r="BE2" s="191"/>
      <c r="BS2" s="16" t="s">
        <v>6</v>
      </c>
      <c r="BT2" s="16" t="s">
        <v>7</v>
      </c>
    </row>
    <row r="3" spans="1:74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pans="1:74" ht="24.95" customHeight="1">
      <c r="B4" s="19"/>
      <c r="D4" s="20" t="s">
        <v>9</v>
      </c>
      <c r="AR4" s="19"/>
      <c r="AS4" s="21" t="s">
        <v>10</v>
      </c>
      <c r="BS4" s="16" t="s">
        <v>11</v>
      </c>
    </row>
    <row r="5" spans="1:74" ht="12" customHeight="1">
      <c r="B5" s="19"/>
      <c r="D5" s="22" t="s">
        <v>12</v>
      </c>
      <c r="K5" s="190" t="s">
        <v>13</v>
      </c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R5" s="19"/>
      <c r="BS5" s="16" t="s">
        <v>6</v>
      </c>
    </row>
    <row r="6" spans="1:74" ht="36.950000000000003" customHeight="1">
      <c r="B6" s="19"/>
      <c r="D6" s="24" t="s">
        <v>14</v>
      </c>
      <c r="K6" s="192" t="s">
        <v>15</v>
      </c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1"/>
      <c r="AL6" s="191"/>
      <c r="AM6" s="191"/>
      <c r="AN6" s="191"/>
      <c r="AO6" s="191"/>
      <c r="AR6" s="19"/>
      <c r="BS6" s="16" t="s">
        <v>6</v>
      </c>
    </row>
    <row r="7" spans="1:74" ht="12" customHeight="1">
      <c r="B7" s="19"/>
      <c r="D7" s="25" t="s">
        <v>16</v>
      </c>
      <c r="K7" s="23" t="s">
        <v>1</v>
      </c>
      <c r="AK7" s="25" t="s">
        <v>17</v>
      </c>
      <c r="AN7" s="23" t="s">
        <v>1</v>
      </c>
      <c r="AR7" s="19"/>
      <c r="BS7" s="16" t="s">
        <v>6</v>
      </c>
    </row>
    <row r="8" spans="1:74" ht="12" customHeight="1">
      <c r="B8" s="19"/>
      <c r="D8" s="25" t="s">
        <v>18</v>
      </c>
      <c r="K8" s="23" t="s">
        <v>19</v>
      </c>
      <c r="AK8" s="25" t="s">
        <v>20</v>
      </c>
      <c r="AN8" s="23" t="s">
        <v>21</v>
      </c>
      <c r="AR8" s="19"/>
      <c r="BS8" s="16" t="s">
        <v>6</v>
      </c>
    </row>
    <row r="9" spans="1:74" ht="14.45" customHeight="1">
      <c r="B9" s="19"/>
      <c r="AR9" s="19"/>
      <c r="BS9" s="16" t="s">
        <v>6</v>
      </c>
    </row>
    <row r="10" spans="1:74" ht="12" customHeight="1">
      <c r="B10" s="19"/>
      <c r="D10" s="25" t="s">
        <v>22</v>
      </c>
      <c r="AK10" s="25" t="s">
        <v>23</v>
      </c>
      <c r="AN10" s="23" t="s">
        <v>24</v>
      </c>
      <c r="AR10" s="19"/>
      <c r="BS10" s="16" t="s">
        <v>6</v>
      </c>
    </row>
    <row r="11" spans="1:74" ht="18.399999999999999" customHeight="1">
      <c r="B11" s="19"/>
      <c r="E11" s="23" t="s">
        <v>25</v>
      </c>
      <c r="AK11" s="25" t="s">
        <v>26</v>
      </c>
      <c r="AN11" s="23" t="s">
        <v>27</v>
      </c>
      <c r="AR11" s="19"/>
      <c r="BS11" s="16" t="s">
        <v>6</v>
      </c>
    </row>
    <row r="12" spans="1:74" ht="6.95" customHeight="1">
      <c r="B12" s="19"/>
      <c r="AR12" s="19"/>
      <c r="BS12" s="16" t="s">
        <v>6</v>
      </c>
    </row>
    <row r="13" spans="1:74" ht="12" customHeight="1">
      <c r="B13" s="19"/>
      <c r="D13" s="25" t="s">
        <v>28</v>
      </c>
      <c r="AK13" s="25" t="s">
        <v>23</v>
      </c>
      <c r="AN13" s="23" t="s">
        <v>29</v>
      </c>
      <c r="AR13" s="19"/>
      <c r="BS13" s="16" t="s">
        <v>6</v>
      </c>
    </row>
    <row r="14" spans="1:74" ht="12.75">
      <c r="B14" s="19"/>
      <c r="E14" s="23" t="s">
        <v>30</v>
      </c>
      <c r="AK14" s="25" t="s">
        <v>26</v>
      </c>
      <c r="AN14" s="23" t="s">
        <v>31</v>
      </c>
      <c r="AR14" s="19"/>
      <c r="BS14" s="16" t="s">
        <v>6</v>
      </c>
    </row>
    <row r="15" spans="1:74" ht="6.95" customHeight="1">
      <c r="B15" s="19"/>
      <c r="AR15" s="19"/>
      <c r="BS15" s="16" t="s">
        <v>3</v>
      </c>
    </row>
    <row r="16" spans="1:74" ht="12" customHeight="1">
      <c r="B16" s="19"/>
      <c r="D16" s="25" t="s">
        <v>32</v>
      </c>
      <c r="AK16" s="25" t="s">
        <v>23</v>
      </c>
      <c r="AN16" s="23" t="s">
        <v>33</v>
      </c>
      <c r="AR16" s="19"/>
      <c r="BS16" s="16" t="s">
        <v>3</v>
      </c>
    </row>
    <row r="17" spans="2:71" ht="18.399999999999999" customHeight="1">
      <c r="B17" s="19"/>
      <c r="E17" s="23" t="s">
        <v>34</v>
      </c>
      <c r="AK17" s="25" t="s">
        <v>26</v>
      </c>
      <c r="AN17" s="23" t="s">
        <v>35</v>
      </c>
      <c r="AR17" s="19"/>
      <c r="BS17" s="16" t="s">
        <v>3</v>
      </c>
    </row>
    <row r="18" spans="2:71" ht="6.95" customHeight="1">
      <c r="B18" s="19"/>
      <c r="AR18" s="19"/>
      <c r="BS18" s="16" t="s">
        <v>6</v>
      </c>
    </row>
    <row r="19" spans="2:71" ht="12" customHeight="1">
      <c r="B19" s="19"/>
      <c r="D19" s="25" t="s">
        <v>36</v>
      </c>
      <c r="AK19" s="25" t="s">
        <v>23</v>
      </c>
      <c r="AN19" s="23" t="s">
        <v>1</v>
      </c>
      <c r="AR19" s="19"/>
      <c r="BS19" s="16" t="s">
        <v>6</v>
      </c>
    </row>
    <row r="20" spans="2:71" ht="18.399999999999999" customHeight="1">
      <c r="B20" s="19"/>
      <c r="E20" s="23" t="s">
        <v>19</v>
      </c>
      <c r="AK20" s="25" t="s">
        <v>26</v>
      </c>
      <c r="AN20" s="23" t="s">
        <v>1</v>
      </c>
      <c r="AR20" s="19"/>
      <c r="BS20" s="16" t="s">
        <v>37</v>
      </c>
    </row>
    <row r="21" spans="2:71" ht="6.95" customHeight="1">
      <c r="B21" s="19"/>
      <c r="AR21" s="19"/>
    </row>
    <row r="22" spans="2:71" ht="12" customHeight="1">
      <c r="B22" s="19"/>
      <c r="D22" s="25" t="s">
        <v>38</v>
      </c>
      <c r="AR22" s="19"/>
    </row>
    <row r="23" spans="2:71" ht="47.25" customHeight="1">
      <c r="B23" s="19"/>
      <c r="E23" s="193" t="s">
        <v>39</v>
      </c>
      <c r="F23" s="193"/>
      <c r="G23" s="193"/>
      <c r="H23" s="193"/>
      <c r="I23" s="193"/>
      <c r="J23" s="193"/>
      <c r="K23" s="193"/>
      <c r="L23" s="193"/>
      <c r="M23" s="193"/>
      <c r="N23" s="193"/>
      <c r="O23" s="193"/>
      <c r="P23" s="193"/>
      <c r="Q23" s="193"/>
      <c r="R23" s="193"/>
      <c r="S23" s="193"/>
      <c r="T23" s="193"/>
      <c r="U23" s="193"/>
      <c r="V23" s="193"/>
      <c r="W23" s="193"/>
      <c r="X23" s="193"/>
      <c r="Y23" s="193"/>
      <c r="Z23" s="193"/>
      <c r="AA23" s="193"/>
      <c r="AB23" s="193"/>
      <c r="AC23" s="193"/>
      <c r="AD23" s="193"/>
      <c r="AE23" s="193"/>
      <c r="AF23" s="193"/>
      <c r="AG23" s="193"/>
      <c r="AH23" s="193"/>
      <c r="AI23" s="193"/>
      <c r="AJ23" s="193"/>
      <c r="AK23" s="193"/>
      <c r="AL23" s="193"/>
      <c r="AM23" s="193"/>
      <c r="AN23" s="193"/>
      <c r="AR23" s="19"/>
    </row>
    <row r="24" spans="2:71" ht="6.95" customHeight="1">
      <c r="B24" s="19"/>
      <c r="AR24" s="19"/>
    </row>
    <row r="25" spans="2:71" ht="6.95" customHeight="1">
      <c r="B25" s="19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9"/>
    </row>
    <row r="26" spans="2:71" s="1" customFormat="1" ht="25.9" customHeight="1">
      <c r="B26" s="28"/>
      <c r="D26" s="29" t="s">
        <v>40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194">
        <f>ROUND(AG94,2)</f>
        <v>1282640.27</v>
      </c>
      <c r="AL26" s="195"/>
      <c r="AM26" s="195"/>
      <c r="AN26" s="195"/>
      <c r="AO26" s="195"/>
      <c r="AR26" s="28"/>
    </row>
    <row r="27" spans="2:71" s="1" customFormat="1" ht="6.95" customHeight="1">
      <c r="B27" s="28"/>
      <c r="AR27" s="28"/>
    </row>
    <row r="28" spans="2:71" s="1" customFormat="1" ht="12.75">
      <c r="B28" s="28"/>
      <c r="L28" s="196" t="s">
        <v>41</v>
      </c>
      <c r="M28" s="196"/>
      <c r="N28" s="196"/>
      <c r="O28" s="196"/>
      <c r="P28" s="196"/>
      <c r="W28" s="196" t="s">
        <v>42</v>
      </c>
      <c r="X28" s="196"/>
      <c r="Y28" s="196"/>
      <c r="Z28" s="196"/>
      <c r="AA28" s="196"/>
      <c r="AB28" s="196"/>
      <c r="AC28" s="196"/>
      <c r="AD28" s="196"/>
      <c r="AE28" s="196"/>
      <c r="AK28" s="196" t="s">
        <v>43</v>
      </c>
      <c r="AL28" s="196"/>
      <c r="AM28" s="196"/>
      <c r="AN28" s="196"/>
      <c r="AO28" s="196"/>
      <c r="AR28" s="28"/>
    </row>
    <row r="29" spans="2:71" s="2" customFormat="1" ht="14.45" customHeight="1">
      <c r="B29" s="32"/>
      <c r="D29" s="25" t="s">
        <v>44</v>
      </c>
      <c r="F29" s="25" t="s">
        <v>45</v>
      </c>
      <c r="L29" s="197">
        <v>0.21</v>
      </c>
      <c r="M29" s="198"/>
      <c r="N29" s="198"/>
      <c r="O29" s="198"/>
      <c r="P29" s="198"/>
      <c r="W29" s="199">
        <f>ROUND(AZ94, 2)</f>
        <v>1282640.27</v>
      </c>
      <c r="X29" s="198"/>
      <c r="Y29" s="198"/>
      <c r="Z29" s="198"/>
      <c r="AA29" s="198"/>
      <c r="AB29" s="198"/>
      <c r="AC29" s="198"/>
      <c r="AD29" s="198"/>
      <c r="AE29" s="198"/>
      <c r="AK29" s="199">
        <f>ROUND(AV94, 2)</f>
        <v>269354.46000000002</v>
      </c>
      <c r="AL29" s="198"/>
      <c r="AM29" s="198"/>
      <c r="AN29" s="198"/>
      <c r="AO29" s="198"/>
      <c r="AR29" s="32"/>
    </row>
    <row r="30" spans="2:71" s="2" customFormat="1" ht="14.45" customHeight="1">
      <c r="B30" s="32"/>
      <c r="F30" s="25" t="s">
        <v>46</v>
      </c>
      <c r="L30" s="197">
        <v>0.12</v>
      </c>
      <c r="M30" s="198"/>
      <c r="N30" s="198"/>
      <c r="O30" s="198"/>
      <c r="P30" s="198"/>
      <c r="W30" s="199">
        <f>ROUND(BA94, 2)</f>
        <v>0</v>
      </c>
      <c r="X30" s="198"/>
      <c r="Y30" s="198"/>
      <c r="Z30" s="198"/>
      <c r="AA30" s="198"/>
      <c r="AB30" s="198"/>
      <c r="AC30" s="198"/>
      <c r="AD30" s="198"/>
      <c r="AE30" s="198"/>
      <c r="AK30" s="199">
        <f>ROUND(AW94, 2)</f>
        <v>0</v>
      </c>
      <c r="AL30" s="198"/>
      <c r="AM30" s="198"/>
      <c r="AN30" s="198"/>
      <c r="AO30" s="198"/>
      <c r="AR30" s="32"/>
    </row>
    <row r="31" spans="2:71" s="2" customFormat="1" ht="14.45" hidden="1" customHeight="1">
      <c r="B31" s="32"/>
      <c r="F31" s="25" t="s">
        <v>47</v>
      </c>
      <c r="L31" s="197">
        <v>0.21</v>
      </c>
      <c r="M31" s="198"/>
      <c r="N31" s="198"/>
      <c r="O31" s="198"/>
      <c r="P31" s="198"/>
      <c r="W31" s="199">
        <f>ROUND(BB94, 2)</f>
        <v>0</v>
      </c>
      <c r="X31" s="198"/>
      <c r="Y31" s="198"/>
      <c r="Z31" s="198"/>
      <c r="AA31" s="198"/>
      <c r="AB31" s="198"/>
      <c r="AC31" s="198"/>
      <c r="AD31" s="198"/>
      <c r="AE31" s="198"/>
      <c r="AK31" s="199">
        <v>0</v>
      </c>
      <c r="AL31" s="198"/>
      <c r="AM31" s="198"/>
      <c r="AN31" s="198"/>
      <c r="AO31" s="198"/>
      <c r="AR31" s="32"/>
    </row>
    <row r="32" spans="2:71" s="2" customFormat="1" ht="14.45" hidden="1" customHeight="1">
      <c r="B32" s="32"/>
      <c r="F32" s="25" t="s">
        <v>48</v>
      </c>
      <c r="L32" s="197">
        <v>0.12</v>
      </c>
      <c r="M32" s="198"/>
      <c r="N32" s="198"/>
      <c r="O32" s="198"/>
      <c r="P32" s="198"/>
      <c r="W32" s="199">
        <f>ROUND(BC94, 2)</f>
        <v>0</v>
      </c>
      <c r="X32" s="198"/>
      <c r="Y32" s="198"/>
      <c r="Z32" s="198"/>
      <c r="AA32" s="198"/>
      <c r="AB32" s="198"/>
      <c r="AC32" s="198"/>
      <c r="AD32" s="198"/>
      <c r="AE32" s="198"/>
      <c r="AK32" s="199">
        <v>0</v>
      </c>
      <c r="AL32" s="198"/>
      <c r="AM32" s="198"/>
      <c r="AN32" s="198"/>
      <c r="AO32" s="198"/>
      <c r="AR32" s="32"/>
    </row>
    <row r="33" spans="2:44" s="2" customFormat="1" ht="14.45" hidden="1" customHeight="1">
      <c r="B33" s="32"/>
      <c r="F33" s="25" t="s">
        <v>49</v>
      </c>
      <c r="L33" s="197">
        <v>0</v>
      </c>
      <c r="M33" s="198"/>
      <c r="N33" s="198"/>
      <c r="O33" s="198"/>
      <c r="P33" s="198"/>
      <c r="W33" s="199">
        <f>ROUND(BD94, 2)</f>
        <v>0</v>
      </c>
      <c r="X33" s="198"/>
      <c r="Y33" s="198"/>
      <c r="Z33" s="198"/>
      <c r="AA33" s="198"/>
      <c r="AB33" s="198"/>
      <c r="AC33" s="198"/>
      <c r="AD33" s="198"/>
      <c r="AE33" s="198"/>
      <c r="AK33" s="199">
        <v>0</v>
      </c>
      <c r="AL33" s="198"/>
      <c r="AM33" s="198"/>
      <c r="AN33" s="198"/>
      <c r="AO33" s="198"/>
      <c r="AR33" s="32"/>
    </row>
    <row r="34" spans="2:44" s="1" customFormat="1" ht="6.95" customHeight="1">
      <c r="B34" s="28"/>
      <c r="AR34" s="28"/>
    </row>
    <row r="35" spans="2:44" s="1" customFormat="1" ht="25.9" customHeight="1">
      <c r="B35" s="28"/>
      <c r="C35" s="33"/>
      <c r="D35" s="34" t="s">
        <v>50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 t="s">
        <v>51</v>
      </c>
      <c r="U35" s="35"/>
      <c r="V35" s="35"/>
      <c r="W35" s="35"/>
      <c r="X35" s="203" t="s">
        <v>52</v>
      </c>
      <c r="Y35" s="201"/>
      <c r="Z35" s="201"/>
      <c r="AA35" s="201"/>
      <c r="AB35" s="201"/>
      <c r="AC35" s="35"/>
      <c r="AD35" s="35"/>
      <c r="AE35" s="35"/>
      <c r="AF35" s="35"/>
      <c r="AG35" s="35"/>
      <c r="AH35" s="35"/>
      <c r="AI35" s="35"/>
      <c r="AJ35" s="35"/>
      <c r="AK35" s="200">
        <f>SUM(AK26:AK33)</f>
        <v>1551994.73</v>
      </c>
      <c r="AL35" s="201"/>
      <c r="AM35" s="201"/>
      <c r="AN35" s="201"/>
      <c r="AO35" s="202"/>
      <c r="AP35" s="33"/>
      <c r="AQ35" s="33"/>
      <c r="AR35" s="28"/>
    </row>
    <row r="36" spans="2:44" s="1" customFormat="1" ht="6.95" customHeight="1">
      <c r="B36" s="28"/>
      <c r="AR36" s="28"/>
    </row>
    <row r="37" spans="2:44" s="1" customFormat="1" ht="14.45" customHeight="1">
      <c r="B37" s="28"/>
      <c r="AR37" s="28"/>
    </row>
    <row r="38" spans="2:44" ht="14.45" customHeight="1">
      <c r="B38" s="19"/>
      <c r="AR38" s="19"/>
    </row>
    <row r="39" spans="2:44" ht="14.45" customHeight="1">
      <c r="B39" s="19"/>
      <c r="AR39" s="19"/>
    </row>
    <row r="40" spans="2:44" ht="14.45" customHeight="1">
      <c r="B40" s="19"/>
      <c r="AR40" s="19"/>
    </row>
    <row r="41" spans="2:44" ht="14.45" customHeight="1">
      <c r="B41" s="19"/>
      <c r="AR41" s="19"/>
    </row>
    <row r="42" spans="2:44" ht="14.45" customHeight="1">
      <c r="B42" s="19"/>
      <c r="AR42" s="19"/>
    </row>
    <row r="43" spans="2:44" ht="14.45" customHeight="1">
      <c r="B43" s="19"/>
      <c r="AR43" s="19"/>
    </row>
    <row r="44" spans="2:44" ht="14.45" customHeight="1">
      <c r="B44" s="19"/>
      <c r="AR44" s="19"/>
    </row>
    <row r="45" spans="2:44" ht="14.45" customHeight="1">
      <c r="B45" s="19"/>
      <c r="AR45" s="19"/>
    </row>
    <row r="46" spans="2:44" ht="14.45" customHeight="1">
      <c r="B46" s="19"/>
      <c r="AR46" s="19"/>
    </row>
    <row r="47" spans="2:44" ht="14.45" customHeight="1">
      <c r="B47" s="19"/>
      <c r="AR47" s="19"/>
    </row>
    <row r="48" spans="2:44" ht="14.45" customHeight="1">
      <c r="B48" s="19"/>
      <c r="AR48" s="19"/>
    </row>
    <row r="49" spans="2:44" s="1" customFormat="1" ht="14.45" customHeight="1">
      <c r="B49" s="28"/>
      <c r="D49" s="37" t="s">
        <v>53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54</v>
      </c>
      <c r="AI49" s="38"/>
      <c r="AJ49" s="38"/>
      <c r="AK49" s="38"/>
      <c r="AL49" s="38"/>
      <c r="AM49" s="38"/>
      <c r="AN49" s="38"/>
      <c r="AO49" s="38"/>
      <c r="AR49" s="28"/>
    </row>
    <row r="50" spans="2:44" ht="11.25">
      <c r="B50" s="19"/>
      <c r="AR50" s="19"/>
    </row>
    <row r="51" spans="2:44" ht="11.25">
      <c r="B51" s="19"/>
      <c r="AR51" s="19"/>
    </row>
    <row r="52" spans="2:44" ht="11.25">
      <c r="B52" s="19"/>
      <c r="AR52" s="19"/>
    </row>
    <row r="53" spans="2:44" ht="11.25">
      <c r="B53" s="19"/>
      <c r="AR53" s="19"/>
    </row>
    <row r="54" spans="2:44" ht="11.25">
      <c r="B54" s="19"/>
      <c r="AR54" s="19"/>
    </row>
    <row r="55" spans="2:44" ht="11.25">
      <c r="B55" s="19"/>
      <c r="AR55" s="19"/>
    </row>
    <row r="56" spans="2:44" ht="11.25">
      <c r="B56" s="19"/>
      <c r="AR56" s="19"/>
    </row>
    <row r="57" spans="2:44" ht="11.25">
      <c r="B57" s="19"/>
      <c r="AR57" s="19"/>
    </row>
    <row r="58" spans="2:44" ht="11.25">
      <c r="B58" s="19"/>
      <c r="AR58" s="19"/>
    </row>
    <row r="59" spans="2:44" ht="11.25">
      <c r="B59" s="19"/>
      <c r="AR59" s="19"/>
    </row>
    <row r="60" spans="2:44" s="1" customFormat="1" ht="12.75">
      <c r="B60" s="28"/>
      <c r="D60" s="39" t="s">
        <v>55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9" t="s">
        <v>56</v>
      </c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9" t="s">
        <v>55</v>
      </c>
      <c r="AI60" s="30"/>
      <c r="AJ60" s="30"/>
      <c r="AK60" s="30"/>
      <c r="AL60" s="30"/>
      <c r="AM60" s="39" t="s">
        <v>56</v>
      </c>
      <c r="AN60" s="30"/>
      <c r="AO60" s="30"/>
      <c r="AR60" s="28"/>
    </row>
    <row r="61" spans="2:44" ht="11.25">
      <c r="B61" s="19"/>
      <c r="AR61" s="19"/>
    </row>
    <row r="62" spans="2:44" ht="11.25">
      <c r="B62" s="19"/>
      <c r="AR62" s="19"/>
    </row>
    <row r="63" spans="2:44" ht="11.25">
      <c r="B63" s="19"/>
      <c r="AR63" s="19"/>
    </row>
    <row r="64" spans="2:44" s="1" customFormat="1" ht="12.75">
      <c r="B64" s="28"/>
      <c r="D64" s="37" t="s">
        <v>57</v>
      </c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7" t="s">
        <v>58</v>
      </c>
      <c r="AI64" s="38"/>
      <c r="AJ64" s="38"/>
      <c r="AK64" s="38"/>
      <c r="AL64" s="38"/>
      <c r="AM64" s="38"/>
      <c r="AN64" s="38"/>
      <c r="AO64" s="38"/>
      <c r="AR64" s="28"/>
    </row>
    <row r="65" spans="2:44" ht="11.25">
      <c r="B65" s="19"/>
      <c r="AR65" s="19"/>
    </row>
    <row r="66" spans="2:44" ht="11.25">
      <c r="B66" s="19"/>
      <c r="AR66" s="19"/>
    </row>
    <row r="67" spans="2:44" ht="11.25">
      <c r="B67" s="19"/>
      <c r="AR67" s="19"/>
    </row>
    <row r="68" spans="2:44" ht="11.25">
      <c r="B68" s="19"/>
      <c r="AR68" s="19"/>
    </row>
    <row r="69" spans="2:44" ht="11.25">
      <c r="B69" s="19"/>
      <c r="AR69" s="19"/>
    </row>
    <row r="70" spans="2:44" ht="11.25">
      <c r="B70" s="19"/>
      <c r="AR70" s="19"/>
    </row>
    <row r="71" spans="2:44" ht="11.25">
      <c r="B71" s="19"/>
      <c r="AR71" s="19"/>
    </row>
    <row r="72" spans="2:44" ht="11.25">
      <c r="B72" s="19"/>
      <c r="AR72" s="19"/>
    </row>
    <row r="73" spans="2:44" ht="11.25">
      <c r="B73" s="19"/>
      <c r="AR73" s="19"/>
    </row>
    <row r="74" spans="2:44" ht="11.25">
      <c r="B74" s="19"/>
      <c r="AR74" s="19"/>
    </row>
    <row r="75" spans="2:44" s="1" customFormat="1" ht="12.75">
      <c r="B75" s="28"/>
      <c r="D75" s="39" t="s">
        <v>55</v>
      </c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9" t="s">
        <v>56</v>
      </c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9" t="s">
        <v>55</v>
      </c>
      <c r="AI75" s="30"/>
      <c r="AJ75" s="30"/>
      <c r="AK75" s="30"/>
      <c r="AL75" s="30"/>
      <c r="AM75" s="39" t="s">
        <v>56</v>
      </c>
      <c r="AN75" s="30"/>
      <c r="AO75" s="30"/>
      <c r="AR75" s="28"/>
    </row>
    <row r="76" spans="2:44" s="1" customFormat="1" ht="11.25">
      <c r="B76" s="28"/>
      <c r="AR76" s="28"/>
    </row>
    <row r="77" spans="2:44" s="1" customFormat="1" ht="6.9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28"/>
    </row>
    <row r="81" spans="1:91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28"/>
    </row>
    <row r="82" spans="1:91" s="1" customFormat="1" ht="24.95" customHeight="1">
      <c r="B82" s="28"/>
      <c r="C82" s="20" t="s">
        <v>59</v>
      </c>
      <c r="AR82" s="28"/>
    </row>
    <row r="83" spans="1:91" s="1" customFormat="1" ht="6.95" customHeight="1">
      <c r="B83" s="28"/>
      <c r="AR83" s="28"/>
    </row>
    <row r="84" spans="1:91" s="3" customFormat="1" ht="12" customHeight="1">
      <c r="B84" s="44"/>
      <c r="C84" s="25" t="s">
        <v>12</v>
      </c>
      <c r="L84" s="3" t="str">
        <f>K5</f>
        <v>2019010-O-03</v>
      </c>
      <c r="AR84" s="44"/>
    </row>
    <row r="85" spans="1:91" s="4" customFormat="1" ht="36.950000000000003" customHeight="1">
      <c r="B85" s="45"/>
      <c r="C85" s="46" t="s">
        <v>14</v>
      </c>
      <c r="L85" s="171" t="str">
        <f>K6</f>
        <v>Dodatek č. 2 - SO 111_B_121_C_121_D</v>
      </c>
      <c r="M85" s="172"/>
      <c r="N85" s="172"/>
      <c r="O85" s="172"/>
      <c r="P85" s="172"/>
      <c r="Q85" s="172"/>
      <c r="R85" s="172"/>
      <c r="S85" s="172"/>
      <c r="T85" s="172"/>
      <c r="U85" s="172"/>
      <c r="V85" s="172"/>
      <c r="W85" s="172"/>
      <c r="X85" s="172"/>
      <c r="Y85" s="172"/>
      <c r="Z85" s="172"/>
      <c r="AA85" s="172"/>
      <c r="AB85" s="172"/>
      <c r="AC85" s="172"/>
      <c r="AD85" s="172"/>
      <c r="AE85" s="172"/>
      <c r="AF85" s="172"/>
      <c r="AG85" s="172"/>
      <c r="AH85" s="172"/>
      <c r="AI85" s="172"/>
      <c r="AJ85" s="172"/>
      <c r="AK85" s="172"/>
      <c r="AL85" s="172"/>
      <c r="AM85" s="172"/>
      <c r="AN85" s="172"/>
      <c r="AO85" s="172"/>
      <c r="AR85" s="45"/>
    </row>
    <row r="86" spans="1:91" s="1" customFormat="1" ht="6.95" customHeight="1">
      <c r="B86" s="28"/>
      <c r="AR86" s="28"/>
    </row>
    <row r="87" spans="1:91" s="1" customFormat="1" ht="12" customHeight="1">
      <c r="B87" s="28"/>
      <c r="C87" s="25" t="s">
        <v>18</v>
      </c>
      <c r="L87" s="47" t="str">
        <f>IF(K8="","",K8)</f>
        <v xml:space="preserve"> </v>
      </c>
      <c r="AI87" s="25" t="s">
        <v>20</v>
      </c>
      <c r="AM87" s="173" t="str">
        <f>IF(AN8= "","",AN8)</f>
        <v>6. 5. 2026</v>
      </c>
      <c r="AN87" s="173"/>
      <c r="AR87" s="28"/>
    </row>
    <row r="88" spans="1:91" s="1" customFormat="1" ht="6.95" customHeight="1">
      <c r="B88" s="28"/>
      <c r="AR88" s="28"/>
    </row>
    <row r="89" spans="1:91" s="1" customFormat="1" ht="25.7" customHeight="1">
      <c r="B89" s="28"/>
      <c r="C89" s="25" t="s">
        <v>22</v>
      </c>
      <c r="L89" s="3" t="str">
        <f>IF(E11= "","",E11)</f>
        <v>Obec Moravičany</v>
      </c>
      <c r="AI89" s="25" t="s">
        <v>32</v>
      </c>
      <c r="AM89" s="174" t="str">
        <f>IF(E17="","",E17)</f>
        <v>Atelis - Ateliér liniových staveb</v>
      </c>
      <c r="AN89" s="175"/>
      <c r="AO89" s="175"/>
      <c r="AP89" s="175"/>
      <c r="AR89" s="28"/>
      <c r="AS89" s="176" t="s">
        <v>60</v>
      </c>
      <c r="AT89" s="177"/>
      <c r="AU89" s="49"/>
      <c r="AV89" s="49"/>
      <c r="AW89" s="49"/>
      <c r="AX89" s="49"/>
      <c r="AY89" s="49"/>
      <c r="AZ89" s="49"/>
      <c r="BA89" s="49"/>
      <c r="BB89" s="49"/>
      <c r="BC89" s="49"/>
      <c r="BD89" s="50"/>
    </row>
    <row r="90" spans="1:91" s="1" customFormat="1" ht="15.2" customHeight="1">
      <c r="B90" s="28"/>
      <c r="C90" s="25" t="s">
        <v>28</v>
      </c>
      <c r="L90" s="3" t="str">
        <f>IF(E14="","",E14)</f>
        <v>Cash trade s.r.o.</v>
      </c>
      <c r="AI90" s="25" t="s">
        <v>36</v>
      </c>
      <c r="AM90" s="174" t="str">
        <f>IF(E20="","",E20)</f>
        <v xml:space="preserve"> </v>
      </c>
      <c r="AN90" s="175"/>
      <c r="AO90" s="175"/>
      <c r="AP90" s="175"/>
      <c r="AR90" s="28"/>
      <c r="AS90" s="178"/>
      <c r="AT90" s="179"/>
      <c r="BD90" s="52"/>
    </row>
    <row r="91" spans="1:91" s="1" customFormat="1" ht="10.9" customHeight="1">
      <c r="B91" s="28"/>
      <c r="AR91" s="28"/>
      <c r="AS91" s="178"/>
      <c r="AT91" s="179"/>
      <c r="BD91" s="52"/>
    </row>
    <row r="92" spans="1:91" s="1" customFormat="1" ht="29.25" customHeight="1">
      <c r="B92" s="28"/>
      <c r="C92" s="180" t="s">
        <v>61</v>
      </c>
      <c r="D92" s="181"/>
      <c r="E92" s="181"/>
      <c r="F92" s="181"/>
      <c r="G92" s="181"/>
      <c r="H92" s="53"/>
      <c r="I92" s="182" t="s">
        <v>62</v>
      </c>
      <c r="J92" s="181"/>
      <c r="K92" s="181"/>
      <c r="L92" s="181"/>
      <c r="M92" s="181"/>
      <c r="N92" s="181"/>
      <c r="O92" s="181"/>
      <c r="P92" s="181"/>
      <c r="Q92" s="181"/>
      <c r="R92" s="181"/>
      <c r="S92" s="181"/>
      <c r="T92" s="181"/>
      <c r="U92" s="181"/>
      <c r="V92" s="181"/>
      <c r="W92" s="181"/>
      <c r="X92" s="181"/>
      <c r="Y92" s="181"/>
      <c r="Z92" s="181"/>
      <c r="AA92" s="181"/>
      <c r="AB92" s="181"/>
      <c r="AC92" s="181"/>
      <c r="AD92" s="181"/>
      <c r="AE92" s="181"/>
      <c r="AF92" s="181"/>
      <c r="AG92" s="184" t="s">
        <v>63</v>
      </c>
      <c r="AH92" s="181"/>
      <c r="AI92" s="181"/>
      <c r="AJ92" s="181"/>
      <c r="AK92" s="181"/>
      <c r="AL92" s="181"/>
      <c r="AM92" s="181"/>
      <c r="AN92" s="182" t="s">
        <v>64</v>
      </c>
      <c r="AO92" s="181"/>
      <c r="AP92" s="183"/>
      <c r="AQ92" s="54" t="s">
        <v>65</v>
      </c>
      <c r="AR92" s="28"/>
      <c r="AS92" s="55" t="s">
        <v>66</v>
      </c>
      <c r="AT92" s="56" t="s">
        <v>67</v>
      </c>
      <c r="AU92" s="56" t="s">
        <v>68</v>
      </c>
      <c r="AV92" s="56" t="s">
        <v>69</v>
      </c>
      <c r="AW92" s="56" t="s">
        <v>70</v>
      </c>
      <c r="AX92" s="56" t="s">
        <v>71</v>
      </c>
      <c r="AY92" s="56" t="s">
        <v>72</v>
      </c>
      <c r="AZ92" s="56" t="s">
        <v>73</v>
      </c>
      <c r="BA92" s="56" t="s">
        <v>74</v>
      </c>
      <c r="BB92" s="56" t="s">
        <v>75</v>
      </c>
      <c r="BC92" s="56" t="s">
        <v>76</v>
      </c>
      <c r="BD92" s="57" t="s">
        <v>77</v>
      </c>
    </row>
    <row r="93" spans="1:91" s="1" customFormat="1" ht="10.9" customHeight="1">
      <c r="B93" s="28"/>
      <c r="AR93" s="28"/>
      <c r="AS93" s="58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50"/>
    </row>
    <row r="94" spans="1:91" s="5" customFormat="1" ht="32.450000000000003" customHeight="1">
      <c r="B94" s="59"/>
      <c r="C94" s="60" t="s">
        <v>78</v>
      </c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188">
        <f>ROUND(SUM(AG95:AG98),2)</f>
        <v>1282640.27</v>
      </c>
      <c r="AH94" s="188"/>
      <c r="AI94" s="188"/>
      <c r="AJ94" s="188"/>
      <c r="AK94" s="188"/>
      <c r="AL94" s="188"/>
      <c r="AM94" s="188"/>
      <c r="AN94" s="189">
        <f>SUM(AG94,AT94)</f>
        <v>1551994.73</v>
      </c>
      <c r="AO94" s="189"/>
      <c r="AP94" s="189"/>
      <c r="AQ94" s="63" t="s">
        <v>1</v>
      </c>
      <c r="AR94" s="59"/>
      <c r="AS94" s="64">
        <f>ROUND(SUM(AS95:AS98),2)</f>
        <v>0</v>
      </c>
      <c r="AT94" s="65">
        <f>ROUND(SUM(AV94:AW94),2)</f>
        <v>269354.46000000002</v>
      </c>
      <c r="AU94" s="66" t="e">
        <f>ROUND(SUM(AU95:AU98),5)</f>
        <v>#REF!</v>
      </c>
      <c r="AV94" s="65">
        <f>ROUND(AZ94*L29,2)</f>
        <v>269354.46000000002</v>
      </c>
      <c r="AW94" s="65">
        <f>ROUND(BA94*L30,2)</f>
        <v>0</v>
      </c>
      <c r="AX94" s="65">
        <f>ROUND(BB94*L29,2)</f>
        <v>0</v>
      </c>
      <c r="AY94" s="65">
        <f>ROUND(BC94*L30,2)</f>
        <v>0</v>
      </c>
      <c r="AZ94" s="65">
        <f>ROUND(SUM(AZ95:AZ98),2)</f>
        <v>1282640.27</v>
      </c>
      <c r="BA94" s="65">
        <f>ROUND(SUM(BA95:BA98),2)</f>
        <v>0</v>
      </c>
      <c r="BB94" s="65">
        <f>ROUND(SUM(BB95:BB98),2)</f>
        <v>0</v>
      </c>
      <c r="BC94" s="65">
        <f>ROUND(SUM(BC95:BC98),2)</f>
        <v>0</v>
      </c>
      <c r="BD94" s="67">
        <f>ROUND(SUM(BD95:BD98),2)</f>
        <v>0</v>
      </c>
      <c r="BS94" s="68" t="s">
        <v>79</v>
      </c>
      <c r="BT94" s="68" t="s">
        <v>80</v>
      </c>
      <c r="BU94" s="69" t="s">
        <v>81</v>
      </c>
      <c r="BV94" s="68" t="s">
        <v>82</v>
      </c>
      <c r="BW94" s="68" t="s">
        <v>4</v>
      </c>
      <c r="BX94" s="68" t="s">
        <v>83</v>
      </c>
      <c r="CL94" s="68" t="s">
        <v>1</v>
      </c>
    </row>
    <row r="95" spans="1:91" s="6" customFormat="1" ht="37.5" customHeight="1">
      <c r="A95" s="70" t="s">
        <v>84</v>
      </c>
      <c r="B95" s="71"/>
      <c r="C95" s="72"/>
      <c r="D95" s="187" t="s">
        <v>85</v>
      </c>
      <c r="E95" s="187"/>
      <c r="F95" s="187"/>
      <c r="G95" s="187"/>
      <c r="H95" s="187"/>
      <c r="I95" s="73"/>
      <c r="J95" s="187" t="s">
        <v>86</v>
      </c>
      <c r="K95" s="187"/>
      <c r="L95" s="187"/>
      <c r="M95" s="187"/>
      <c r="N95" s="187"/>
      <c r="O95" s="187"/>
      <c r="P95" s="187"/>
      <c r="Q95" s="187"/>
      <c r="R95" s="187"/>
      <c r="S95" s="187"/>
      <c r="T95" s="187"/>
      <c r="U95" s="187"/>
      <c r="V95" s="187"/>
      <c r="W95" s="187"/>
      <c r="X95" s="187"/>
      <c r="Y95" s="187"/>
      <c r="Z95" s="187"/>
      <c r="AA95" s="187"/>
      <c r="AB95" s="187"/>
      <c r="AC95" s="187"/>
      <c r="AD95" s="187"/>
      <c r="AE95" s="187"/>
      <c r="AF95" s="187"/>
      <c r="AG95" s="185">
        <f>'0112 - Vícepráce - uznate...'!J30</f>
        <v>1668545.44</v>
      </c>
      <c r="AH95" s="186"/>
      <c r="AI95" s="186"/>
      <c r="AJ95" s="186"/>
      <c r="AK95" s="186"/>
      <c r="AL95" s="186"/>
      <c r="AM95" s="186"/>
      <c r="AN95" s="185">
        <f>SUM(AG95,AT95)</f>
        <v>2018939.98</v>
      </c>
      <c r="AO95" s="186"/>
      <c r="AP95" s="186"/>
      <c r="AQ95" s="74" t="s">
        <v>87</v>
      </c>
      <c r="AR95" s="71"/>
      <c r="AS95" s="75">
        <v>0</v>
      </c>
      <c r="AT95" s="76">
        <f>ROUND(SUM(AV95:AW95),2)</f>
        <v>350394.54</v>
      </c>
      <c r="AU95" s="77">
        <f>'0112 - Vícepráce - uznate...'!P129</f>
        <v>816.9353000000001</v>
      </c>
      <c r="AV95" s="76">
        <f>'0112 - Vícepráce - uznate...'!J33</f>
        <v>350394.54</v>
      </c>
      <c r="AW95" s="76">
        <f>'0112 - Vícepráce - uznate...'!J34</f>
        <v>0</v>
      </c>
      <c r="AX95" s="76">
        <f>'0112 - Vícepráce - uznate...'!J35</f>
        <v>0</v>
      </c>
      <c r="AY95" s="76">
        <f>'0112 - Vícepráce - uznate...'!J36</f>
        <v>0</v>
      </c>
      <c r="AZ95" s="76">
        <f>'0112 - Vícepráce - uznate...'!F33</f>
        <v>1668545.44</v>
      </c>
      <c r="BA95" s="76">
        <f>'0112 - Vícepráce - uznate...'!F34</f>
        <v>0</v>
      </c>
      <c r="BB95" s="76">
        <f>'0112 - Vícepráce - uznate...'!F35</f>
        <v>0</v>
      </c>
      <c r="BC95" s="76">
        <f>'0112 - Vícepráce - uznate...'!F36</f>
        <v>0</v>
      </c>
      <c r="BD95" s="78">
        <f>'0112 - Vícepráce - uznate...'!F37</f>
        <v>0</v>
      </c>
      <c r="BT95" s="79" t="s">
        <v>88</v>
      </c>
      <c r="BV95" s="79" t="s">
        <v>82</v>
      </c>
      <c r="BW95" s="79" t="s">
        <v>89</v>
      </c>
      <c r="BX95" s="79" t="s">
        <v>4</v>
      </c>
      <c r="CL95" s="79" t="s">
        <v>1</v>
      </c>
      <c r="CM95" s="79" t="s">
        <v>90</v>
      </c>
    </row>
    <row r="96" spans="1:91" s="6" customFormat="1" ht="37.5" customHeight="1">
      <c r="A96" s="70" t="s">
        <v>84</v>
      </c>
      <c r="B96" s="71"/>
      <c r="C96" s="72"/>
      <c r="D96" s="187" t="s">
        <v>91</v>
      </c>
      <c r="E96" s="187"/>
      <c r="F96" s="187"/>
      <c r="G96" s="187"/>
      <c r="H96" s="187"/>
      <c r="I96" s="73"/>
      <c r="J96" s="187" t="s">
        <v>92</v>
      </c>
      <c r="K96" s="187"/>
      <c r="L96" s="187"/>
      <c r="M96" s="187"/>
      <c r="N96" s="187"/>
      <c r="O96" s="187"/>
      <c r="P96" s="187"/>
      <c r="Q96" s="187"/>
      <c r="R96" s="187"/>
      <c r="S96" s="187"/>
      <c r="T96" s="187"/>
      <c r="U96" s="187"/>
      <c r="V96" s="187"/>
      <c r="W96" s="187"/>
      <c r="X96" s="187"/>
      <c r="Y96" s="187"/>
      <c r="Z96" s="187"/>
      <c r="AA96" s="187"/>
      <c r="AB96" s="187"/>
      <c r="AC96" s="187"/>
      <c r="AD96" s="187"/>
      <c r="AE96" s="187"/>
      <c r="AF96" s="187"/>
      <c r="AG96" s="185">
        <f>'0123 - Vícepráce - neuzna...'!J30</f>
        <v>281471.40999999997</v>
      </c>
      <c r="AH96" s="186"/>
      <c r="AI96" s="186"/>
      <c r="AJ96" s="186"/>
      <c r="AK96" s="186"/>
      <c r="AL96" s="186"/>
      <c r="AM96" s="186"/>
      <c r="AN96" s="185">
        <f>SUM(AG96,AT96)</f>
        <v>340580.41</v>
      </c>
      <c r="AO96" s="186"/>
      <c r="AP96" s="186"/>
      <c r="AQ96" s="74" t="s">
        <v>87</v>
      </c>
      <c r="AR96" s="71"/>
      <c r="AS96" s="75">
        <v>0</v>
      </c>
      <c r="AT96" s="76">
        <f>ROUND(SUM(AV96:AW96),2)</f>
        <v>59109</v>
      </c>
      <c r="AU96" s="77" t="e">
        <f>'0123 - Vícepráce - neuzna...'!P122</f>
        <v>#REF!</v>
      </c>
      <c r="AV96" s="76">
        <f>'0123 - Vícepráce - neuzna...'!J33</f>
        <v>59109</v>
      </c>
      <c r="AW96" s="76">
        <f>'0123 - Vícepráce - neuzna...'!J34</f>
        <v>0</v>
      </c>
      <c r="AX96" s="76">
        <f>'0123 - Vícepráce - neuzna...'!J35</f>
        <v>0</v>
      </c>
      <c r="AY96" s="76">
        <f>'0123 - Vícepráce - neuzna...'!J36</f>
        <v>0</v>
      </c>
      <c r="AZ96" s="76">
        <f>'0123 - Vícepráce - neuzna...'!F33</f>
        <v>281471.40999999997</v>
      </c>
      <c r="BA96" s="76">
        <f>'0123 - Vícepráce - neuzna...'!F34</f>
        <v>0</v>
      </c>
      <c r="BB96" s="76">
        <f>'0123 - Vícepráce - neuzna...'!F35</f>
        <v>0</v>
      </c>
      <c r="BC96" s="76">
        <f>'0123 - Vícepráce - neuzna...'!F36</f>
        <v>0</v>
      </c>
      <c r="BD96" s="78">
        <f>'0123 - Vícepráce - neuzna...'!F37</f>
        <v>0</v>
      </c>
      <c r="BT96" s="79" t="s">
        <v>88</v>
      </c>
      <c r="BV96" s="79" t="s">
        <v>82</v>
      </c>
      <c r="BW96" s="79" t="s">
        <v>93</v>
      </c>
      <c r="BX96" s="79" t="s">
        <v>4</v>
      </c>
      <c r="CL96" s="79" t="s">
        <v>1</v>
      </c>
      <c r="CM96" s="79" t="s">
        <v>90</v>
      </c>
    </row>
    <row r="97" spans="1:91" s="6" customFormat="1" ht="37.5" customHeight="1">
      <c r="A97" s="70" t="s">
        <v>84</v>
      </c>
      <c r="B97" s="71"/>
      <c r="C97" s="72"/>
      <c r="D97" s="187" t="s">
        <v>94</v>
      </c>
      <c r="E97" s="187"/>
      <c r="F97" s="187"/>
      <c r="G97" s="187"/>
      <c r="H97" s="187"/>
      <c r="I97" s="73"/>
      <c r="J97" s="187" t="s">
        <v>95</v>
      </c>
      <c r="K97" s="187"/>
      <c r="L97" s="187"/>
      <c r="M97" s="187"/>
      <c r="N97" s="187"/>
      <c r="O97" s="187"/>
      <c r="P97" s="187"/>
      <c r="Q97" s="187"/>
      <c r="R97" s="187"/>
      <c r="S97" s="187"/>
      <c r="T97" s="187"/>
      <c r="U97" s="187"/>
      <c r="V97" s="187"/>
      <c r="W97" s="187"/>
      <c r="X97" s="187"/>
      <c r="Y97" s="187"/>
      <c r="Z97" s="187"/>
      <c r="AA97" s="187"/>
      <c r="AB97" s="187"/>
      <c r="AC97" s="187"/>
      <c r="AD97" s="187"/>
      <c r="AE97" s="187"/>
      <c r="AF97" s="187"/>
      <c r="AG97" s="185">
        <f>'M0112 - Méněpráce - uznat...'!J30</f>
        <v>-242795.51</v>
      </c>
      <c r="AH97" s="186"/>
      <c r="AI97" s="186"/>
      <c r="AJ97" s="186"/>
      <c r="AK97" s="186"/>
      <c r="AL97" s="186"/>
      <c r="AM97" s="186"/>
      <c r="AN97" s="185">
        <f>SUM(AG97,AT97)</f>
        <v>-293782.57</v>
      </c>
      <c r="AO97" s="186"/>
      <c r="AP97" s="186"/>
      <c r="AQ97" s="74" t="s">
        <v>87</v>
      </c>
      <c r="AR97" s="71"/>
      <c r="AS97" s="75">
        <v>0</v>
      </c>
      <c r="AT97" s="76">
        <f>ROUND(SUM(AV97:AW97),2)</f>
        <v>-50987.06</v>
      </c>
      <c r="AU97" s="77">
        <f>'M0112 - Méněpráce - uznat...'!P122</f>
        <v>0</v>
      </c>
      <c r="AV97" s="76">
        <f>'M0112 - Méněpráce - uznat...'!J33</f>
        <v>-50987.06</v>
      </c>
      <c r="AW97" s="76">
        <f>'M0112 - Méněpráce - uznat...'!J34</f>
        <v>0</v>
      </c>
      <c r="AX97" s="76">
        <f>'M0112 - Méněpráce - uznat...'!J35</f>
        <v>0</v>
      </c>
      <c r="AY97" s="76">
        <f>'M0112 - Méněpráce - uznat...'!J36</f>
        <v>0</v>
      </c>
      <c r="AZ97" s="76">
        <f>'M0112 - Méněpráce - uznat...'!F33</f>
        <v>-242795.51</v>
      </c>
      <c r="BA97" s="76">
        <f>'M0112 - Méněpráce - uznat...'!F34</f>
        <v>0</v>
      </c>
      <c r="BB97" s="76">
        <f>'M0112 - Méněpráce - uznat...'!F35</f>
        <v>0</v>
      </c>
      <c r="BC97" s="76">
        <f>'M0112 - Méněpráce - uznat...'!F36</f>
        <v>0</v>
      </c>
      <c r="BD97" s="78">
        <f>'M0112 - Méněpráce - uznat...'!F37</f>
        <v>0</v>
      </c>
      <c r="BT97" s="79" t="s">
        <v>88</v>
      </c>
      <c r="BV97" s="79" t="s">
        <v>82</v>
      </c>
      <c r="BW97" s="79" t="s">
        <v>96</v>
      </c>
      <c r="BX97" s="79" t="s">
        <v>4</v>
      </c>
      <c r="CL97" s="79" t="s">
        <v>1</v>
      </c>
      <c r="CM97" s="79" t="s">
        <v>90</v>
      </c>
    </row>
    <row r="98" spans="1:91" s="6" customFormat="1" ht="37.5" customHeight="1">
      <c r="A98" s="70" t="s">
        <v>84</v>
      </c>
      <c r="B98" s="71"/>
      <c r="C98" s="72"/>
      <c r="D98" s="187" t="s">
        <v>97</v>
      </c>
      <c r="E98" s="187"/>
      <c r="F98" s="187"/>
      <c r="G98" s="187"/>
      <c r="H98" s="187"/>
      <c r="I98" s="73"/>
      <c r="J98" s="187" t="s">
        <v>98</v>
      </c>
      <c r="K98" s="187"/>
      <c r="L98" s="187"/>
      <c r="M98" s="187"/>
      <c r="N98" s="187"/>
      <c r="O98" s="187"/>
      <c r="P98" s="187"/>
      <c r="Q98" s="187"/>
      <c r="R98" s="187"/>
      <c r="S98" s="187"/>
      <c r="T98" s="187"/>
      <c r="U98" s="187"/>
      <c r="V98" s="187"/>
      <c r="W98" s="187"/>
      <c r="X98" s="187"/>
      <c r="Y98" s="187"/>
      <c r="Z98" s="187"/>
      <c r="AA98" s="187"/>
      <c r="AB98" s="187"/>
      <c r="AC98" s="187"/>
      <c r="AD98" s="187"/>
      <c r="AE98" s="187"/>
      <c r="AF98" s="187"/>
      <c r="AG98" s="185">
        <f>'M0123 - Méněpráce - neuzn...'!J30</f>
        <v>-424581.07</v>
      </c>
      <c r="AH98" s="186"/>
      <c r="AI98" s="186"/>
      <c r="AJ98" s="186"/>
      <c r="AK98" s="186"/>
      <c r="AL98" s="186"/>
      <c r="AM98" s="186"/>
      <c r="AN98" s="185">
        <f>SUM(AG98,AT98)</f>
        <v>-513743.09</v>
      </c>
      <c r="AO98" s="186"/>
      <c r="AP98" s="186"/>
      <c r="AQ98" s="74" t="s">
        <v>87</v>
      </c>
      <c r="AR98" s="71"/>
      <c r="AS98" s="80">
        <v>0</v>
      </c>
      <c r="AT98" s="81">
        <f>ROUND(SUM(AV98:AW98),2)</f>
        <v>-89162.02</v>
      </c>
      <c r="AU98" s="82">
        <f>'M0123 - Méněpráce - neuzn...'!P122</f>
        <v>0</v>
      </c>
      <c r="AV98" s="81">
        <f>'M0123 - Méněpráce - neuzn...'!J33</f>
        <v>-89162.02</v>
      </c>
      <c r="AW98" s="81">
        <f>'M0123 - Méněpráce - neuzn...'!J34</f>
        <v>0</v>
      </c>
      <c r="AX98" s="81">
        <f>'M0123 - Méněpráce - neuzn...'!J35</f>
        <v>0</v>
      </c>
      <c r="AY98" s="81">
        <f>'M0123 - Méněpráce - neuzn...'!J36</f>
        <v>0</v>
      </c>
      <c r="AZ98" s="81">
        <f>'M0123 - Méněpráce - neuzn...'!F33</f>
        <v>-424581.07</v>
      </c>
      <c r="BA98" s="81">
        <f>'M0123 - Méněpráce - neuzn...'!F34</f>
        <v>0</v>
      </c>
      <c r="BB98" s="81">
        <f>'M0123 - Méněpráce - neuzn...'!F35</f>
        <v>0</v>
      </c>
      <c r="BC98" s="81">
        <f>'M0123 - Méněpráce - neuzn...'!F36</f>
        <v>0</v>
      </c>
      <c r="BD98" s="83">
        <f>'M0123 - Méněpráce - neuzn...'!F37</f>
        <v>0</v>
      </c>
      <c r="BT98" s="79" t="s">
        <v>88</v>
      </c>
      <c r="BV98" s="79" t="s">
        <v>82</v>
      </c>
      <c r="BW98" s="79" t="s">
        <v>99</v>
      </c>
      <c r="BX98" s="79" t="s">
        <v>4</v>
      </c>
      <c r="CL98" s="79" t="s">
        <v>1</v>
      </c>
      <c r="CM98" s="79" t="s">
        <v>90</v>
      </c>
    </row>
    <row r="99" spans="1:91" s="1" customFormat="1" ht="30" customHeight="1">
      <c r="B99" s="28"/>
      <c r="AR99" s="28"/>
    </row>
    <row r="100" spans="1:91" s="1" customFormat="1" ht="6.95" customHeight="1"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  <c r="AR100" s="28"/>
    </row>
  </sheetData>
  <mergeCells count="52">
    <mergeCell ref="AR2:BE2"/>
    <mergeCell ref="L33:P33"/>
    <mergeCell ref="W33:AE33"/>
    <mergeCell ref="AK33:AO33"/>
    <mergeCell ref="AK35:AO35"/>
    <mergeCell ref="X35:AB35"/>
    <mergeCell ref="W31:AE31"/>
    <mergeCell ref="AK31:AO31"/>
    <mergeCell ref="L31:P31"/>
    <mergeCell ref="L32:P32"/>
    <mergeCell ref="W32:AE32"/>
    <mergeCell ref="AK32:AO32"/>
    <mergeCell ref="L29:P29"/>
    <mergeCell ref="W29:AE29"/>
    <mergeCell ref="AK29:AO29"/>
    <mergeCell ref="AK30:AO30"/>
    <mergeCell ref="L30:P30"/>
    <mergeCell ref="W30:AE30"/>
    <mergeCell ref="K5:AO5"/>
    <mergeCell ref="K6:AO6"/>
    <mergeCell ref="E23:AN23"/>
    <mergeCell ref="AK26:AO26"/>
    <mergeCell ref="L28:P28"/>
    <mergeCell ref="W28:AE28"/>
    <mergeCell ref="AK28:AO28"/>
    <mergeCell ref="AN98:AP98"/>
    <mergeCell ref="AG98:AM98"/>
    <mergeCell ref="J98:AF98"/>
    <mergeCell ref="D98:H98"/>
    <mergeCell ref="AG94:AM94"/>
    <mergeCell ref="AN94:AP94"/>
    <mergeCell ref="J96:AF96"/>
    <mergeCell ref="D96:H96"/>
    <mergeCell ref="AN96:AP96"/>
    <mergeCell ref="AG96:AM96"/>
    <mergeCell ref="J97:AF97"/>
    <mergeCell ref="AG97:AM97"/>
    <mergeCell ref="D97:H97"/>
    <mergeCell ref="AN97:AP97"/>
    <mergeCell ref="C92:G92"/>
    <mergeCell ref="AN92:AP92"/>
    <mergeCell ref="AG92:AM92"/>
    <mergeCell ref="I92:AF92"/>
    <mergeCell ref="AN95:AP95"/>
    <mergeCell ref="D95:H95"/>
    <mergeCell ref="AG95:AM95"/>
    <mergeCell ref="J95:AF95"/>
    <mergeCell ref="L85:AO85"/>
    <mergeCell ref="AM87:AN87"/>
    <mergeCell ref="AM89:AP89"/>
    <mergeCell ref="AS89:AT91"/>
    <mergeCell ref="AM90:AP90"/>
  </mergeCells>
  <hyperlinks>
    <hyperlink ref="A95" location="'0112 - Vícepráce - uznate...'!C2" display="/" xr:uid="{00000000-0004-0000-0000-000000000000}"/>
    <hyperlink ref="A96" location="'0123 - Vícepráce - neuzna...'!C2" display="/" xr:uid="{00000000-0004-0000-0000-000001000000}"/>
    <hyperlink ref="A97" location="'M0112 - Méněpráce - uznat...'!C2" display="/" xr:uid="{00000000-0004-0000-0000-000002000000}"/>
    <hyperlink ref="A98" location="'M0123 - Méněpráce - neuzn...'!C2" display="/" xr:uid="{00000000-0004-0000-0000-000003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M206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1.25"/>
    <row r="2" spans="2:46" ht="36.950000000000003" customHeight="1">
      <c r="L2" s="204" t="s">
        <v>5</v>
      </c>
      <c r="M2" s="191"/>
      <c r="N2" s="191"/>
      <c r="O2" s="191"/>
      <c r="P2" s="191"/>
      <c r="Q2" s="191"/>
      <c r="R2" s="191"/>
      <c r="S2" s="191"/>
      <c r="T2" s="191"/>
      <c r="U2" s="191"/>
      <c r="V2" s="191"/>
      <c r="AT2" s="16" t="s">
        <v>89</v>
      </c>
    </row>
    <row r="3" spans="2:46" ht="6.95" hidden="1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90</v>
      </c>
    </row>
    <row r="4" spans="2:46" ht="24.95" hidden="1" customHeight="1">
      <c r="B4" s="19"/>
      <c r="D4" s="20" t="s">
        <v>100</v>
      </c>
      <c r="L4" s="19"/>
      <c r="M4" s="84" t="s">
        <v>10</v>
      </c>
      <c r="AT4" s="16" t="s">
        <v>3</v>
      </c>
    </row>
    <row r="5" spans="2:46" ht="6.95" hidden="1" customHeight="1">
      <c r="B5" s="19"/>
      <c r="L5" s="19"/>
    </row>
    <row r="6" spans="2:46" ht="12" hidden="1" customHeight="1">
      <c r="B6" s="19"/>
      <c r="D6" s="25" t="s">
        <v>14</v>
      </c>
      <c r="L6" s="19"/>
    </row>
    <row r="7" spans="2:46" ht="16.5" hidden="1" customHeight="1">
      <c r="B7" s="19"/>
      <c r="E7" s="205" t="str">
        <f>'Rekapitulace stavby'!K6</f>
        <v>Dodatek č. 2 - SO 111_B_121_C_121_D</v>
      </c>
      <c r="F7" s="206"/>
      <c r="G7" s="206"/>
      <c r="H7" s="206"/>
      <c r="L7" s="19"/>
    </row>
    <row r="8" spans="2:46" s="1" customFormat="1" ht="12" hidden="1" customHeight="1">
      <c r="B8" s="28"/>
      <c r="D8" s="25" t="s">
        <v>101</v>
      </c>
      <c r="L8" s="28"/>
    </row>
    <row r="9" spans="2:46" s="1" customFormat="1" ht="30" hidden="1" customHeight="1">
      <c r="B9" s="28"/>
      <c r="E9" s="171" t="s">
        <v>102</v>
      </c>
      <c r="F9" s="207"/>
      <c r="G9" s="207"/>
      <c r="H9" s="207"/>
      <c r="L9" s="28"/>
    </row>
    <row r="10" spans="2:46" s="1" customFormat="1" ht="11.25" hidden="1">
      <c r="B10" s="28"/>
      <c r="L10" s="28"/>
    </row>
    <row r="11" spans="2:46" s="1" customFormat="1" ht="12" hidden="1" customHeight="1">
      <c r="B11" s="28"/>
      <c r="D11" s="25" t="s">
        <v>16</v>
      </c>
      <c r="F11" s="23" t="s">
        <v>1</v>
      </c>
      <c r="I11" s="25" t="s">
        <v>17</v>
      </c>
      <c r="J11" s="23" t="s">
        <v>1</v>
      </c>
      <c r="L11" s="28"/>
    </row>
    <row r="12" spans="2:46" s="1" customFormat="1" ht="12" hidden="1" customHeight="1">
      <c r="B12" s="28"/>
      <c r="D12" s="25" t="s">
        <v>18</v>
      </c>
      <c r="F12" s="23" t="s">
        <v>19</v>
      </c>
      <c r="I12" s="25" t="s">
        <v>20</v>
      </c>
      <c r="J12" s="48" t="str">
        <f>'Rekapitulace stavby'!AN8</f>
        <v>6. 5. 2026</v>
      </c>
      <c r="L12" s="28"/>
    </row>
    <row r="13" spans="2:46" s="1" customFormat="1" ht="10.9" hidden="1" customHeight="1">
      <c r="B13" s="28"/>
      <c r="L13" s="28"/>
    </row>
    <row r="14" spans="2:46" s="1" customFormat="1" ht="12" hidden="1" customHeight="1">
      <c r="B14" s="28"/>
      <c r="D14" s="25" t="s">
        <v>22</v>
      </c>
      <c r="I14" s="25" t="s">
        <v>23</v>
      </c>
      <c r="J14" s="23" t="s">
        <v>24</v>
      </c>
      <c r="L14" s="28"/>
    </row>
    <row r="15" spans="2:46" s="1" customFormat="1" ht="18" hidden="1" customHeight="1">
      <c r="B15" s="28"/>
      <c r="E15" s="23" t="s">
        <v>25</v>
      </c>
      <c r="I15" s="25" t="s">
        <v>26</v>
      </c>
      <c r="J15" s="23" t="s">
        <v>27</v>
      </c>
      <c r="L15" s="28"/>
    </row>
    <row r="16" spans="2:46" s="1" customFormat="1" ht="6.95" hidden="1" customHeight="1">
      <c r="B16" s="28"/>
      <c r="L16" s="28"/>
    </row>
    <row r="17" spans="2:12" s="1" customFormat="1" ht="12" hidden="1" customHeight="1">
      <c r="B17" s="28"/>
      <c r="D17" s="25" t="s">
        <v>28</v>
      </c>
      <c r="I17" s="25" t="s">
        <v>23</v>
      </c>
      <c r="J17" s="23" t="s">
        <v>29</v>
      </c>
      <c r="L17" s="28"/>
    </row>
    <row r="18" spans="2:12" s="1" customFormat="1" ht="18" hidden="1" customHeight="1">
      <c r="B18" s="28"/>
      <c r="E18" s="23" t="s">
        <v>30</v>
      </c>
      <c r="I18" s="25" t="s">
        <v>26</v>
      </c>
      <c r="J18" s="23" t="s">
        <v>31</v>
      </c>
      <c r="L18" s="28"/>
    </row>
    <row r="19" spans="2:12" s="1" customFormat="1" ht="6.95" hidden="1" customHeight="1">
      <c r="B19" s="28"/>
      <c r="L19" s="28"/>
    </row>
    <row r="20" spans="2:12" s="1" customFormat="1" ht="12" hidden="1" customHeight="1">
      <c r="B20" s="28"/>
      <c r="D20" s="25" t="s">
        <v>32</v>
      </c>
      <c r="I20" s="25" t="s">
        <v>23</v>
      </c>
      <c r="J20" s="23" t="s">
        <v>33</v>
      </c>
      <c r="L20" s="28"/>
    </row>
    <row r="21" spans="2:12" s="1" customFormat="1" ht="18" hidden="1" customHeight="1">
      <c r="B21" s="28"/>
      <c r="E21" s="23" t="s">
        <v>34</v>
      </c>
      <c r="I21" s="25" t="s">
        <v>26</v>
      </c>
      <c r="J21" s="23" t="s">
        <v>35</v>
      </c>
      <c r="L21" s="28"/>
    </row>
    <row r="22" spans="2:12" s="1" customFormat="1" ht="6.95" hidden="1" customHeight="1">
      <c r="B22" s="28"/>
      <c r="L22" s="28"/>
    </row>
    <row r="23" spans="2:12" s="1" customFormat="1" ht="12" hidden="1" customHeight="1">
      <c r="B23" s="28"/>
      <c r="D23" s="25" t="s">
        <v>36</v>
      </c>
      <c r="I23" s="25" t="s">
        <v>23</v>
      </c>
      <c r="J23" s="23" t="str">
        <f>IF('Rekapitulace stavby'!AN19="","",'Rekapitulace stavby'!AN19)</f>
        <v/>
      </c>
      <c r="L23" s="28"/>
    </row>
    <row r="24" spans="2:12" s="1" customFormat="1" ht="18" hidden="1" customHeight="1">
      <c r="B24" s="28"/>
      <c r="E24" s="23" t="str">
        <f>IF('Rekapitulace stavby'!E20="","",'Rekapitulace stavby'!E20)</f>
        <v xml:space="preserve"> </v>
      </c>
      <c r="I24" s="25" t="s">
        <v>26</v>
      </c>
      <c r="J24" s="23" t="str">
        <f>IF('Rekapitulace stavby'!AN20="","",'Rekapitulace stavby'!AN20)</f>
        <v/>
      </c>
      <c r="L24" s="28"/>
    </row>
    <row r="25" spans="2:12" s="1" customFormat="1" ht="6.95" hidden="1" customHeight="1">
      <c r="B25" s="28"/>
      <c r="L25" s="28"/>
    </row>
    <row r="26" spans="2:12" s="1" customFormat="1" ht="12" hidden="1" customHeight="1">
      <c r="B26" s="28"/>
      <c r="D26" s="25" t="s">
        <v>38</v>
      </c>
      <c r="L26" s="28"/>
    </row>
    <row r="27" spans="2:12" s="7" customFormat="1" ht="16.5" hidden="1" customHeight="1">
      <c r="B27" s="85"/>
      <c r="E27" s="193" t="s">
        <v>1</v>
      </c>
      <c r="F27" s="193"/>
      <c r="G27" s="193"/>
      <c r="H27" s="193"/>
      <c r="L27" s="85"/>
    </row>
    <row r="28" spans="2:12" s="1" customFormat="1" ht="6.95" hidden="1" customHeight="1">
      <c r="B28" s="28"/>
      <c r="L28" s="28"/>
    </row>
    <row r="29" spans="2:12" s="1" customFormat="1" ht="6.95" hidden="1" customHeight="1">
      <c r="B29" s="28"/>
      <c r="D29" s="49"/>
      <c r="E29" s="49"/>
      <c r="F29" s="49"/>
      <c r="G29" s="49"/>
      <c r="H29" s="49"/>
      <c r="I29" s="49"/>
      <c r="J29" s="49"/>
      <c r="K29" s="49"/>
      <c r="L29" s="28"/>
    </row>
    <row r="30" spans="2:12" s="1" customFormat="1" ht="25.35" hidden="1" customHeight="1">
      <c r="B30" s="28"/>
      <c r="D30" s="86" t="s">
        <v>40</v>
      </c>
      <c r="J30" s="62">
        <f>ROUND(J129, 2)</f>
        <v>1668545.44</v>
      </c>
      <c r="L30" s="28"/>
    </row>
    <row r="31" spans="2:12" s="1" customFormat="1" ht="6.95" hidden="1" customHeight="1">
      <c r="B31" s="28"/>
      <c r="D31" s="49"/>
      <c r="E31" s="49"/>
      <c r="F31" s="49"/>
      <c r="G31" s="49"/>
      <c r="H31" s="49"/>
      <c r="I31" s="49"/>
      <c r="J31" s="49"/>
      <c r="K31" s="49"/>
      <c r="L31" s="28"/>
    </row>
    <row r="32" spans="2:12" s="1" customFormat="1" ht="14.45" hidden="1" customHeight="1">
      <c r="B32" s="28"/>
      <c r="F32" s="31" t="s">
        <v>42</v>
      </c>
      <c r="I32" s="31" t="s">
        <v>41</v>
      </c>
      <c r="J32" s="31" t="s">
        <v>43</v>
      </c>
      <c r="L32" s="28"/>
    </row>
    <row r="33" spans="2:12" s="1" customFormat="1" ht="14.45" hidden="1" customHeight="1">
      <c r="B33" s="28"/>
      <c r="D33" s="51" t="s">
        <v>44</v>
      </c>
      <c r="E33" s="25" t="s">
        <v>45</v>
      </c>
      <c r="F33" s="87">
        <f>ROUND((SUM(BE129:BE205)),  2)</f>
        <v>1668545.44</v>
      </c>
      <c r="I33" s="88">
        <v>0.21</v>
      </c>
      <c r="J33" s="87">
        <f>ROUND(((SUM(BE129:BE205))*I33),  2)</f>
        <v>350394.54</v>
      </c>
      <c r="L33" s="28"/>
    </row>
    <row r="34" spans="2:12" s="1" customFormat="1" ht="14.45" hidden="1" customHeight="1">
      <c r="B34" s="28"/>
      <c r="E34" s="25" t="s">
        <v>46</v>
      </c>
      <c r="F34" s="87">
        <f>ROUND((SUM(BF129:BF205)),  2)</f>
        <v>0</v>
      </c>
      <c r="I34" s="88">
        <v>0.12</v>
      </c>
      <c r="J34" s="87">
        <f>ROUND(((SUM(BF129:BF205))*I34),  2)</f>
        <v>0</v>
      </c>
      <c r="L34" s="28"/>
    </row>
    <row r="35" spans="2:12" s="1" customFormat="1" ht="14.45" hidden="1" customHeight="1">
      <c r="B35" s="28"/>
      <c r="E35" s="25" t="s">
        <v>47</v>
      </c>
      <c r="F35" s="87">
        <f>ROUND((SUM(BG129:BG205)),  2)</f>
        <v>0</v>
      </c>
      <c r="I35" s="88">
        <v>0.21</v>
      </c>
      <c r="J35" s="87">
        <f>0</f>
        <v>0</v>
      </c>
      <c r="L35" s="28"/>
    </row>
    <row r="36" spans="2:12" s="1" customFormat="1" ht="14.45" hidden="1" customHeight="1">
      <c r="B36" s="28"/>
      <c r="E36" s="25" t="s">
        <v>48</v>
      </c>
      <c r="F36" s="87">
        <f>ROUND((SUM(BH129:BH205)),  2)</f>
        <v>0</v>
      </c>
      <c r="I36" s="88">
        <v>0.12</v>
      </c>
      <c r="J36" s="87">
        <f>0</f>
        <v>0</v>
      </c>
      <c r="L36" s="28"/>
    </row>
    <row r="37" spans="2:12" s="1" customFormat="1" ht="14.45" hidden="1" customHeight="1">
      <c r="B37" s="28"/>
      <c r="E37" s="25" t="s">
        <v>49</v>
      </c>
      <c r="F37" s="87">
        <f>ROUND((SUM(BI129:BI205)),  2)</f>
        <v>0</v>
      </c>
      <c r="I37" s="88">
        <v>0</v>
      </c>
      <c r="J37" s="87">
        <f>0</f>
        <v>0</v>
      </c>
      <c r="L37" s="28"/>
    </row>
    <row r="38" spans="2:12" s="1" customFormat="1" ht="6.95" hidden="1" customHeight="1">
      <c r="B38" s="28"/>
      <c r="L38" s="28"/>
    </row>
    <row r="39" spans="2:12" s="1" customFormat="1" ht="25.35" hidden="1" customHeight="1">
      <c r="B39" s="28"/>
      <c r="C39" s="89"/>
      <c r="D39" s="90" t="s">
        <v>50</v>
      </c>
      <c r="E39" s="53"/>
      <c r="F39" s="53"/>
      <c r="G39" s="91" t="s">
        <v>51</v>
      </c>
      <c r="H39" s="92" t="s">
        <v>52</v>
      </c>
      <c r="I39" s="53"/>
      <c r="J39" s="93">
        <f>SUM(J30:J37)</f>
        <v>2018939.98</v>
      </c>
      <c r="K39" s="94"/>
      <c r="L39" s="28"/>
    </row>
    <row r="40" spans="2:12" s="1" customFormat="1" ht="14.45" hidden="1" customHeight="1">
      <c r="B40" s="28"/>
      <c r="L40" s="28"/>
    </row>
    <row r="41" spans="2:12" ht="14.45" hidden="1" customHeight="1">
      <c r="B41" s="19"/>
      <c r="L41" s="19"/>
    </row>
    <row r="42" spans="2:12" ht="14.45" hidden="1" customHeight="1">
      <c r="B42" s="19"/>
      <c r="L42" s="19"/>
    </row>
    <row r="43" spans="2:12" ht="14.45" hidden="1" customHeight="1">
      <c r="B43" s="19"/>
      <c r="L43" s="19"/>
    </row>
    <row r="44" spans="2:12" ht="14.45" hidden="1" customHeight="1">
      <c r="B44" s="19"/>
      <c r="L44" s="19"/>
    </row>
    <row r="45" spans="2:12" ht="14.45" hidden="1" customHeight="1">
      <c r="B45" s="19"/>
      <c r="L45" s="19"/>
    </row>
    <row r="46" spans="2:12" ht="14.45" hidden="1" customHeight="1">
      <c r="B46" s="19"/>
      <c r="L46" s="19"/>
    </row>
    <row r="47" spans="2:12" ht="14.45" hidden="1" customHeight="1">
      <c r="B47" s="19"/>
      <c r="L47" s="19"/>
    </row>
    <row r="48" spans="2:12" ht="14.45" hidden="1" customHeight="1">
      <c r="B48" s="19"/>
      <c r="L48" s="19"/>
    </row>
    <row r="49" spans="2:12" ht="14.45" hidden="1" customHeight="1">
      <c r="B49" s="19"/>
      <c r="L49" s="19"/>
    </row>
    <row r="50" spans="2:12" s="1" customFormat="1" ht="14.45" hidden="1" customHeight="1">
      <c r="B50" s="28"/>
      <c r="D50" s="37" t="s">
        <v>53</v>
      </c>
      <c r="E50" s="38"/>
      <c r="F50" s="38"/>
      <c r="G50" s="37" t="s">
        <v>54</v>
      </c>
      <c r="H50" s="38"/>
      <c r="I50" s="38"/>
      <c r="J50" s="38"/>
      <c r="K50" s="38"/>
      <c r="L50" s="28"/>
    </row>
    <row r="51" spans="2:12" ht="11.25" hidden="1">
      <c r="B51" s="19"/>
      <c r="L51" s="19"/>
    </row>
    <row r="52" spans="2:12" ht="11.25" hidden="1">
      <c r="B52" s="19"/>
      <c r="L52" s="19"/>
    </row>
    <row r="53" spans="2:12" ht="11.25" hidden="1">
      <c r="B53" s="19"/>
      <c r="L53" s="19"/>
    </row>
    <row r="54" spans="2:12" ht="11.25" hidden="1">
      <c r="B54" s="19"/>
      <c r="L54" s="19"/>
    </row>
    <row r="55" spans="2:12" ht="11.25" hidden="1">
      <c r="B55" s="19"/>
      <c r="L55" s="19"/>
    </row>
    <row r="56" spans="2:12" ht="11.25" hidden="1">
      <c r="B56" s="19"/>
      <c r="L56" s="19"/>
    </row>
    <row r="57" spans="2:12" ht="11.25" hidden="1">
      <c r="B57" s="19"/>
      <c r="L57" s="19"/>
    </row>
    <row r="58" spans="2:12" ht="11.25" hidden="1">
      <c r="B58" s="19"/>
      <c r="L58" s="19"/>
    </row>
    <row r="59" spans="2:12" ht="11.25" hidden="1">
      <c r="B59" s="19"/>
      <c r="L59" s="19"/>
    </row>
    <row r="60" spans="2:12" ht="11.25" hidden="1">
      <c r="B60" s="19"/>
      <c r="L60" s="19"/>
    </row>
    <row r="61" spans="2:12" s="1" customFormat="1" ht="12.75" hidden="1">
      <c r="B61" s="28"/>
      <c r="D61" s="39" t="s">
        <v>55</v>
      </c>
      <c r="E61" s="30"/>
      <c r="F61" s="95" t="s">
        <v>56</v>
      </c>
      <c r="G61" s="39" t="s">
        <v>55</v>
      </c>
      <c r="H61" s="30"/>
      <c r="I61" s="30"/>
      <c r="J61" s="96" t="s">
        <v>56</v>
      </c>
      <c r="K61" s="30"/>
      <c r="L61" s="28"/>
    </row>
    <row r="62" spans="2:12" ht="11.25" hidden="1">
      <c r="B62" s="19"/>
      <c r="L62" s="19"/>
    </row>
    <row r="63" spans="2:12" ht="11.25" hidden="1">
      <c r="B63" s="19"/>
      <c r="L63" s="19"/>
    </row>
    <row r="64" spans="2:12" ht="11.25" hidden="1">
      <c r="B64" s="19"/>
      <c r="L64" s="19"/>
    </row>
    <row r="65" spans="2:12" s="1" customFormat="1" ht="12.75" hidden="1">
      <c r="B65" s="28"/>
      <c r="D65" s="37" t="s">
        <v>57</v>
      </c>
      <c r="E65" s="38"/>
      <c r="F65" s="38"/>
      <c r="G65" s="37" t="s">
        <v>58</v>
      </c>
      <c r="H65" s="38"/>
      <c r="I65" s="38"/>
      <c r="J65" s="38"/>
      <c r="K65" s="38"/>
      <c r="L65" s="28"/>
    </row>
    <row r="66" spans="2:12" ht="11.25" hidden="1">
      <c r="B66" s="19"/>
      <c r="L66" s="19"/>
    </row>
    <row r="67" spans="2:12" ht="11.25" hidden="1">
      <c r="B67" s="19"/>
      <c r="L67" s="19"/>
    </row>
    <row r="68" spans="2:12" ht="11.25" hidden="1">
      <c r="B68" s="19"/>
      <c r="L68" s="19"/>
    </row>
    <row r="69" spans="2:12" ht="11.25" hidden="1">
      <c r="B69" s="19"/>
      <c r="L69" s="19"/>
    </row>
    <row r="70" spans="2:12" ht="11.25" hidden="1">
      <c r="B70" s="19"/>
      <c r="L70" s="19"/>
    </row>
    <row r="71" spans="2:12" ht="11.25" hidden="1">
      <c r="B71" s="19"/>
      <c r="L71" s="19"/>
    </row>
    <row r="72" spans="2:12" ht="11.25" hidden="1">
      <c r="B72" s="19"/>
      <c r="L72" s="19"/>
    </row>
    <row r="73" spans="2:12" ht="11.25" hidden="1">
      <c r="B73" s="19"/>
      <c r="L73" s="19"/>
    </row>
    <row r="74" spans="2:12" ht="11.25" hidden="1">
      <c r="B74" s="19"/>
      <c r="L74" s="19"/>
    </row>
    <row r="75" spans="2:12" ht="11.25" hidden="1">
      <c r="B75" s="19"/>
      <c r="L75" s="19"/>
    </row>
    <row r="76" spans="2:12" s="1" customFormat="1" ht="12.75" hidden="1">
      <c r="B76" s="28"/>
      <c r="D76" s="39" t="s">
        <v>55</v>
      </c>
      <c r="E76" s="30"/>
      <c r="F76" s="95" t="s">
        <v>56</v>
      </c>
      <c r="G76" s="39" t="s">
        <v>55</v>
      </c>
      <c r="H76" s="30"/>
      <c r="I76" s="30"/>
      <c r="J76" s="96" t="s">
        <v>56</v>
      </c>
      <c r="K76" s="30"/>
      <c r="L76" s="28"/>
    </row>
    <row r="77" spans="2:12" s="1" customFormat="1" ht="14.45" hidden="1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8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8"/>
    </row>
    <row r="82" spans="2:47" s="1" customFormat="1" ht="24.95" hidden="1" customHeight="1">
      <c r="B82" s="28"/>
      <c r="C82" s="20" t="s">
        <v>103</v>
      </c>
      <c r="L82" s="28"/>
    </row>
    <row r="83" spans="2:47" s="1" customFormat="1" ht="6.95" hidden="1" customHeight="1">
      <c r="B83" s="28"/>
      <c r="L83" s="28"/>
    </row>
    <row r="84" spans="2:47" s="1" customFormat="1" ht="12" hidden="1" customHeight="1">
      <c r="B84" s="28"/>
      <c r="C84" s="25" t="s">
        <v>14</v>
      </c>
      <c r="L84" s="28"/>
    </row>
    <row r="85" spans="2:47" s="1" customFormat="1" ht="16.5" hidden="1" customHeight="1">
      <c r="B85" s="28"/>
      <c r="E85" s="205" t="str">
        <f>E7</f>
        <v>Dodatek č. 2 - SO 111_B_121_C_121_D</v>
      </c>
      <c r="F85" s="206"/>
      <c r="G85" s="206"/>
      <c r="H85" s="206"/>
      <c r="L85" s="28"/>
    </row>
    <row r="86" spans="2:47" s="1" customFormat="1" ht="12" hidden="1" customHeight="1">
      <c r="B86" s="28"/>
      <c r="C86" s="25" t="s">
        <v>101</v>
      </c>
      <c r="L86" s="28"/>
    </row>
    <row r="87" spans="2:47" s="1" customFormat="1" ht="30" hidden="1" customHeight="1">
      <c r="B87" s="28"/>
      <c r="E87" s="171" t="str">
        <f>E9</f>
        <v>0112 - Vícepráce - uznatelné náklady - SO 111.B Chodníky, nástupiště a vjezdy - náves pravá strana</v>
      </c>
      <c r="F87" s="207"/>
      <c r="G87" s="207"/>
      <c r="H87" s="207"/>
      <c r="L87" s="28"/>
    </row>
    <row r="88" spans="2:47" s="1" customFormat="1" ht="6.95" hidden="1" customHeight="1">
      <c r="B88" s="28"/>
      <c r="L88" s="28"/>
    </row>
    <row r="89" spans="2:47" s="1" customFormat="1" ht="12" hidden="1" customHeight="1">
      <c r="B89" s="28"/>
      <c r="C89" s="25" t="s">
        <v>18</v>
      </c>
      <c r="F89" s="23" t="str">
        <f>F12</f>
        <v xml:space="preserve"> </v>
      </c>
      <c r="I89" s="25" t="s">
        <v>20</v>
      </c>
      <c r="J89" s="48" t="str">
        <f>IF(J12="","",J12)</f>
        <v>6. 5. 2026</v>
      </c>
      <c r="L89" s="28"/>
    </row>
    <row r="90" spans="2:47" s="1" customFormat="1" ht="6.95" hidden="1" customHeight="1">
      <c r="B90" s="28"/>
      <c r="L90" s="28"/>
    </row>
    <row r="91" spans="2:47" s="1" customFormat="1" ht="25.7" hidden="1" customHeight="1">
      <c r="B91" s="28"/>
      <c r="C91" s="25" t="s">
        <v>22</v>
      </c>
      <c r="F91" s="23" t="str">
        <f>E15</f>
        <v>Obec Moravičany</v>
      </c>
      <c r="I91" s="25" t="s">
        <v>32</v>
      </c>
      <c r="J91" s="26" t="str">
        <f>E21</f>
        <v>Atelis - Ateliér liniových staveb</v>
      </c>
      <c r="L91" s="28"/>
    </row>
    <row r="92" spans="2:47" s="1" customFormat="1" ht="15.2" hidden="1" customHeight="1">
      <c r="B92" s="28"/>
      <c r="C92" s="25" t="s">
        <v>28</v>
      </c>
      <c r="F92" s="23" t="str">
        <f>IF(E18="","",E18)</f>
        <v>Cash trade s.r.o.</v>
      </c>
      <c r="I92" s="25" t="s">
        <v>36</v>
      </c>
      <c r="J92" s="26" t="str">
        <f>E24</f>
        <v xml:space="preserve"> </v>
      </c>
      <c r="L92" s="28"/>
    </row>
    <row r="93" spans="2:47" s="1" customFormat="1" ht="10.35" hidden="1" customHeight="1">
      <c r="B93" s="28"/>
      <c r="L93" s="28"/>
    </row>
    <row r="94" spans="2:47" s="1" customFormat="1" ht="29.25" hidden="1" customHeight="1">
      <c r="B94" s="28"/>
      <c r="C94" s="97" t="s">
        <v>104</v>
      </c>
      <c r="D94" s="89"/>
      <c r="E94" s="89"/>
      <c r="F94" s="89"/>
      <c r="G94" s="89"/>
      <c r="H94" s="89"/>
      <c r="I94" s="89"/>
      <c r="J94" s="98" t="s">
        <v>105</v>
      </c>
      <c r="K94" s="89"/>
      <c r="L94" s="28"/>
    </row>
    <row r="95" spans="2:47" s="1" customFormat="1" ht="10.35" hidden="1" customHeight="1">
      <c r="B95" s="28"/>
      <c r="L95" s="28"/>
    </row>
    <row r="96" spans="2:47" s="1" customFormat="1" ht="22.9" hidden="1" customHeight="1">
      <c r="B96" s="28"/>
      <c r="C96" s="99" t="s">
        <v>106</v>
      </c>
      <c r="J96" s="62">
        <f>J129</f>
        <v>1668545.4400000002</v>
      </c>
      <c r="L96" s="28"/>
      <c r="AU96" s="16" t="s">
        <v>107</v>
      </c>
    </row>
    <row r="97" spans="2:12" s="8" customFormat="1" ht="24.95" hidden="1" customHeight="1">
      <c r="B97" s="100"/>
      <c r="D97" s="101" t="s">
        <v>108</v>
      </c>
      <c r="E97" s="102"/>
      <c r="F97" s="102"/>
      <c r="G97" s="102"/>
      <c r="H97" s="102"/>
      <c r="I97" s="102"/>
      <c r="J97" s="103">
        <f>J130</f>
        <v>10535.5</v>
      </c>
      <c r="L97" s="100"/>
    </row>
    <row r="98" spans="2:12" s="8" customFormat="1" ht="24.95" hidden="1" customHeight="1">
      <c r="B98" s="100"/>
      <c r="D98" s="101" t="s">
        <v>109</v>
      </c>
      <c r="E98" s="102"/>
      <c r="F98" s="102"/>
      <c r="G98" s="102"/>
      <c r="H98" s="102"/>
      <c r="I98" s="102"/>
      <c r="J98" s="103">
        <f>J134</f>
        <v>1575125.84</v>
      </c>
      <c r="L98" s="100"/>
    </row>
    <row r="99" spans="2:12" s="9" customFormat="1" ht="19.899999999999999" hidden="1" customHeight="1">
      <c r="B99" s="104"/>
      <c r="D99" s="105" t="s">
        <v>110</v>
      </c>
      <c r="E99" s="106"/>
      <c r="F99" s="106"/>
      <c r="G99" s="106"/>
      <c r="H99" s="106"/>
      <c r="I99" s="106"/>
      <c r="J99" s="107">
        <f>J135</f>
        <v>834477.61</v>
      </c>
      <c r="L99" s="104"/>
    </row>
    <row r="100" spans="2:12" s="9" customFormat="1" ht="19.899999999999999" hidden="1" customHeight="1">
      <c r="B100" s="104"/>
      <c r="D100" s="105" t="s">
        <v>111</v>
      </c>
      <c r="E100" s="106"/>
      <c r="F100" s="106"/>
      <c r="G100" s="106"/>
      <c r="H100" s="106"/>
      <c r="I100" s="106"/>
      <c r="J100" s="107">
        <f>J153</f>
        <v>455416.68</v>
      </c>
      <c r="L100" s="104"/>
    </row>
    <row r="101" spans="2:12" s="9" customFormat="1" ht="19.899999999999999" hidden="1" customHeight="1">
      <c r="B101" s="104"/>
      <c r="D101" s="105" t="s">
        <v>112</v>
      </c>
      <c r="E101" s="106"/>
      <c r="F101" s="106"/>
      <c r="G101" s="106"/>
      <c r="H101" s="106"/>
      <c r="I101" s="106"/>
      <c r="J101" s="107">
        <f>J160</f>
        <v>91237.87</v>
      </c>
      <c r="L101" s="104"/>
    </row>
    <row r="102" spans="2:12" s="9" customFormat="1" ht="19.899999999999999" hidden="1" customHeight="1">
      <c r="B102" s="104"/>
      <c r="D102" s="105" t="s">
        <v>113</v>
      </c>
      <c r="E102" s="106"/>
      <c r="F102" s="106"/>
      <c r="G102" s="106"/>
      <c r="H102" s="106"/>
      <c r="I102" s="106"/>
      <c r="J102" s="107">
        <f>J163</f>
        <v>193993.68</v>
      </c>
      <c r="L102" s="104"/>
    </row>
    <row r="103" spans="2:12" s="8" customFormat="1" ht="24.95" hidden="1" customHeight="1">
      <c r="B103" s="100"/>
      <c r="D103" s="101" t="s">
        <v>114</v>
      </c>
      <c r="E103" s="102"/>
      <c r="F103" s="102"/>
      <c r="G103" s="102"/>
      <c r="H103" s="102"/>
      <c r="I103" s="102"/>
      <c r="J103" s="103">
        <f>J167</f>
        <v>60007.780000000006</v>
      </c>
      <c r="L103" s="100"/>
    </row>
    <row r="104" spans="2:12" s="9" customFormat="1" ht="19.899999999999999" hidden="1" customHeight="1">
      <c r="B104" s="104"/>
      <c r="D104" s="105" t="s">
        <v>110</v>
      </c>
      <c r="E104" s="106"/>
      <c r="F104" s="106"/>
      <c r="G104" s="106"/>
      <c r="H104" s="106"/>
      <c r="I104" s="106"/>
      <c r="J104" s="107">
        <f>J168</f>
        <v>33375.65</v>
      </c>
      <c r="L104" s="104"/>
    </row>
    <row r="105" spans="2:12" s="9" customFormat="1" ht="19.899999999999999" hidden="1" customHeight="1">
      <c r="B105" s="104"/>
      <c r="D105" s="105" t="s">
        <v>115</v>
      </c>
      <c r="E105" s="106"/>
      <c r="F105" s="106"/>
      <c r="G105" s="106"/>
      <c r="H105" s="106"/>
      <c r="I105" s="106"/>
      <c r="J105" s="107">
        <f>J184</f>
        <v>20675.2</v>
      </c>
      <c r="L105" s="104"/>
    </row>
    <row r="106" spans="2:12" s="9" customFormat="1" ht="19.899999999999999" hidden="1" customHeight="1">
      <c r="B106" s="104"/>
      <c r="D106" s="105" t="s">
        <v>113</v>
      </c>
      <c r="E106" s="106"/>
      <c r="F106" s="106"/>
      <c r="G106" s="106"/>
      <c r="H106" s="106"/>
      <c r="I106" s="106"/>
      <c r="J106" s="107">
        <f>J190</f>
        <v>5956.93</v>
      </c>
      <c r="L106" s="104"/>
    </row>
    <row r="107" spans="2:12" s="8" customFormat="1" ht="24.95" hidden="1" customHeight="1">
      <c r="B107" s="100"/>
      <c r="D107" s="101" t="s">
        <v>116</v>
      </c>
      <c r="E107" s="102"/>
      <c r="F107" s="102"/>
      <c r="G107" s="102"/>
      <c r="H107" s="102"/>
      <c r="I107" s="102"/>
      <c r="J107" s="103">
        <f>J192</f>
        <v>1876.3200000000002</v>
      </c>
      <c r="L107" s="100"/>
    </row>
    <row r="108" spans="2:12" s="9" customFormat="1" ht="19.899999999999999" hidden="1" customHeight="1">
      <c r="B108" s="104"/>
      <c r="D108" s="105" t="s">
        <v>117</v>
      </c>
      <c r="E108" s="106"/>
      <c r="F108" s="106"/>
      <c r="G108" s="106"/>
      <c r="H108" s="106"/>
      <c r="I108" s="106"/>
      <c r="J108" s="107">
        <f>J196</f>
        <v>366.34000000000003</v>
      </c>
      <c r="L108" s="104"/>
    </row>
    <row r="109" spans="2:12" s="8" customFormat="1" ht="24.95" hidden="1" customHeight="1">
      <c r="B109" s="100"/>
      <c r="D109" s="101" t="s">
        <v>118</v>
      </c>
      <c r="E109" s="102"/>
      <c r="F109" s="102"/>
      <c r="G109" s="102"/>
      <c r="H109" s="102"/>
      <c r="I109" s="102"/>
      <c r="J109" s="103">
        <f>J204</f>
        <v>21000</v>
      </c>
      <c r="L109" s="100"/>
    </row>
    <row r="110" spans="2:12" s="1" customFormat="1" ht="21.75" hidden="1" customHeight="1">
      <c r="B110" s="28"/>
      <c r="L110" s="28"/>
    </row>
    <row r="111" spans="2:12" s="1" customFormat="1" ht="6.95" hidden="1" customHeight="1"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28"/>
    </row>
    <row r="112" spans="2:12" ht="11.25" hidden="1"/>
    <row r="113" spans="2:20" ht="11.25" hidden="1"/>
    <row r="114" spans="2:20" ht="11.25" hidden="1"/>
    <row r="115" spans="2:20" s="1" customFormat="1" ht="6.95" customHeight="1">
      <c r="B115" s="42"/>
      <c r="C115" s="43"/>
      <c r="D115" s="43"/>
      <c r="E115" s="43"/>
      <c r="F115" s="43"/>
      <c r="G115" s="43"/>
      <c r="H115" s="43"/>
      <c r="I115" s="43"/>
      <c r="J115" s="43"/>
      <c r="K115" s="43"/>
      <c r="L115" s="28"/>
    </row>
    <row r="116" spans="2:20" s="1" customFormat="1" ht="24.95" customHeight="1">
      <c r="B116" s="28"/>
      <c r="C116" s="20" t="s">
        <v>119</v>
      </c>
      <c r="L116" s="28"/>
    </row>
    <row r="117" spans="2:20" s="1" customFormat="1" ht="6.95" customHeight="1">
      <c r="B117" s="28"/>
      <c r="L117" s="28"/>
    </row>
    <row r="118" spans="2:20" s="1" customFormat="1" ht="12" customHeight="1">
      <c r="B118" s="28"/>
      <c r="C118" s="25" t="s">
        <v>14</v>
      </c>
      <c r="L118" s="28"/>
    </row>
    <row r="119" spans="2:20" s="1" customFormat="1" ht="16.5" customHeight="1">
      <c r="B119" s="28"/>
      <c r="E119" s="205" t="str">
        <f>E7</f>
        <v>Dodatek č. 2 - SO 111_B_121_C_121_D</v>
      </c>
      <c r="F119" s="206"/>
      <c r="G119" s="206"/>
      <c r="H119" s="206"/>
      <c r="L119" s="28"/>
    </row>
    <row r="120" spans="2:20" s="1" customFormat="1" ht="12" customHeight="1">
      <c r="B120" s="28"/>
      <c r="C120" s="25" t="s">
        <v>101</v>
      </c>
      <c r="L120" s="28"/>
    </row>
    <row r="121" spans="2:20" s="1" customFormat="1" ht="30" customHeight="1">
      <c r="B121" s="28"/>
      <c r="E121" s="171" t="str">
        <f>E9</f>
        <v>0112 - Vícepráce - uznatelné náklady - SO 111.B Chodníky, nástupiště a vjezdy - náves pravá strana</v>
      </c>
      <c r="F121" s="207"/>
      <c r="G121" s="207"/>
      <c r="H121" s="207"/>
      <c r="L121" s="28"/>
    </row>
    <row r="122" spans="2:20" s="1" customFormat="1" ht="6.95" customHeight="1">
      <c r="B122" s="28"/>
      <c r="L122" s="28"/>
    </row>
    <row r="123" spans="2:20" s="1" customFormat="1" ht="12" customHeight="1">
      <c r="B123" s="28"/>
      <c r="C123" s="25" t="s">
        <v>18</v>
      </c>
      <c r="F123" s="23" t="str">
        <f>F12</f>
        <v xml:space="preserve"> </v>
      </c>
      <c r="I123" s="25" t="s">
        <v>20</v>
      </c>
      <c r="J123" s="48" t="str">
        <f>IF(J12="","",J12)</f>
        <v>6. 5. 2026</v>
      </c>
      <c r="L123" s="28"/>
    </row>
    <row r="124" spans="2:20" s="1" customFormat="1" ht="6.95" customHeight="1">
      <c r="B124" s="28"/>
      <c r="L124" s="28"/>
    </row>
    <row r="125" spans="2:20" s="1" customFormat="1" ht="25.7" customHeight="1">
      <c r="B125" s="28"/>
      <c r="C125" s="25" t="s">
        <v>22</v>
      </c>
      <c r="F125" s="23" t="str">
        <f>E15</f>
        <v>Obec Moravičany</v>
      </c>
      <c r="I125" s="25" t="s">
        <v>32</v>
      </c>
      <c r="J125" s="26" t="str">
        <f>E21</f>
        <v>Atelis - Ateliér liniových staveb</v>
      </c>
      <c r="L125" s="28"/>
    </row>
    <row r="126" spans="2:20" s="1" customFormat="1" ht="15.2" customHeight="1">
      <c r="B126" s="28"/>
      <c r="C126" s="25" t="s">
        <v>28</v>
      </c>
      <c r="F126" s="23" t="str">
        <f>IF(E18="","",E18)</f>
        <v>Cash trade s.r.o.</v>
      </c>
      <c r="I126" s="25" t="s">
        <v>36</v>
      </c>
      <c r="J126" s="26" t="str">
        <f>E24</f>
        <v xml:space="preserve"> </v>
      </c>
      <c r="L126" s="28"/>
    </row>
    <row r="127" spans="2:20" s="1" customFormat="1" ht="10.35" customHeight="1">
      <c r="B127" s="28"/>
      <c r="L127" s="28"/>
    </row>
    <row r="128" spans="2:20" s="10" customFormat="1" ht="29.25" customHeight="1">
      <c r="B128" s="108"/>
      <c r="C128" s="109" t="s">
        <v>120</v>
      </c>
      <c r="D128" s="110" t="s">
        <v>65</v>
      </c>
      <c r="E128" s="110" t="s">
        <v>61</v>
      </c>
      <c r="F128" s="110" t="s">
        <v>62</v>
      </c>
      <c r="G128" s="110" t="s">
        <v>121</v>
      </c>
      <c r="H128" s="110" t="s">
        <v>122</v>
      </c>
      <c r="I128" s="110" t="s">
        <v>123</v>
      </c>
      <c r="J128" s="110" t="s">
        <v>105</v>
      </c>
      <c r="K128" s="111" t="s">
        <v>124</v>
      </c>
      <c r="L128" s="108"/>
      <c r="M128" s="55" t="s">
        <v>1</v>
      </c>
      <c r="N128" s="56" t="s">
        <v>44</v>
      </c>
      <c r="O128" s="56" t="s">
        <v>125</v>
      </c>
      <c r="P128" s="56" t="s">
        <v>126</v>
      </c>
      <c r="Q128" s="56" t="s">
        <v>127</v>
      </c>
      <c r="R128" s="56" t="s">
        <v>128</v>
      </c>
      <c r="S128" s="56" t="s">
        <v>129</v>
      </c>
      <c r="T128" s="57" t="s">
        <v>130</v>
      </c>
    </row>
    <row r="129" spans="2:65" s="1" customFormat="1" ht="22.9" customHeight="1">
      <c r="B129" s="28"/>
      <c r="C129" s="60" t="s">
        <v>131</v>
      </c>
      <c r="J129" s="112">
        <f>BK129</f>
        <v>1668545.4400000002</v>
      </c>
      <c r="L129" s="28"/>
      <c r="M129" s="58"/>
      <c r="N129" s="49"/>
      <c r="O129" s="49"/>
      <c r="P129" s="113">
        <f>P130+P134+P167+P192+P204</f>
        <v>816.9353000000001</v>
      </c>
      <c r="Q129" s="49"/>
      <c r="R129" s="113">
        <f>R130+R134+R167+R192+R204</f>
        <v>29.665999999999997</v>
      </c>
      <c r="S129" s="49"/>
      <c r="T129" s="114">
        <f>T130+T134+T167+T192+T204</f>
        <v>0</v>
      </c>
      <c r="AT129" s="16" t="s">
        <v>79</v>
      </c>
      <c r="AU129" s="16" t="s">
        <v>107</v>
      </c>
      <c r="BK129" s="115">
        <f>BK130+BK134+BK167+BK192+BK204</f>
        <v>1668545.4400000002</v>
      </c>
    </row>
    <row r="130" spans="2:65" s="11" customFormat="1" ht="25.9" customHeight="1">
      <c r="B130" s="116"/>
      <c r="D130" s="117" t="s">
        <v>79</v>
      </c>
      <c r="E130" s="118" t="s">
        <v>88</v>
      </c>
      <c r="F130" s="118" t="s">
        <v>132</v>
      </c>
      <c r="J130" s="119">
        <f>BK130</f>
        <v>10535.5</v>
      </c>
      <c r="L130" s="116"/>
      <c r="M130" s="120"/>
      <c r="P130" s="121">
        <f>SUM(P131:P133)</f>
        <v>14.312932000000002</v>
      </c>
      <c r="R130" s="121">
        <f>SUM(R131:R133)</f>
        <v>0</v>
      </c>
      <c r="T130" s="122">
        <f>SUM(T131:T133)</f>
        <v>0</v>
      </c>
      <c r="AR130" s="117" t="s">
        <v>88</v>
      </c>
      <c r="AT130" s="123" t="s">
        <v>79</v>
      </c>
      <c r="AU130" s="123" t="s">
        <v>80</v>
      </c>
      <c r="AY130" s="117" t="s">
        <v>133</v>
      </c>
      <c r="BK130" s="124">
        <f>SUM(BK131:BK133)</f>
        <v>10535.5</v>
      </c>
    </row>
    <row r="131" spans="2:65" s="1" customFormat="1" ht="21.75" customHeight="1">
      <c r="B131" s="125"/>
      <c r="C131" s="126" t="s">
        <v>134</v>
      </c>
      <c r="D131" s="126" t="s">
        <v>135</v>
      </c>
      <c r="E131" s="127" t="s">
        <v>136</v>
      </c>
      <c r="F131" s="128" t="s">
        <v>137</v>
      </c>
      <c r="G131" s="129" t="s">
        <v>138</v>
      </c>
      <c r="H131" s="130">
        <v>73.778000000000006</v>
      </c>
      <c r="I131" s="131">
        <v>58.7</v>
      </c>
      <c r="J131" s="131">
        <f>ROUND(I131*H131,2)</f>
        <v>4330.7700000000004</v>
      </c>
      <c r="K131" s="128" t="s">
        <v>139</v>
      </c>
      <c r="L131" s="28"/>
      <c r="M131" s="132" t="s">
        <v>1</v>
      </c>
      <c r="N131" s="133" t="s">
        <v>45</v>
      </c>
      <c r="O131" s="134">
        <v>3.2000000000000001E-2</v>
      </c>
      <c r="P131" s="134">
        <f>O131*H131</f>
        <v>2.3608960000000003</v>
      </c>
      <c r="Q131" s="134">
        <v>0</v>
      </c>
      <c r="R131" s="134">
        <f>Q131*H131</f>
        <v>0</v>
      </c>
      <c r="S131" s="134">
        <v>0</v>
      </c>
      <c r="T131" s="135">
        <f>S131*H131</f>
        <v>0</v>
      </c>
      <c r="AR131" s="136" t="s">
        <v>134</v>
      </c>
      <c r="AT131" s="136" t="s">
        <v>135</v>
      </c>
      <c r="AU131" s="136" t="s">
        <v>88</v>
      </c>
      <c r="AY131" s="16" t="s">
        <v>133</v>
      </c>
      <c r="BE131" s="137">
        <f>IF(N131="základní",J131,0)</f>
        <v>4330.7700000000004</v>
      </c>
      <c r="BF131" s="137">
        <f>IF(N131="snížená",J131,0)</f>
        <v>0</v>
      </c>
      <c r="BG131" s="137">
        <f>IF(N131="zákl. přenesená",J131,0)</f>
        <v>0</v>
      </c>
      <c r="BH131" s="137">
        <f>IF(N131="sníž. přenesená",J131,0)</f>
        <v>0</v>
      </c>
      <c r="BI131" s="137">
        <f>IF(N131="nulová",J131,0)</f>
        <v>0</v>
      </c>
      <c r="BJ131" s="16" t="s">
        <v>88</v>
      </c>
      <c r="BK131" s="137">
        <f>ROUND(I131*H131,2)</f>
        <v>4330.7700000000004</v>
      </c>
      <c r="BL131" s="16" t="s">
        <v>134</v>
      </c>
      <c r="BM131" s="136" t="s">
        <v>140</v>
      </c>
    </row>
    <row r="132" spans="2:65" s="1" customFormat="1" ht="24.2" customHeight="1">
      <c r="B132" s="125"/>
      <c r="C132" s="126" t="s">
        <v>90</v>
      </c>
      <c r="D132" s="126" t="s">
        <v>135</v>
      </c>
      <c r="E132" s="127" t="s">
        <v>141</v>
      </c>
      <c r="F132" s="128" t="s">
        <v>142</v>
      </c>
      <c r="G132" s="129" t="s">
        <v>138</v>
      </c>
      <c r="H132" s="130">
        <v>73.778000000000006</v>
      </c>
      <c r="I132" s="131">
        <v>69.900000000000006</v>
      </c>
      <c r="J132" s="131">
        <f>ROUND(I132*H132,2)</f>
        <v>5157.08</v>
      </c>
      <c r="K132" s="128" t="s">
        <v>139</v>
      </c>
      <c r="L132" s="28"/>
      <c r="M132" s="132" t="s">
        <v>1</v>
      </c>
      <c r="N132" s="133" t="s">
        <v>45</v>
      </c>
      <c r="O132" s="134">
        <v>0.159</v>
      </c>
      <c r="P132" s="134">
        <f>O132*H132</f>
        <v>11.730702000000001</v>
      </c>
      <c r="Q132" s="134">
        <v>0</v>
      </c>
      <c r="R132" s="134">
        <f>Q132*H132</f>
        <v>0</v>
      </c>
      <c r="S132" s="134">
        <v>0</v>
      </c>
      <c r="T132" s="135">
        <f>S132*H132</f>
        <v>0</v>
      </c>
      <c r="AR132" s="136" t="s">
        <v>134</v>
      </c>
      <c r="AT132" s="136" t="s">
        <v>135</v>
      </c>
      <c r="AU132" s="136" t="s">
        <v>88</v>
      </c>
      <c r="AY132" s="16" t="s">
        <v>133</v>
      </c>
      <c r="BE132" s="137">
        <f>IF(N132="základní",J132,0)</f>
        <v>5157.08</v>
      </c>
      <c r="BF132" s="137">
        <f>IF(N132="snížená",J132,0)</f>
        <v>0</v>
      </c>
      <c r="BG132" s="137">
        <f>IF(N132="zákl. přenesená",J132,0)</f>
        <v>0</v>
      </c>
      <c r="BH132" s="137">
        <f>IF(N132="sníž. přenesená",J132,0)</f>
        <v>0</v>
      </c>
      <c r="BI132" s="137">
        <f>IF(N132="nulová",J132,0)</f>
        <v>0</v>
      </c>
      <c r="BJ132" s="16" t="s">
        <v>88</v>
      </c>
      <c r="BK132" s="137">
        <f>ROUND(I132*H132,2)</f>
        <v>5157.08</v>
      </c>
      <c r="BL132" s="16" t="s">
        <v>134</v>
      </c>
      <c r="BM132" s="136" t="s">
        <v>143</v>
      </c>
    </row>
    <row r="133" spans="2:65" s="1" customFormat="1" ht="24.2" customHeight="1">
      <c r="B133" s="125"/>
      <c r="C133" s="126" t="s">
        <v>144</v>
      </c>
      <c r="D133" s="126" t="s">
        <v>135</v>
      </c>
      <c r="E133" s="127" t="s">
        <v>145</v>
      </c>
      <c r="F133" s="128" t="s">
        <v>146</v>
      </c>
      <c r="G133" s="129" t="s">
        <v>138</v>
      </c>
      <c r="H133" s="130">
        <v>73.778000000000006</v>
      </c>
      <c r="I133" s="131">
        <v>14.2</v>
      </c>
      <c r="J133" s="131">
        <f>ROUND(I133*H133,2)</f>
        <v>1047.6500000000001</v>
      </c>
      <c r="K133" s="128" t="s">
        <v>139</v>
      </c>
      <c r="L133" s="28"/>
      <c r="M133" s="132" t="s">
        <v>1</v>
      </c>
      <c r="N133" s="133" t="s">
        <v>45</v>
      </c>
      <c r="O133" s="134">
        <v>3.0000000000000001E-3</v>
      </c>
      <c r="P133" s="134">
        <f>O133*H133</f>
        <v>0.22133400000000003</v>
      </c>
      <c r="Q133" s="134">
        <v>0</v>
      </c>
      <c r="R133" s="134">
        <f>Q133*H133</f>
        <v>0</v>
      </c>
      <c r="S133" s="134">
        <v>0</v>
      </c>
      <c r="T133" s="135">
        <f>S133*H133</f>
        <v>0</v>
      </c>
      <c r="AR133" s="136" t="s">
        <v>134</v>
      </c>
      <c r="AT133" s="136" t="s">
        <v>135</v>
      </c>
      <c r="AU133" s="136" t="s">
        <v>88</v>
      </c>
      <c r="AY133" s="16" t="s">
        <v>133</v>
      </c>
      <c r="BE133" s="137">
        <f>IF(N133="základní",J133,0)</f>
        <v>1047.6500000000001</v>
      </c>
      <c r="BF133" s="137">
        <f>IF(N133="snížená",J133,0)</f>
        <v>0</v>
      </c>
      <c r="BG133" s="137">
        <f>IF(N133="zákl. přenesená",J133,0)</f>
        <v>0</v>
      </c>
      <c r="BH133" s="137">
        <f>IF(N133="sníž. přenesená",J133,0)</f>
        <v>0</v>
      </c>
      <c r="BI133" s="137">
        <f>IF(N133="nulová",J133,0)</f>
        <v>0</v>
      </c>
      <c r="BJ133" s="16" t="s">
        <v>88</v>
      </c>
      <c r="BK133" s="137">
        <f>ROUND(I133*H133,2)</f>
        <v>1047.6500000000001</v>
      </c>
      <c r="BL133" s="16" t="s">
        <v>134</v>
      </c>
      <c r="BM133" s="136" t="s">
        <v>147</v>
      </c>
    </row>
    <row r="134" spans="2:65" s="11" customFormat="1" ht="25.9" customHeight="1">
      <c r="B134" s="116"/>
      <c r="D134" s="117" t="s">
        <v>79</v>
      </c>
      <c r="E134" s="118" t="s">
        <v>90</v>
      </c>
      <c r="F134" s="118" t="s">
        <v>148</v>
      </c>
      <c r="J134" s="119">
        <f>BK134</f>
        <v>1575125.84</v>
      </c>
      <c r="L134" s="116"/>
      <c r="M134" s="120"/>
      <c r="P134" s="121">
        <f>P135+P153+P160+P163</f>
        <v>739.66236800000001</v>
      </c>
      <c r="R134" s="121">
        <f>R135+R153+R160+R163</f>
        <v>0</v>
      </c>
      <c r="T134" s="122">
        <f>T135+T153+T160+T163</f>
        <v>0</v>
      </c>
      <c r="AR134" s="117" t="s">
        <v>88</v>
      </c>
      <c r="AT134" s="123" t="s">
        <v>79</v>
      </c>
      <c r="AU134" s="123" t="s">
        <v>80</v>
      </c>
      <c r="AY134" s="117" t="s">
        <v>133</v>
      </c>
      <c r="BK134" s="124">
        <f>BK135+BK153+BK160+BK163</f>
        <v>1575125.84</v>
      </c>
    </row>
    <row r="135" spans="2:65" s="11" customFormat="1" ht="22.9" customHeight="1">
      <c r="B135" s="116"/>
      <c r="D135" s="117" t="s">
        <v>79</v>
      </c>
      <c r="E135" s="138" t="s">
        <v>88</v>
      </c>
      <c r="F135" s="138" t="s">
        <v>132</v>
      </c>
      <c r="J135" s="139">
        <f>BK135</f>
        <v>834477.61</v>
      </c>
      <c r="L135" s="116"/>
      <c r="M135" s="120"/>
      <c r="P135" s="121">
        <f>SUM(P136:P152)</f>
        <v>689.39356799999996</v>
      </c>
      <c r="R135" s="121">
        <f>SUM(R136:R152)</f>
        <v>0</v>
      </c>
      <c r="T135" s="122">
        <f>SUM(T136:T152)</f>
        <v>0</v>
      </c>
      <c r="AR135" s="117" t="s">
        <v>88</v>
      </c>
      <c r="AT135" s="123" t="s">
        <v>79</v>
      </c>
      <c r="AU135" s="123" t="s">
        <v>88</v>
      </c>
      <c r="AY135" s="117" t="s">
        <v>133</v>
      </c>
      <c r="BK135" s="124">
        <f>SUM(BK136:BK152)</f>
        <v>834477.61</v>
      </c>
    </row>
    <row r="136" spans="2:65" s="1" customFormat="1" ht="24.2" customHeight="1">
      <c r="B136" s="125"/>
      <c r="C136" s="126" t="s">
        <v>88</v>
      </c>
      <c r="D136" s="126" t="s">
        <v>135</v>
      </c>
      <c r="E136" s="127" t="s">
        <v>149</v>
      </c>
      <c r="F136" s="128" t="s">
        <v>150</v>
      </c>
      <c r="G136" s="129" t="s">
        <v>151</v>
      </c>
      <c r="H136" s="130">
        <v>33.6</v>
      </c>
      <c r="I136" s="131">
        <v>848</v>
      </c>
      <c r="J136" s="131">
        <f>ROUND(I136*H136,2)</f>
        <v>28492.799999999999</v>
      </c>
      <c r="K136" s="128" t="s">
        <v>139</v>
      </c>
      <c r="L136" s="28"/>
      <c r="M136" s="132" t="s">
        <v>1</v>
      </c>
      <c r="N136" s="133" t="s">
        <v>45</v>
      </c>
      <c r="O136" s="134">
        <v>3.1480000000000001</v>
      </c>
      <c r="P136" s="134">
        <f>O136*H136</f>
        <v>105.7728</v>
      </c>
      <c r="Q136" s="134">
        <v>0</v>
      </c>
      <c r="R136" s="134">
        <f>Q136*H136</f>
        <v>0</v>
      </c>
      <c r="S136" s="134">
        <v>0</v>
      </c>
      <c r="T136" s="135">
        <f>S136*H136</f>
        <v>0</v>
      </c>
      <c r="AR136" s="136" t="s">
        <v>134</v>
      </c>
      <c r="AT136" s="136" t="s">
        <v>135</v>
      </c>
      <c r="AU136" s="136" t="s">
        <v>90</v>
      </c>
      <c r="AY136" s="16" t="s">
        <v>133</v>
      </c>
      <c r="BE136" s="137">
        <f>IF(N136="základní",J136,0)</f>
        <v>28492.799999999999</v>
      </c>
      <c r="BF136" s="137">
        <f>IF(N136="snížená",J136,0)</f>
        <v>0</v>
      </c>
      <c r="BG136" s="137">
        <f>IF(N136="zákl. přenesená",J136,0)</f>
        <v>0</v>
      </c>
      <c r="BH136" s="137">
        <f>IF(N136="sníž. přenesená",J136,0)</f>
        <v>0</v>
      </c>
      <c r="BI136" s="137">
        <f>IF(N136="nulová",J136,0)</f>
        <v>0</v>
      </c>
      <c r="BJ136" s="16" t="s">
        <v>88</v>
      </c>
      <c r="BK136" s="137">
        <f>ROUND(I136*H136,2)</f>
        <v>28492.799999999999</v>
      </c>
      <c r="BL136" s="16" t="s">
        <v>134</v>
      </c>
      <c r="BM136" s="136" t="s">
        <v>152</v>
      </c>
    </row>
    <row r="137" spans="2:65" s="1" customFormat="1" ht="37.9" customHeight="1">
      <c r="B137" s="125"/>
      <c r="C137" s="126" t="s">
        <v>90</v>
      </c>
      <c r="D137" s="126" t="s">
        <v>135</v>
      </c>
      <c r="E137" s="127" t="s">
        <v>153</v>
      </c>
      <c r="F137" s="128" t="s">
        <v>154</v>
      </c>
      <c r="G137" s="129" t="s">
        <v>151</v>
      </c>
      <c r="H137" s="130">
        <v>471.27</v>
      </c>
      <c r="I137" s="131">
        <v>348</v>
      </c>
      <c r="J137" s="131">
        <f>ROUND(I137*H137,2)</f>
        <v>164001.96</v>
      </c>
      <c r="K137" s="128" t="s">
        <v>1</v>
      </c>
      <c r="L137" s="28"/>
      <c r="M137" s="132" t="s">
        <v>1</v>
      </c>
      <c r="N137" s="133" t="s">
        <v>45</v>
      </c>
      <c r="O137" s="134">
        <v>0</v>
      </c>
      <c r="P137" s="134">
        <f>O137*H137</f>
        <v>0</v>
      </c>
      <c r="Q137" s="134">
        <v>0</v>
      </c>
      <c r="R137" s="134">
        <f>Q137*H137</f>
        <v>0</v>
      </c>
      <c r="S137" s="134">
        <v>0</v>
      </c>
      <c r="T137" s="135">
        <f>S137*H137</f>
        <v>0</v>
      </c>
      <c r="AR137" s="136" t="s">
        <v>134</v>
      </c>
      <c r="AT137" s="136" t="s">
        <v>135</v>
      </c>
      <c r="AU137" s="136" t="s">
        <v>90</v>
      </c>
      <c r="AY137" s="16" t="s">
        <v>133</v>
      </c>
      <c r="BE137" s="137">
        <f>IF(N137="základní",J137,0)</f>
        <v>164001.96</v>
      </c>
      <c r="BF137" s="137">
        <f>IF(N137="snížená",J137,0)</f>
        <v>0</v>
      </c>
      <c r="BG137" s="137">
        <f>IF(N137="zákl. přenesená",J137,0)</f>
        <v>0</v>
      </c>
      <c r="BH137" s="137">
        <f>IF(N137="sníž. přenesená",J137,0)</f>
        <v>0</v>
      </c>
      <c r="BI137" s="137">
        <f>IF(N137="nulová",J137,0)</f>
        <v>0</v>
      </c>
      <c r="BJ137" s="16" t="s">
        <v>88</v>
      </c>
      <c r="BK137" s="137">
        <f>ROUND(I137*H137,2)</f>
        <v>164001.96</v>
      </c>
      <c r="BL137" s="16" t="s">
        <v>134</v>
      </c>
      <c r="BM137" s="136" t="s">
        <v>155</v>
      </c>
    </row>
    <row r="138" spans="2:65" s="12" customFormat="1" ht="11.25">
      <c r="B138" s="140"/>
      <c r="D138" s="141" t="s">
        <v>156</v>
      </c>
      <c r="E138" s="142" t="s">
        <v>1</v>
      </c>
      <c r="F138" s="143" t="s">
        <v>157</v>
      </c>
      <c r="H138" s="142" t="s">
        <v>1</v>
      </c>
      <c r="L138" s="140"/>
      <c r="M138" s="144"/>
      <c r="T138" s="145"/>
      <c r="AT138" s="142" t="s">
        <v>156</v>
      </c>
      <c r="AU138" s="142" t="s">
        <v>90</v>
      </c>
      <c r="AV138" s="12" t="s">
        <v>88</v>
      </c>
      <c r="AW138" s="12" t="s">
        <v>37</v>
      </c>
      <c r="AX138" s="12" t="s">
        <v>80</v>
      </c>
      <c r="AY138" s="142" t="s">
        <v>133</v>
      </c>
    </row>
    <row r="139" spans="2:65" s="12" customFormat="1" ht="11.25">
      <c r="B139" s="140"/>
      <c r="D139" s="141" t="s">
        <v>156</v>
      </c>
      <c r="E139" s="142" t="s">
        <v>1</v>
      </c>
      <c r="F139" s="143" t="s">
        <v>158</v>
      </c>
      <c r="H139" s="142" t="s">
        <v>1</v>
      </c>
      <c r="L139" s="140"/>
      <c r="M139" s="144"/>
      <c r="T139" s="145"/>
      <c r="AT139" s="142" t="s">
        <v>156</v>
      </c>
      <c r="AU139" s="142" t="s">
        <v>90</v>
      </c>
      <c r="AV139" s="12" t="s">
        <v>88</v>
      </c>
      <c r="AW139" s="12" t="s">
        <v>37</v>
      </c>
      <c r="AX139" s="12" t="s">
        <v>80</v>
      </c>
      <c r="AY139" s="142" t="s">
        <v>133</v>
      </c>
    </row>
    <row r="140" spans="2:65" s="12" customFormat="1" ht="11.25">
      <c r="B140" s="140"/>
      <c r="D140" s="141" t="s">
        <v>156</v>
      </c>
      <c r="E140" s="142" t="s">
        <v>1</v>
      </c>
      <c r="F140" s="143" t="s">
        <v>159</v>
      </c>
      <c r="H140" s="142" t="s">
        <v>1</v>
      </c>
      <c r="L140" s="140"/>
      <c r="M140" s="144"/>
      <c r="T140" s="145"/>
      <c r="AT140" s="142" t="s">
        <v>156</v>
      </c>
      <c r="AU140" s="142" t="s">
        <v>90</v>
      </c>
      <c r="AV140" s="12" t="s">
        <v>88</v>
      </c>
      <c r="AW140" s="12" t="s">
        <v>37</v>
      </c>
      <c r="AX140" s="12" t="s">
        <v>80</v>
      </c>
      <c r="AY140" s="142" t="s">
        <v>133</v>
      </c>
    </row>
    <row r="141" spans="2:65" s="13" customFormat="1" ht="11.25">
      <c r="B141" s="146"/>
      <c r="D141" s="141" t="s">
        <v>156</v>
      </c>
      <c r="E141" s="147" t="s">
        <v>1</v>
      </c>
      <c r="F141" s="148" t="s">
        <v>160</v>
      </c>
      <c r="H141" s="149">
        <v>471.27</v>
      </c>
      <c r="L141" s="146"/>
      <c r="M141" s="150"/>
      <c r="T141" s="151"/>
      <c r="AT141" s="147" t="s">
        <v>156</v>
      </c>
      <c r="AU141" s="147" t="s">
        <v>90</v>
      </c>
      <c r="AV141" s="13" t="s">
        <v>90</v>
      </c>
      <c r="AW141" s="13" t="s">
        <v>37</v>
      </c>
      <c r="AX141" s="13" t="s">
        <v>80</v>
      </c>
      <c r="AY141" s="147" t="s">
        <v>133</v>
      </c>
    </row>
    <row r="142" spans="2:65" s="14" customFormat="1" ht="11.25">
      <c r="B142" s="152"/>
      <c r="D142" s="141" t="s">
        <v>156</v>
      </c>
      <c r="E142" s="153" t="s">
        <v>1</v>
      </c>
      <c r="F142" s="154" t="s">
        <v>161</v>
      </c>
      <c r="H142" s="155">
        <v>471.27</v>
      </c>
      <c r="L142" s="152"/>
      <c r="M142" s="156"/>
      <c r="T142" s="157"/>
      <c r="AT142" s="153" t="s">
        <v>156</v>
      </c>
      <c r="AU142" s="153" t="s">
        <v>90</v>
      </c>
      <c r="AV142" s="14" t="s">
        <v>134</v>
      </c>
      <c r="AW142" s="14" t="s">
        <v>37</v>
      </c>
      <c r="AX142" s="14" t="s">
        <v>88</v>
      </c>
      <c r="AY142" s="153" t="s">
        <v>133</v>
      </c>
    </row>
    <row r="143" spans="2:65" s="1" customFormat="1" ht="24.2" customHeight="1">
      <c r="B143" s="125"/>
      <c r="C143" s="126" t="s">
        <v>144</v>
      </c>
      <c r="D143" s="126" t="s">
        <v>135</v>
      </c>
      <c r="E143" s="127" t="s">
        <v>162</v>
      </c>
      <c r="F143" s="128" t="s">
        <v>163</v>
      </c>
      <c r="G143" s="129" t="s">
        <v>151</v>
      </c>
      <c r="H143" s="130">
        <v>377.01600000000002</v>
      </c>
      <c r="I143" s="131">
        <v>526</v>
      </c>
      <c r="J143" s="131">
        <f>ROUND(I143*H143,2)</f>
        <v>198310.42</v>
      </c>
      <c r="K143" s="128" t="s">
        <v>139</v>
      </c>
      <c r="L143" s="28"/>
      <c r="M143" s="132" t="s">
        <v>1</v>
      </c>
      <c r="N143" s="133" t="s">
        <v>45</v>
      </c>
      <c r="O143" s="134">
        <v>1.548</v>
      </c>
      <c r="P143" s="134">
        <f>O143*H143</f>
        <v>583.620768</v>
      </c>
      <c r="Q143" s="134">
        <v>0</v>
      </c>
      <c r="R143" s="134">
        <f>Q143*H143</f>
        <v>0</v>
      </c>
      <c r="S143" s="134">
        <v>0</v>
      </c>
      <c r="T143" s="135">
        <f>S143*H143</f>
        <v>0</v>
      </c>
      <c r="AR143" s="136" t="s">
        <v>134</v>
      </c>
      <c r="AT143" s="136" t="s">
        <v>135</v>
      </c>
      <c r="AU143" s="136" t="s">
        <v>90</v>
      </c>
      <c r="AY143" s="16" t="s">
        <v>133</v>
      </c>
      <c r="BE143" s="137">
        <f>IF(N143="základní",J143,0)</f>
        <v>198310.42</v>
      </c>
      <c r="BF143" s="137">
        <f>IF(N143="snížená",J143,0)</f>
        <v>0</v>
      </c>
      <c r="BG143" s="137">
        <f>IF(N143="zákl. přenesená",J143,0)</f>
        <v>0</v>
      </c>
      <c r="BH143" s="137">
        <f>IF(N143="sníž. přenesená",J143,0)</f>
        <v>0</v>
      </c>
      <c r="BI143" s="137">
        <f>IF(N143="nulová",J143,0)</f>
        <v>0</v>
      </c>
      <c r="BJ143" s="16" t="s">
        <v>88</v>
      </c>
      <c r="BK143" s="137">
        <f>ROUND(I143*H143,2)</f>
        <v>198310.42</v>
      </c>
      <c r="BL143" s="16" t="s">
        <v>134</v>
      </c>
      <c r="BM143" s="136" t="s">
        <v>164</v>
      </c>
    </row>
    <row r="144" spans="2:65" s="13" customFormat="1" ht="11.25">
      <c r="B144" s="146"/>
      <c r="D144" s="141" t="s">
        <v>156</v>
      </c>
      <c r="E144" s="147" t="s">
        <v>1</v>
      </c>
      <c r="F144" s="148" t="s">
        <v>165</v>
      </c>
      <c r="H144" s="149">
        <v>377.01600000000002</v>
      </c>
      <c r="L144" s="146"/>
      <c r="M144" s="150"/>
      <c r="T144" s="151"/>
      <c r="AT144" s="147" t="s">
        <v>156</v>
      </c>
      <c r="AU144" s="147" t="s">
        <v>90</v>
      </c>
      <c r="AV144" s="13" t="s">
        <v>90</v>
      </c>
      <c r="AW144" s="13" t="s">
        <v>37</v>
      </c>
      <c r="AX144" s="13" t="s">
        <v>80</v>
      </c>
      <c r="AY144" s="147" t="s">
        <v>133</v>
      </c>
    </row>
    <row r="145" spans="2:65" s="14" customFormat="1" ht="11.25">
      <c r="B145" s="152"/>
      <c r="D145" s="141" t="s">
        <v>156</v>
      </c>
      <c r="E145" s="153" t="s">
        <v>1</v>
      </c>
      <c r="F145" s="154" t="s">
        <v>161</v>
      </c>
      <c r="H145" s="155">
        <v>377.01600000000002</v>
      </c>
      <c r="L145" s="152"/>
      <c r="M145" s="156"/>
      <c r="T145" s="157"/>
      <c r="AT145" s="153" t="s">
        <v>156</v>
      </c>
      <c r="AU145" s="153" t="s">
        <v>90</v>
      </c>
      <c r="AV145" s="14" t="s">
        <v>134</v>
      </c>
      <c r="AW145" s="14" t="s">
        <v>37</v>
      </c>
      <c r="AX145" s="14" t="s">
        <v>88</v>
      </c>
      <c r="AY145" s="153" t="s">
        <v>133</v>
      </c>
    </row>
    <row r="146" spans="2:65" s="1" customFormat="1" ht="37.9" customHeight="1">
      <c r="B146" s="125"/>
      <c r="C146" s="126" t="s">
        <v>134</v>
      </c>
      <c r="D146" s="126" t="s">
        <v>135</v>
      </c>
      <c r="E146" s="127" t="s">
        <v>166</v>
      </c>
      <c r="F146" s="128" t="s">
        <v>167</v>
      </c>
      <c r="G146" s="129" t="s">
        <v>151</v>
      </c>
      <c r="H146" s="130">
        <v>471.27</v>
      </c>
      <c r="I146" s="131">
        <v>241.6</v>
      </c>
      <c r="J146" s="131">
        <f>ROUND(I146*H146,2)</f>
        <v>113858.83</v>
      </c>
      <c r="K146" s="128" t="s">
        <v>1</v>
      </c>
      <c r="L146" s="28"/>
      <c r="M146" s="132" t="s">
        <v>1</v>
      </c>
      <c r="N146" s="133" t="s">
        <v>45</v>
      </c>
      <c r="O146" s="134">
        <v>0</v>
      </c>
      <c r="P146" s="134">
        <f>O146*H146</f>
        <v>0</v>
      </c>
      <c r="Q146" s="134">
        <v>0</v>
      </c>
      <c r="R146" s="134">
        <f>Q146*H146</f>
        <v>0</v>
      </c>
      <c r="S146" s="134">
        <v>0</v>
      </c>
      <c r="T146" s="135">
        <f>S146*H146</f>
        <v>0</v>
      </c>
      <c r="AR146" s="136" t="s">
        <v>134</v>
      </c>
      <c r="AT146" s="136" t="s">
        <v>135</v>
      </c>
      <c r="AU146" s="136" t="s">
        <v>90</v>
      </c>
      <c r="AY146" s="16" t="s">
        <v>133</v>
      </c>
      <c r="BE146" s="137">
        <f>IF(N146="základní",J146,0)</f>
        <v>113858.83</v>
      </c>
      <c r="BF146" s="137">
        <f>IF(N146="snížená",J146,0)</f>
        <v>0</v>
      </c>
      <c r="BG146" s="137">
        <f>IF(N146="zákl. přenesená",J146,0)</f>
        <v>0</v>
      </c>
      <c r="BH146" s="137">
        <f>IF(N146="sníž. přenesená",J146,0)</f>
        <v>0</v>
      </c>
      <c r="BI146" s="137">
        <f>IF(N146="nulová",J146,0)</f>
        <v>0</v>
      </c>
      <c r="BJ146" s="16" t="s">
        <v>88</v>
      </c>
      <c r="BK146" s="137">
        <f>ROUND(I146*H146,2)</f>
        <v>113858.83</v>
      </c>
      <c r="BL146" s="16" t="s">
        <v>134</v>
      </c>
      <c r="BM146" s="136" t="s">
        <v>168</v>
      </c>
    </row>
    <row r="147" spans="2:65" s="1" customFormat="1" ht="37.9" customHeight="1">
      <c r="B147" s="125"/>
      <c r="C147" s="126" t="s">
        <v>169</v>
      </c>
      <c r="D147" s="126" t="s">
        <v>135</v>
      </c>
      <c r="E147" s="127" t="s">
        <v>170</v>
      </c>
      <c r="F147" s="128" t="s">
        <v>171</v>
      </c>
      <c r="G147" s="129" t="s">
        <v>151</v>
      </c>
      <c r="H147" s="130">
        <v>4712.7</v>
      </c>
      <c r="I147" s="131">
        <v>18</v>
      </c>
      <c r="J147" s="131">
        <f>ROUND(I147*H147,2)</f>
        <v>84828.6</v>
      </c>
      <c r="K147" s="128" t="s">
        <v>1</v>
      </c>
      <c r="L147" s="28"/>
      <c r="M147" s="132" t="s">
        <v>1</v>
      </c>
      <c r="N147" s="133" t="s">
        <v>45</v>
      </c>
      <c r="O147" s="134">
        <v>0</v>
      </c>
      <c r="P147" s="134">
        <f>O147*H147</f>
        <v>0</v>
      </c>
      <c r="Q147" s="134">
        <v>0</v>
      </c>
      <c r="R147" s="134">
        <f>Q147*H147</f>
        <v>0</v>
      </c>
      <c r="S147" s="134">
        <v>0</v>
      </c>
      <c r="T147" s="135">
        <f>S147*H147</f>
        <v>0</v>
      </c>
      <c r="AR147" s="136" t="s">
        <v>134</v>
      </c>
      <c r="AT147" s="136" t="s">
        <v>135</v>
      </c>
      <c r="AU147" s="136" t="s">
        <v>90</v>
      </c>
      <c r="AY147" s="16" t="s">
        <v>133</v>
      </c>
      <c r="BE147" s="137">
        <f>IF(N147="základní",J147,0)</f>
        <v>84828.6</v>
      </c>
      <c r="BF147" s="137">
        <f>IF(N147="snížená",J147,0)</f>
        <v>0</v>
      </c>
      <c r="BG147" s="137">
        <f>IF(N147="zákl. přenesená",J147,0)</f>
        <v>0</v>
      </c>
      <c r="BH147" s="137">
        <f>IF(N147="sníž. přenesená",J147,0)</f>
        <v>0</v>
      </c>
      <c r="BI147" s="137">
        <f>IF(N147="nulová",J147,0)</f>
        <v>0</v>
      </c>
      <c r="BJ147" s="16" t="s">
        <v>88</v>
      </c>
      <c r="BK147" s="137">
        <f>ROUND(I147*H147,2)</f>
        <v>84828.6</v>
      </c>
      <c r="BL147" s="16" t="s">
        <v>134</v>
      </c>
      <c r="BM147" s="136" t="s">
        <v>172</v>
      </c>
    </row>
    <row r="148" spans="2:65" s="13" customFormat="1" ht="11.25">
      <c r="B148" s="146"/>
      <c r="D148" s="141" t="s">
        <v>156</v>
      </c>
      <c r="E148" s="147" t="s">
        <v>1</v>
      </c>
      <c r="F148" s="148" t="s">
        <v>173</v>
      </c>
      <c r="H148" s="149">
        <v>4712.7</v>
      </c>
      <c r="L148" s="146"/>
      <c r="M148" s="150"/>
      <c r="T148" s="151"/>
      <c r="AT148" s="147" t="s">
        <v>156</v>
      </c>
      <c r="AU148" s="147" t="s">
        <v>90</v>
      </c>
      <c r="AV148" s="13" t="s">
        <v>90</v>
      </c>
      <c r="AW148" s="13" t="s">
        <v>37</v>
      </c>
      <c r="AX148" s="13" t="s">
        <v>80</v>
      </c>
      <c r="AY148" s="147" t="s">
        <v>133</v>
      </c>
    </row>
    <row r="149" spans="2:65" s="14" customFormat="1" ht="11.25">
      <c r="B149" s="152"/>
      <c r="D149" s="141" t="s">
        <v>156</v>
      </c>
      <c r="E149" s="153" t="s">
        <v>1</v>
      </c>
      <c r="F149" s="154" t="s">
        <v>161</v>
      </c>
      <c r="H149" s="155">
        <v>4712.7</v>
      </c>
      <c r="L149" s="152"/>
      <c r="M149" s="156"/>
      <c r="T149" s="157"/>
      <c r="AT149" s="153" t="s">
        <v>156</v>
      </c>
      <c r="AU149" s="153" t="s">
        <v>90</v>
      </c>
      <c r="AV149" s="14" t="s">
        <v>134</v>
      </c>
      <c r="AW149" s="14" t="s">
        <v>37</v>
      </c>
      <c r="AX149" s="14" t="s">
        <v>88</v>
      </c>
      <c r="AY149" s="153" t="s">
        <v>133</v>
      </c>
    </row>
    <row r="150" spans="2:65" s="1" customFormat="1" ht="33" customHeight="1">
      <c r="B150" s="125"/>
      <c r="C150" s="126" t="s">
        <v>174</v>
      </c>
      <c r="D150" s="126" t="s">
        <v>135</v>
      </c>
      <c r="E150" s="127" t="s">
        <v>175</v>
      </c>
      <c r="F150" s="128" t="s">
        <v>176</v>
      </c>
      <c r="G150" s="129" t="s">
        <v>138</v>
      </c>
      <c r="H150" s="130">
        <v>895.41300000000001</v>
      </c>
      <c r="I150" s="131">
        <v>273.60000000000002</v>
      </c>
      <c r="J150" s="131">
        <f>ROUND(I150*H150,2)</f>
        <v>244985</v>
      </c>
      <c r="K150" s="128" t="s">
        <v>1</v>
      </c>
      <c r="L150" s="28"/>
      <c r="M150" s="132" t="s">
        <v>1</v>
      </c>
      <c r="N150" s="133" t="s">
        <v>45</v>
      </c>
      <c r="O150" s="134">
        <v>0</v>
      </c>
      <c r="P150" s="134">
        <f>O150*H150</f>
        <v>0</v>
      </c>
      <c r="Q150" s="134">
        <v>0</v>
      </c>
      <c r="R150" s="134">
        <f>Q150*H150</f>
        <v>0</v>
      </c>
      <c r="S150" s="134">
        <v>0</v>
      </c>
      <c r="T150" s="135">
        <f>S150*H150</f>
        <v>0</v>
      </c>
      <c r="AR150" s="136" t="s">
        <v>134</v>
      </c>
      <c r="AT150" s="136" t="s">
        <v>135</v>
      </c>
      <c r="AU150" s="136" t="s">
        <v>90</v>
      </c>
      <c r="AY150" s="16" t="s">
        <v>133</v>
      </c>
      <c r="BE150" s="137">
        <f>IF(N150="základní",J150,0)</f>
        <v>244985</v>
      </c>
      <c r="BF150" s="137">
        <f>IF(N150="snížená",J150,0)</f>
        <v>0</v>
      </c>
      <c r="BG150" s="137">
        <f>IF(N150="zákl. přenesená",J150,0)</f>
        <v>0</v>
      </c>
      <c r="BH150" s="137">
        <f>IF(N150="sníž. přenesená",J150,0)</f>
        <v>0</v>
      </c>
      <c r="BI150" s="137">
        <f>IF(N150="nulová",J150,0)</f>
        <v>0</v>
      </c>
      <c r="BJ150" s="16" t="s">
        <v>88</v>
      </c>
      <c r="BK150" s="137">
        <f>ROUND(I150*H150,2)</f>
        <v>244985</v>
      </c>
      <c r="BL150" s="16" t="s">
        <v>134</v>
      </c>
      <c r="BM150" s="136" t="s">
        <v>177</v>
      </c>
    </row>
    <row r="151" spans="2:65" s="13" customFormat="1" ht="11.25">
      <c r="B151" s="146"/>
      <c r="D151" s="141" t="s">
        <v>156</v>
      </c>
      <c r="E151" s="147" t="s">
        <v>1</v>
      </c>
      <c r="F151" s="148" t="s">
        <v>178</v>
      </c>
      <c r="H151" s="149">
        <v>895.41300000000001</v>
      </c>
      <c r="L151" s="146"/>
      <c r="M151" s="150"/>
      <c r="T151" s="151"/>
      <c r="AT151" s="147" t="s">
        <v>156</v>
      </c>
      <c r="AU151" s="147" t="s">
        <v>90</v>
      </c>
      <c r="AV151" s="13" t="s">
        <v>90</v>
      </c>
      <c r="AW151" s="13" t="s">
        <v>37</v>
      </c>
      <c r="AX151" s="13" t="s">
        <v>80</v>
      </c>
      <c r="AY151" s="147" t="s">
        <v>133</v>
      </c>
    </row>
    <row r="152" spans="2:65" s="14" customFormat="1" ht="11.25">
      <c r="B152" s="152"/>
      <c r="D152" s="141" t="s">
        <v>156</v>
      </c>
      <c r="E152" s="153" t="s">
        <v>1</v>
      </c>
      <c r="F152" s="154" t="s">
        <v>161</v>
      </c>
      <c r="H152" s="155">
        <v>895.41300000000001</v>
      </c>
      <c r="L152" s="152"/>
      <c r="M152" s="156"/>
      <c r="T152" s="157"/>
      <c r="AT152" s="153" t="s">
        <v>156</v>
      </c>
      <c r="AU152" s="153" t="s">
        <v>90</v>
      </c>
      <c r="AV152" s="14" t="s">
        <v>134</v>
      </c>
      <c r="AW152" s="14" t="s">
        <v>37</v>
      </c>
      <c r="AX152" s="14" t="s">
        <v>88</v>
      </c>
      <c r="AY152" s="153" t="s">
        <v>133</v>
      </c>
    </row>
    <row r="153" spans="2:65" s="11" customFormat="1" ht="22.9" customHeight="1">
      <c r="B153" s="116"/>
      <c r="D153" s="117" t="s">
        <v>79</v>
      </c>
      <c r="E153" s="138" t="s">
        <v>169</v>
      </c>
      <c r="F153" s="138" t="s">
        <v>179</v>
      </c>
      <c r="J153" s="139">
        <f>BK153</f>
        <v>455416.68</v>
      </c>
      <c r="L153" s="116"/>
      <c r="M153" s="120"/>
      <c r="P153" s="121">
        <f>SUM(P154:P159)</f>
        <v>50.268800000000006</v>
      </c>
      <c r="R153" s="121">
        <f>SUM(R154:R159)</f>
        <v>0</v>
      </c>
      <c r="T153" s="122">
        <f>SUM(T154:T159)</f>
        <v>0</v>
      </c>
      <c r="AR153" s="117" t="s">
        <v>88</v>
      </c>
      <c r="AT153" s="123" t="s">
        <v>79</v>
      </c>
      <c r="AU153" s="123" t="s">
        <v>88</v>
      </c>
      <c r="AY153" s="117" t="s">
        <v>133</v>
      </c>
      <c r="BK153" s="124">
        <f>SUM(BK154:BK159)</f>
        <v>455416.68</v>
      </c>
    </row>
    <row r="154" spans="2:65" s="1" customFormat="1" ht="24.2" customHeight="1">
      <c r="B154" s="125"/>
      <c r="C154" s="126" t="s">
        <v>180</v>
      </c>
      <c r="D154" s="126" t="s">
        <v>135</v>
      </c>
      <c r="E154" s="127" t="s">
        <v>181</v>
      </c>
      <c r="F154" s="128" t="s">
        <v>182</v>
      </c>
      <c r="G154" s="129" t="s">
        <v>183</v>
      </c>
      <c r="H154" s="130">
        <v>3141.8</v>
      </c>
      <c r="I154" s="131">
        <v>22.2</v>
      </c>
      <c r="J154" s="131">
        <f>ROUND(I154*H154,2)</f>
        <v>69747.960000000006</v>
      </c>
      <c r="K154" s="128" t="s">
        <v>139</v>
      </c>
      <c r="L154" s="28"/>
      <c r="M154" s="132" t="s">
        <v>1</v>
      </c>
      <c r="N154" s="133" t="s">
        <v>45</v>
      </c>
      <c r="O154" s="134">
        <v>1.6E-2</v>
      </c>
      <c r="P154" s="134">
        <f>O154*H154</f>
        <v>50.268800000000006</v>
      </c>
      <c r="Q154" s="134">
        <v>0</v>
      </c>
      <c r="R154" s="134">
        <f>Q154*H154</f>
        <v>0</v>
      </c>
      <c r="S154" s="134">
        <v>0</v>
      </c>
      <c r="T154" s="135">
        <f>S154*H154</f>
        <v>0</v>
      </c>
      <c r="AR154" s="136" t="s">
        <v>134</v>
      </c>
      <c r="AT154" s="136" t="s">
        <v>135</v>
      </c>
      <c r="AU154" s="136" t="s">
        <v>90</v>
      </c>
      <c r="AY154" s="16" t="s">
        <v>133</v>
      </c>
      <c r="BE154" s="137">
        <f>IF(N154="základní",J154,0)</f>
        <v>69747.960000000006</v>
      </c>
      <c r="BF154" s="137">
        <f>IF(N154="snížená",J154,0)</f>
        <v>0</v>
      </c>
      <c r="BG154" s="137">
        <f>IF(N154="zákl. přenesená",J154,0)</f>
        <v>0</v>
      </c>
      <c r="BH154" s="137">
        <f>IF(N154="sníž. přenesená",J154,0)</f>
        <v>0</v>
      </c>
      <c r="BI154" s="137">
        <f>IF(N154="nulová",J154,0)</f>
        <v>0</v>
      </c>
      <c r="BJ154" s="16" t="s">
        <v>88</v>
      </c>
      <c r="BK154" s="137">
        <f>ROUND(I154*H154,2)</f>
        <v>69747.960000000006</v>
      </c>
      <c r="BL154" s="16" t="s">
        <v>134</v>
      </c>
      <c r="BM154" s="136" t="s">
        <v>184</v>
      </c>
    </row>
    <row r="155" spans="2:65" s="13" customFormat="1" ht="11.25">
      <c r="B155" s="146"/>
      <c r="D155" s="141" t="s">
        <v>156</v>
      </c>
      <c r="E155" s="147" t="s">
        <v>1</v>
      </c>
      <c r="F155" s="148" t="s">
        <v>185</v>
      </c>
      <c r="H155" s="149">
        <v>3141.8</v>
      </c>
      <c r="L155" s="146"/>
      <c r="M155" s="150"/>
      <c r="T155" s="151"/>
      <c r="AT155" s="147" t="s">
        <v>156</v>
      </c>
      <c r="AU155" s="147" t="s">
        <v>90</v>
      </c>
      <c r="AV155" s="13" t="s">
        <v>90</v>
      </c>
      <c r="AW155" s="13" t="s">
        <v>37</v>
      </c>
      <c r="AX155" s="13" t="s">
        <v>80</v>
      </c>
      <c r="AY155" s="147" t="s">
        <v>133</v>
      </c>
    </row>
    <row r="156" spans="2:65" s="14" customFormat="1" ht="11.25">
      <c r="B156" s="152"/>
      <c r="D156" s="141" t="s">
        <v>156</v>
      </c>
      <c r="E156" s="153" t="s">
        <v>1</v>
      </c>
      <c r="F156" s="154" t="s">
        <v>161</v>
      </c>
      <c r="H156" s="155">
        <v>3141.8</v>
      </c>
      <c r="L156" s="152"/>
      <c r="M156" s="156"/>
      <c r="T156" s="157"/>
      <c r="AT156" s="153" t="s">
        <v>156</v>
      </c>
      <c r="AU156" s="153" t="s">
        <v>90</v>
      </c>
      <c r="AV156" s="14" t="s">
        <v>134</v>
      </c>
      <c r="AW156" s="14" t="s">
        <v>37</v>
      </c>
      <c r="AX156" s="14" t="s">
        <v>88</v>
      </c>
      <c r="AY156" s="153" t="s">
        <v>133</v>
      </c>
    </row>
    <row r="157" spans="2:65" s="1" customFormat="1" ht="16.5" customHeight="1">
      <c r="B157" s="125"/>
      <c r="C157" s="158" t="s">
        <v>186</v>
      </c>
      <c r="D157" s="158" t="s">
        <v>187</v>
      </c>
      <c r="E157" s="159" t="s">
        <v>188</v>
      </c>
      <c r="F157" s="160" t="s">
        <v>189</v>
      </c>
      <c r="G157" s="161" t="s">
        <v>138</v>
      </c>
      <c r="H157" s="162">
        <v>966.10400000000004</v>
      </c>
      <c r="I157" s="163">
        <v>399.2</v>
      </c>
      <c r="J157" s="163">
        <f>ROUND(I157*H157,2)</f>
        <v>385668.72</v>
      </c>
      <c r="K157" s="160" t="s">
        <v>1</v>
      </c>
      <c r="L157" s="164"/>
      <c r="M157" s="165" t="s">
        <v>1</v>
      </c>
      <c r="N157" s="166" t="s">
        <v>45</v>
      </c>
      <c r="O157" s="134">
        <v>0</v>
      </c>
      <c r="P157" s="134">
        <f>O157*H157</f>
        <v>0</v>
      </c>
      <c r="Q157" s="134">
        <v>0</v>
      </c>
      <c r="R157" s="134">
        <f>Q157*H157</f>
        <v>0</v>
      </c>
      <c r="S157" s="134">
        <v>0</v>
      </c>
      <c r="T157" s="135">
        <f>S157*H157</f>
        <v>0</v>
      </c>
      <c r="AR157" s="136" t="s">
        <v>186</v>
      </c>
      <c r="AT157" s="136" t="s">
        <v>187</v>
      </c>
      <c r="AU157" s="136" t="s">
        <v>90</v>
      </c>
      <c r="AY157" s="16" t="s">
        <v>133</v>
      </c>
      <c r="BE157" s="137">
        <f>IF(N157="základní",J157,0)</f>
        <v>385668.72</v>
      </c>
      <c r="BF157" s="137">
        <f>IF(N157="snížená",J157,0)</f>
        <v>0</v>
      </c>
      <c r="BG157" s="137">
        <f>IF(N157="zákl. přenesená",J157,0)</f>
        <v>0</v>
      </c>
      <c r="BH157" s="137">
        <f>IF(N157="sníž. přenesená",J157,0)</f>
        <v>0</v>
      </c>
      <c r="BI157" s="137">
        <f>IF(N157="nulová",J157,0)</f>
        <v>0</v>
      </c>
      <c r="BJ157" s="16" t="s">
        <v>88</v>
      </c>
      <c r="BK157" s="137">
        <f>ROUND(I157*H157,2)</f>
        <v>385668.72</v>
      </c>
      <c r="BL157" s="16" t="s">
        <v>134</v>
      </c>
      <c r="BM157" s="136" t="s">
        <v>190</v>
      </c>
    </row>
    <row r="158" spans="2:65" s="13" customFormat="1" ht="11.25">
      <c r="B158" s="146"/>
      <c r="D158" s="141" t="s">
        <v>156</v>
      </c>
      <c r="E158" s="147" t="s">
        <v>1</v>
      </c>
      <c r="F158" s="148" t="s">
        <v>191</v>
      </c>
      <c r="H158" s="149">
        <v>966.10350000000005</v>
      </c>
      <c r="L158" s="146"/>
      <c r="M158" s="150"/>
      <c r="T158" s="151"/>
      <c r="AT158" s="147" t="s">
        <v>156</v>
      </c>
      <c r="AU158" s="147" t="s">
        <v>90</v>
      </c>
      <c r="AV158" s="13" t="s">
        <v>90</v>
      </c>
      <c r="AW158" s="13" t="s">
        <v>37</v>
      </c>
      <c r="AX158" s="13" t="s">
        <v>80</v>
      </c>
      <c r="AY158" s="147" t="s">
        <v>133</v>
      </c>
    </row>
    <row r="159" spans="2:65" s="14" customFormat="1" ht="11.25">
      <c r="B159" s="152"/>
      <c r="D159" s="141" t="s">
        <v>156</v>
      </c>
      <c r="E159" s="153" t="s">
        <v>1</v>
      </c>
      <c r="F159" s="154" t="s">
        <v>161</v>
      </c>
      <c r="H159" s="155">
        <v>966.10350000000005</v>
      </c>
      <c r="L159" s="152"/>
      <c r="M159" s="156"/>
      <c r="T159" s="157"/>
      <c r="AT159" s="153" t="s">
        <v>156</v>
      </c>
      <c r="AU159" s="153" t="s">
        <v>90</v>
      </c>
      <c r="AV159" s="14" t="s">
        <v>134</v>
      </c>
      <c r="AW159" s="14" t="s">
        <v>37</v>
      </c>
      <c r="AX159" s="14" t="s">
        <v>88</v>
      </c>
      <c r="AY159" s="153" t="s">
        <v>133</v>
      </c>
    </row>
    <row r="160" spans="2:65" s="11" customFormat="1" ht="22.9" customHeight="1">
      <c r="B160" s="116"/>
      <c r="D160" s="117" t="s">
        <v>79</v>
      </c>
      <c r="E160" s="138" t="s">
        <v>192</v>
      </c>
      <c r="F160" s="138" t="s">
        <v>193</v>
      </c>
      <c r="J160" s="139">
        <f>BK160</f>
        <v>91237.87</v>
      </c>
      <c r="L160" s="116"/>
      <c r="M160" s="120"/>
      <c r="P160" s="121">
        <f>SUM(P161:P162)</f>
        <v>0</v>
      </c>
      <c r="R160" s="121">
        <f>SUM(R161:R162)</f>
        <v>0</v>
      </c>
      <c r="T160" s="122">
        <f>SUM(T161:T162)</f>
        <v>0</v>
      </c>
      <c r="AR160" s="117" t="s">
        <v>88</v>
      </c>
      <c r="AT160" s="123" t="s">
        <v>79</v>
      </c>
      <c r="AU160" s="123" t="s">
        <v>88</v>
      </c>
      <c r="AY160" s="117" t="s">
        <v>133</v>
      </c>
      <c r="BK160" s="124">
        <f>SUM(BK161:BK162)</f>
        <v>91237.87</v>
      </c>
    </row>
    <row r="161" spans="2:65" s="1" customFormat="1" ht="24.2" customHeight="1">
      <c r="B161" s="125"/>
      <c r="C161" s="126" t="s">
        <v>192</v>
      </c>
      <c r="D161" s="126" t="s">
        <v>135</v>
      </c>
      <c r="E161" s="127" t="s">
        <v>194</v>
      </c>
      <c r="F161" s="128" t="s">
        <v>195</v>
      </c>
      <c r="G161" s="129" t="s">
        <v>183</v>
      </c>
      <c r="H161" s="130">
        <v>1570.9</v>
      </c>
      <c r="I161" s="131">
        <v>58.08</v>
      </c>
      <c r="J161" s="131">
        <f>ROUND(I161*H161,2)</f>
        <v>91237.87</v>
      </c>
      <c r="K161" s="128" t="s">
        <v>1</v>
      </c>
      <c r="L161" s="28"/>
      <c r="M161" s="132" t="s">
        <v>1</v>
      </c>
      <c r="N161" s="133" t="s">
        <v>45</v>
      </c>
      <c r="O161" s="134">
        <v>0</v>
      </c>
      <c r="P161" s="134">
        <f>O161*H161</f>
        <v>0</v>
      </c>
      <c r="Q161" s="134">
        <v>0</v>
      </c>
      <c r="R161" s="134">
        <f>Q161*H161</f>
        <v>0</v>
      </c>
      <c r="S161" s="134">
        <v>0</v>
      </c>
      <c r="T161" s="135">
        <f>S161*H161</f>
        <v>0</v>
      </c>
      <c r="AR161" s="136" t="s">
        <v>134</v>
      </c>
      <c r="AT161" s="136" t="s">
        <v>135</v>
      </c>
      <c r="AU161" s="136" t="s">
        <v>90</v>
      </c>
      <c r="AY161" s="16" t="s">
        <v>133</v>
      </c>
      <c r="BE161" s="137">
        <f>IF(N161="základní",J161,0)</f>
        <v>91237.87</v>
      </c>
      <c r="BF161" s="137">
        <f>IF(N161="snížená",J161,0)</f>
        <v>0</v>
      </c>
      <c r="BG161" s="137">
        <f>IF(N161="zákl. přenesená",J161,0)</f>
        <v>0</v>
      </c>
      <c r="BH161" s="137">
        <f>IF(N161="sníž. přenesená",J161,0)</f>
        <v>0</v>
      </c>
      <c r="BI161" s="137">
        <f>IF(N161="nulová",J161,0)</f>
        <v>0</v>
      </c>
      <c r="BJ161" s="16" t="s">
        <v>88</v>
      </c>
      <c r="BK161" s="137">
        <f>ROUND(I161*H161,2)</f>
        <v>91237.87</v>
      </c>
      <c r="BL161" s="16" t="s">
        <v>134</v>
      </c>
      <c r="BM161" s="136" t="s">
        <v>196</v>
      </c>
    </row>
    <row r="162" spans="2:65" s="13" customFormat="1" ht="11.25">
      <c r="B162" s="146"/>
      <c r="D162" s="141" t="s">
        <v>156</v>
      </c>
      <c r="E162" s="147" t="s">
        <v>1</v>
      </c>
      <c r="F162" s="148" t="s">
        <v>197</v>
      </c>
      <c r="H162" s="149">
        <v>1570.9</v>
      </c>
      <c r="L162" s="146"/>
      <c r="M162" s="150"/>
      <c r="T162" s="151"/>
      <c r="AT162" s="147" t="s">
        <v>156</v>
      </c>
      <c r="AU162" s="147" t="s">
        <v>90</v>
      </c>
      <c r="AV162" s="13" t="s">
        <v>90</v>
      </c>
      <c r="AW162" s="13" t="s">
        <v>37</v>
      </c>
      <c r="AX162" s="13" t="s">
        <v>88</v>
      </c>
      <c r="AY162" s="147" t="s">
        <v>133</v>
      </c>
    </row>
    <row r="163" spans="2:65" s="11" customFormat="1" ht="22.9" customHeight="1">
      <c r="B163" s="116"/>
      <c r="D163" s="117" t="s">
        <v>79</v>
      </c>
      <c r="E163" s="138" t="s">
        <v>198</v>
      </c>
      <c r="F163" s="138" t="s">
        <v>199</v>
      </c>
      <c r="J163" s="139">
        <f>BK163</f>
        <v>193993.68</v>
      </c>
      <c r="L163" s="116"/>
      <c r="M163" s="120"/>
      <c r="P163" s="121">
        <f>SUM(P164:P166)</f>
        <v>0</v>
      </c>
      <c r="R163" s="121">
        <f>SUM(R164:R166)</f>
        <v>0</v>
      </c>
      <c r="T163" s="122">
        <f>SUM(T164:T166)</f>
        <v>0</v>
      </c>
      <c r="AR163" s="117" t="s">
        <v>88</v>
      </c>
      <c r="AT163" s="123" t="s">
        <v>79</v>
      </c>
      <c r="AU163" s="123" t="s">
        <v>88</v>
      </c>
      <c r="AY163" s="117" t="s">
        <v>133</v>
      </c>
      <c r="BK163" s="124">
        <f>SUM(BK164:BK166)</f>
        <v>193993.68</v>
      </c>
    </row>
    <row r="164" spans="2:65" s="1" customFormat="1" ht="24.2" customHeight="1">
      <c r="B164" s="125"/>
      <c r="C164" s="126" t="s">
        <v>200</v>
      </c>
      <c r="D164" s="126" t="s">
        <v>135</v>
      </c>
      <c r="E164" s="127" t="s">
        <v>201</v>
      </c>
      <c r="F164" s="128" t="s">
        <v>202</v>
      </c>
      <c r="G164" s="129" t="s">
        <v>138</v>
      </c>
      <c r="H164" s="130">
        <v>966.10400000000004</v>
      </c>
      <c r="I164" s="131">
        <v>200.8</v>
      </c>
      <c r="J164" s="131">
        <f>ROUND(I164*H164,2)</f>
        <v>193993.68</v>
      </c>
      <c r="K164" s="128" t="s">
        <v>1</v>
      </c>
      <c r="L164" s="28"/>
      <c r="M164" s="132" t="s">
        <v>1</v>
      </c>
      <c r="N164" s="133" t="s">
        <v>45</v>
      </c>
      <c r="O164" s="134">
        <v>0</v>
      </c>
      <c r="P164" s="134">
        <f>O164*H164</f>
        <v>0</v>
      </c>
      <c r="Q164" s="134">
        <v>0</v>
      </c>
      <c r="R164" s="134">
        <f>Q164*H164</f>
        <v>0</v>
      </c>
      <c r="S164" s="134">
        <v>0</v>
      </c>
      <c r="T164" s="135">
        <f>S164*H164</f>
        <v>0</v>
      </c>
      <c r="AR164" s="136" t="s">
        <v>134</v>
      </c>
      <c r="AT164" s="136" t="s">
        <v>135</v>
      </c>
      <c r="AU164" s="136" t="s">
        <v>90</v>
      </c>
      <c r="AY164" s="16" t="s">
        <v>133</v>
      </c>
      <c r="BE164" s="137">
        <f>IF(N164="základní",J164,0)</f>
        <v>193993.68</v>
      </c>
      <c r="BF164" s="137">
        <f>IF(N164="snížená",J164,0)</f>
        <v>0</v>
      </c>
      <c r="BG164" s="137">
        <f>IF(N164="zákl. přenesená",J164,0)</f>
        <v>0</v>
      </c>
      <c r="BH164" s="137">
        <f>IF(N164="sníž. přenesená",J164,0)</f>
        <v>0</v>
      </c>
      <c r="BI164" s="137">
        <f>IF(N164="nulová",J164,0)</f>
        <v>0</v>
      </c>
      <c r="BJ164" s="16" t="s">
        <v>88</v>
      </c>
      <c r="BK164" s="137">
        <f>ROUND(I164*H164,2)</f>
        <v>193993.68</v>
      </c>
      <c r="BL164" s="16" t="s">
        <v>134</v>
      </c>
      <c r="BM164" s="136" t="s">
        <v>203</v>
      </c>
    </row>
    <row r="165" spans="2:65" s="13" customFormat="1" ht="11.25">
      <c r="B165" s="146"/>
      <c r="D165" s="141" t="s">
        <v>156</v>
      </c>
      <c r="E165" s="147" t="s">
        <v>1</v>
      </c>
      <c r="F165" s="148" t="s">
        <v>191</v>
      </c>
      <c r="H165" s="149">
        <v>966.10350000000005</v>
      </c>
      <c r="L165" s="146"/>
      <c r="M165" s="150"/>
      <c r="T165" s="151"/>
      <c r="AT165" s="147" t="s">
        <v>156</v>
      </c>
      <c r="AU165" s="147" t="s">
        <v>90</v>
      </c>
      <c r="AV165" s="13" t="s">
        <v>90</v>
      </c>
      <c r="AW165" s="13" t="s">
        <v>37</v>
      </c>
      <c r="AX165" s="13" t="s">
        <v>80</v>
      </c>
      <c r="AY165" s="147" t="s">
        <v>133</v>
      </c>
    </row>
    <row r="166" spans="2:65" s="14" customFormat="1" ht="11.25">
      <c r="B166" s="152"/>
      <c r="D166" s="141" t="s">
        <v>156</v>
      </c>
      <c r="E166" s="153" t="s">
        <v>1</v>
      </c>
      <c r="F166" s="154" t="s">
        <v>161</v>
      </c>
      <c r="H166" s="155">
        <v>966.10350000000005</v>
      </c>
      <c r="L166" s="152"/>
      <c r="M166" s="156"/>
      <c r="T166" s="157"/>
      <c r="AT166" s="153" t="s">
        <v>156</v>
      </c>
      <c r="AU166" s="153" t="s">
        <v>90</v>
      </c>
      <c r="AV166" s="14" t="s">
        <v>134</v>
      </c>
      <c r="AW166" s="14" t="s">
        <v>37</v>
      </c>
      <c r="AX166" s="14" t="s">
        <v>88</v>
      </c>
      <c r="AY166" s="153" t="s">
        <v>133</v>
      </c>
    </row>
    <row r="167" spans="2:65" s="11" customFormat="1" ht="25.9" customHeight="1">
      <c r="B167" s="116"/>
      <c r="D167" s="117" t="s">
        <v>79</v>
      </c>
      <c r="E167" s="118" t="s">
        <v>144</v>
      </c>
      <c r="F167" s="118" t="s">
        <v>204</v>
      </c>
      <c r="J167" s="119">
        <f>BK167</f>
        <v>60007.780000000006</v>
      </c>
      <c r="L167" s="116"/>
      <c r="M167" s="120"/>
      <c r="P167" s="121">
        <f>P168+P184+P190</f>
        <v>62.96</v>
      </c>
      <c r="R167" s="121">
        <f>R168+R184+R190</f>
        <v>29.665999999999997</v>
      </c>
      <c r="T167" s="122">
        <f>T168+T184+T190</f>
        <v>0</v>
      </c>
      <c r="AR167" s="117" t="s">
        <v>88</v>
      </c>
      <c r="AT167" s="123" t="s">
        <v>79</v>
      </c>
      <c r="AU167" s="123" t="s">
        <v>80</v>
      </c>
      <c r="AY167" s="117" t="s">
        <v>133</v>
      </c>
      <c r="BK167" s="124">
        <f>BK168+BK184+BK190</f>
        <v>60007.780000000006</v>
      </c>
    </row>
    <row r="168" spans="2:65" s="11" customFormat="1" ht="22.9" customHeight="1">
      <c r="B168" s="116"/>
      <c r="D168" s="117" t="s">
        <v>79</v>
      </c>
      <c r="E168" s="138" t="s">
        <v>88</v>
      </c>
      <c r="F168" s="138" t="s">
        <v>132</v>
      </c>
      <c r="J168" s="139">
        <f>BK168</f>
        <v>33375.65</v>
      </c>
      <c r="L168" s="116"/>
      <c r="M168" s="120"/>
      <c r="P168" s="121">
        <f>SUM(P169:P183)</f>
        <v>62.96</v>
      </c>
      <c r="R168" s="121">
        <f>SUM(R169:R183)</f>
        <v>0</v>
      </c>
      <c r="T168" s="122">
        <f>SUM(T169:T183)</f>
        <v>0</v>
      </c>
      <c r="AR168" s="117" t="s">
        <v>88</v>
      </c>
      <c r="AT168" s="123" t="s">
        <v>79</v>
      </c>
      <c r="AU168" s="123" t="s">
        <v>88</v>
      </c>
      <c r="AY168" s="117" t="s">
        <v>133</v>
      </c>
      <c r="BK168" s="124">
        <f>SUM(BK169:BK183)</f>
        <v>33375.65</v>
      </c>
    </row>
    <row r="169" spans="2:65" s="1" customFormat="1" ht="24.2" customHeight="1">
      <c r="B169" s="125"/>
      <c r="C169" s="126" t="s">
        <v>88</v>
      </c>
      <c r="D169" s="126" t="s">
        <v>135</v>
      </c>
      <c r="E169" s="127" t="s">
        <v>149</v>
      </c>
      <c r="F169" s="128" t="s">
        <v>150</v>
      </c>
      <c r="G169" s="129" t="s">
        <v>151</v>
      </c>
      <c r="H169" s="130">
        <v>20</v>
      </c>
      <c r="I169" s="131">
        <v>848</v>
      </c>
      <c r="J169" s="131">
        <f>ROUND(I169*H169,2)</f>
        <v>16960</v>
      </c>
      <c r="K169" s="128" t="s">
        <v>139</v>
      </c>
      <c r="L169" s="28"/>
      <c r="M169" s="132" t="s">
        <v>1</v>
      </c>
      <c r="N169" s="133" t="s">
        <v>45</v>
      </c>
      <c r="O169" s="134">
        <v>3.1480000000000001</v>
      </c>
      <c r="P169" s="134">
        <f>O169*H169</f>
        <v>62.96</v>
      </c>
      <c r="Q169" s="134">
        <v>0</v>
      </c>
      <c r="R169" s="134">
        <f>Q169*H169</f>
        <v>0</v>
      </c>
      <c r="S169" s="134">
        <v>0</v>
      </c>
      <c r="T169" s="135">
        <f>S169*H169</f>
        <v>0</v>
      </c>
      <c r="AR169" s="136" t="s">
        <v>134</v>
      </c>
      <c r="AT169" s="136" t="s">
        <v>135</v>
      </c>
      <c r="AU169" s="136" t="s">
        <v>90</v>
      </c>
      <c r="AY169" s="16" t="s">
        <v>133</v>
      </c>
      <c r="BE169" s="137">
        <f>IF(N169="základní",J169,0)</f>
        <v>16960</v>
      </c>
      <c r="BF169" s="137">
        <f>IF(N169="snížená",J169,0)</f>
        <v>0</v>
      </c>
      <c r="BG169" s="137">
        <f>IF(N169="zákl. přenesená",J169,0)</f>
        <v>0</v>
      </c>
      <c r="BH169" s="137">
        <f>IF(N169="sníž. přenesená",J169,0)</f>
        <v>0</v>
      </c>
      <c r="BI169" s="137">
        <f>IF(N169="nulová",J169,0)</f>
        <v>0</v>
      </c>
      <c r="BJ169" s="16" t="s">
        <v>88</v>
      </c>
      <c r="BK169" s="137">
        <f>ROUND(I169*H169,2)</f>
        <v>16960</v>
      </c>
      <c r="BL169" s="16" t="s">
        <v>134</v>
      </c>
      <c r="BM169" s="136" t="s">
        <v>205</v>
      </c>
    </row>
    <row r="170" spans="2:65" s="13" customFormat="1" ht="11.25">
      <c r="B170" s="146"/>
      <c r="D170" s="141" t="s">
        <v>156</v>
      </c>
      <c r="E170" s="147" t="s">
        <v>1</v>
      </c>
      <c r="F170" s="148" t="s">
        <v>206</v>
      </c>
      <c r="H170" s="149">
        <v>20</v>
      </c>
      <c r="L170" s="146"/>
      <c r="M170" s="150"/>
      <c r="T170" s="151"/>
      <c r="AT170" s="147" t="s">
        <v>156</v>
      </c>
      <c r="AU170" s="147" t="s">
        <v>90</v>
      </c>
      <c r="AV170" s="13" t="s">
        <v>90</v>
      </c>
      <c r="AW170" s="13" t="s">
        <v>37</v>
      </c>
      <c r="AX170" s="13" t="s">
        <v>80</v>
      </c>
      <c r="AY170" s="147" t="s">
        <v>133</v>
      </c>
    </row>
    <row r="171" spans="2:65" s="12" customFormat="1" ht="11.25">
      <c r="B171" s="140"/>
      <c r="D171" s="141" t="s">
        <v>156</v>
      </c>
      <c r="E171" s="142" t="s">
        <v>1</v>
      </c>
      <c r="F171" s="143" t="s">
        <v>207</v>
      </c>
      <c r="H171" s="142" t="s">
        <v>1</v>
      </c>
      <c r="L171" s="140"/>
      <c r="M171" s="144"/>
      <c r="T171" s="145"/>
      <c r="AT171" s="142" t="s">
        <v>156</v>
      </c>
      <c r="AU171" s="142" t="s">
        <v>90</v>
      </c>
      <c r="AV171" s="12" t="s">
        <v>88</v>
      </c>
      <c r="AW171" s="12" t="s">
        <v>37</v>
      </c>
      <c r="AX171" s="12" t="s">
        <v>80</v>
      </c>
      <c r="AY171" s="142" t="s">
        <v>133</v>
      </c>
    </row>
    <row r="172" spans="2:65" s="14" customFormat="1" ht="11.25">
      <c r="B172" s="152"/>
      <c r="D172" s="141" t="s">
        <v>156</v>
      </c>
      <c r="E172" s="153" t="s">
        <v>1</v>
      </c>
      <c r="F172" s="154" t="s">
        <v>161</v>
      </c>
      <c r="H172" s="155">
        <v>20</v>
      </c>
      <c r="L172" s="152"/>
      <c r="M172" s="156"/>
      <c r="T172" s="157"/>
      <c r="AT172" s="153" t="s">
        <v>156</v>
      </c>
      <c r="AU172" s="153" t="s">
        <v>90</v>
      </c>
      <c r="AV172" s="14" t="s">
        <v>134</v>
      </c>
      <c r="AW172" s="14" t="s">
        <v>37</v>
      </c>
      <c r="AX172" s="14" t="s">
        <v>88</v>
      </c>
      <c r="AY172" s="153" t="s">
        <v>133</v>
      </c>
    </row>
    <row r="173" spans="2:65" s="1" customFormat="1" ht="33" customHeight="1">
      <c r="B173" s="125"/>
      <c r="C173" s="126" t="s">
        <v>90</v>
      </c>
      <c r="D173" s="126" t="s">
        <v>135</v>
      </c>
      <c r="E173" s="127" t="s">
        <v>208</v>
      </c>
      <c r="F173" s="128" t="s">
        <v>209</v>
      </c>
      <c r="G173" s="129" t="s">
        <v>151</v>
      </c>
      <c r="H173" s="130">
        <v>-1.8</v>
      </c>
      <c r="I173" s="131">
        <v>399.2</v>
      </c>
      <c r="J173" s="131">
        <f>ROUND(I173*H173,2)</f>
        <v>-718.56</v>
      </c>
      <c r="K173" s="128" t="s">
        <v>1</v>
      </c>
      <c r="L173" s="28"/>
      <c r="M173" s="132" t="s">
        <v>1</v>
      </c>
      <c r="N173" s="133" t="s">
        <v>45</v>
      </c>
      <c r="O173" s="134">
        <v>0</v>
      </c>
      <c r="P173" s="134">
        <f>O173*H173</f>
        <v>0</v>
      </c>
      <c r="Q173" s="134">
        <v>0</v>
      </c>
      <c r="R173" s="134">
        <f>Q173*H173</f>
        <v>0</v>
      </c>
      <c r="S173" s="134">
        <v>0</v>
      </c>
      <c r="T173" s="135">
        <f>S173*H173</f>
        <v>0</v>
      </c>
      <c r="AR173" s="136" t="s">
        <v>134</v>
      </c>
      <c r="AT173" s="136" t="s">
        <v>135</v>
      </c>
      <c r="AU173" s="136" t="s">
        <v>90</v>
      </c>
      <c r="AY173" s="16" t="s">
        <v>133</v>
      </c>
      <c r="BE173" s="137">
        <f>IF(N173="základní",J173,0)</f>
        <v>-718.56</v>
      </c>
      <c r="BF173" s="137">
        <f>IF(N173="snížená",J173,0)</f>
        <v>0</v>
      </c>
      <c r="BG173" s="137">
        <f>IF(N173="zákl. přenesená",J173,0)</f>
        <v>0</v>
      </c>
      <c r="BH173" s="137">
        <f>IF(N173="sníž. přenesená",J173,0)</f>
        <v>0</v>
      </c>
      <c r="BI173" s="137">
        <f>IF(N173="nulová",J173,0)</f>
        <v>0</v>
      </c>
      <c r="BJ173" s="16" t="s">
        <v>88</v>
      </c>
      <c r="BK173" s="137">
        <f>ROUND(I173*H173,2)</f>
        <v>-718.56</v>
      </c>
      <c r="BL173" s="16" t="s">
        <v>134</v>
      </c>
      <c r="BM173" s="136" t="s">
        <v>210</v>
      </c>
    </row>
    <row r="174" spans="2:65" s="13" customFormat="1" ht="11.25">
      <c r="B174" s="146"/>
      <c r="D174" s="141" t="s">
        <v>156</v>
      </c>
      <c r="E174" s="147" t="s">
        <v>1</v>
      </c>
      <c r="F174" s="148" t="s">
        <v>211</v>
      </c>
      <c r="H174" s="149">
        <v>-1.8</v>
      </c>
      <c r="L174" s="146"/>
      <c r="M174" s="150"/>
      <c r="T174" s="151"/>
      <c r="AT174" s="147" t="s">
        <v>156</v>
      </c>
      <c r="AU174" s="147" t="s">
        <v>90</v>
      </c>
      <c r="AV174" s="13" t="s">
        <v>90</v>
      </c>
      <c r="AW174" s="13" t="s">
        <v>37</v>
      </c>
      <c r="AX174" s="13" t="s">
        <v>80</v>
      </c>
      <c r="AY174" s="147" t="s">
        <v>133</v>
      </c>
    </row>
    <row r="175" spans="2:65" s="14" customFormat="1" ht="11.25">
      <c r="B175" s="152"/>
      <c r="D175" s="141" t="s">
        <v>156</v>
      </c>
      <c r="E175" s="153" t="s">
        <v>1</v>
      </c>
      <c r="F175" s="154" t="s">
        <v>161</v>
      </c>
      <c r="H175" s="155">
        <v>-1.8</v>
      </c>
      <c r="L175" s="152"/>
      <c r="M175" s="156"/>
      <c r="T175" s="157"/>
      <c r="AT175" s="153" t="s">
        <v>156</v>
      </c>
      <c r="AU175" s="153" t="s">
        <v>90</v>
      </c>
      <c r="AV175" s="14" t="s">
        <v>134</v>
      </c>
      <c r="AW175" s="14" t="s">
        <v>37</v>
      </c>
      <c r="AX175" s="14" t="s">
        <v>88</v>
      </c>
      <c r="AY175" s="153" t="s">
        <v>133</v>
      </c>
    </row>
    <row r="176" spans="2:65" s="1" customFormat="1" ht="37.9" customHeight="1">
      <c r="B176" s="125"/>
      <c r="C176" s="126" t="s">
        <v>144</v>
      </c>
      <c r="D176" s="126" t="s">
        <v>135</v>
      </c>
      <c r="E176" s="127" t="s">
        <v>166</v>
      </c>
      <c r="F176" s="128" t="s">
        <v>167</v>
      </c>
      <c r="G176" s="129" t="s">
        <v>151</v>
      </c>
      <c r="H176" s="130">
        <v>18.2</v>
      </c>
      <c r="I176" s="131">
        <v>241.6</v>
      </c>
      <c r="J176" s="131">
        <f>ROUND(I176*H176,2)</f>
        <v>4397.12</v>
      </c>
      <c r="K176" s="128" t="s">
        <v>1</v>
      </c>
      <c r="L176" s="28"/>
      <c r="M176" s="132" t="s">
        <v>1</v>
      </c>
      <c r="N176" s="133" t="s">
        <v>45</v>
      </c>
      <c r="O176" s="134">
        <v>0</v>
      </c>
      <c r="P176" s="134">
        <f>O176*H176</f>
        <v>0</v>
      </c>
      <c r="Q176" s="134">
        <v>0</v>
      </c>
      <c r="R176" s="134">
        <f>Q176*H176</f>
        <v>0</v>
      </c>
      <c r="S176" s="134">
        <v>0</v>
      </c>
      <c r="T176" s="135">
        <f>S176*H176</f>
        <v>0</v>
      </c>
      <c r="AR176" s="136" t="s">
        <v>134</v>
      </c>
      <c r="AT176" s="136" t="s">
        <v>135</v>
      </c>
      <c r="AU176" s="136" t="s">
        <v>90</v>
      </c>
      <c r="AY176" s="16" t="s">
        <v>133</v>
      </c>
      <c r="BE176" s="137">
        <f>IF(N176="základní",J176,0)</f>
        <v>4397.12</v>
      </c>
      <c r="BF176" s="137">
        <f>IF(N176="snížená",J176,0)</f>
        <v>0</v>
      </c>
      <c r="BG176" s="137">
        <f>IF(N176="zákl. přenesená",J176,0)</f>
        <v>0</v>
      </c>
      <c r="BH176" s="137">
        <f>IF(N176="sníž. přenesená",J176,0)</f>
        <v>0</v>
      </c>
      <c r="BI176" s="137">
        <f>IF(N176="nulová",J176,0)</f>
        <v>0</v>
      </c>
      <c r="BJ176" s="16" t="s">
        <v>88</v>
      </c>
      <c r="BK176" s="137">
        <f>ROUND(I176*H176,2)</f>
        <v>4397.12</v>
      </c>
      <c r="BL176" s="16" t="s">
        <v>134</v>
      </c>
      <c r="BM176" s="136" t="s">
        <v>212</v>
      </c>
    </row>
    <row r="177" spans="2:65" s="13" customFormat="1" ht="11.25">
      <c r="B177" s="146"/>
      <c r="D177" s="141" t="s">
        <v>156</v>
      </c>
      <c r="E177" s="147" t="s">
        <v>1</v>
      </c>
      <c r="F177" s="148" t="s">
        <v>213</v>
      </c>
      <c r="H177" s="149">
        <v>18.2</v>
      </c>
      <c r="L177" s="146"/>
      <c r="M177" s="150"/>
      <c r="T177" s="151"/>
      <c r="AT177" s="147" t="s">
        <v>156</v>
      </c>
      <c r="AU177" s="147" t="s">
        <v>90</v>
      </c>
      <c r="AV177" s="13" t="s">
        <v>90</v>
      </c>
      <c r="AW177" s="13" t="s">
        <v>37</v>
      </c>
      <c r="AX177" s="13" t="s">
        <v>80</v>
      </c>
      <c r="AY177" s="147" t="s">
        <v>133</v>
      </c>
    </row>
    <row r="178" spans="2:65" s="12" customFormat="1" ht="11.25">
      <c r="B178" s="140"/>
      <c r="D178" s="141" t="s">
        <v>156</v>
      </c>
      <c r="E178" s="142" t="s">
        <v>1</v>
      </c>
      <c r="F178" s="143" t="s">
        <v>214</v>
      </c>
      <c r="H178" s="142" t="s">
        <v>1</v>
      </c>
      <c r="L178" s="140"/>
      <c r="M178" s="144"/>
      <c r="T178" s="145"/>
      <c r="AT178" s="142" t="s">
        <v>156</v>
      </c>
      <c r="AU178" s="142" t="s">
        <v>90</v>
      </c>
      <c r="AV178" s="12" t="s">
        <v>88</v>
      </c>
      <c r="AW178" s="12" t="s">
        <v>37</v>
      </c>
      <c r="AX178" s="12" t="s">
        <v>80</v>
      </c>
      <c r="AY178" s="142" t="s">
        <v>133</v>
      </c>
    </row>
    <row r="179" spans="2:65" s="14" customFormat="1" ht="11.25">
      <c r="B179" s="152"/>
      <c r="D179" s="141" t="s">
        <v>156</v>
      </c>
      <c r="E179" s="153" t="s">
        <v>1</v>
      </c>
      <c r="F179" s="154" t="s">
        <v>161</v>
      </c>
      <c r="H179" s="155">
        <v>18.2</v>
      </c>
      <c r="L179" s="152"/>
      <c r="M179" s="156"/>
      <c r="T179" s="157"/>
      <c r="AT179" s="153" t="s">
        <v>156</v>
      </c>
      <c r="AU179" s="153" t="s">
        <v>90</v>
      </c>
      <c r="AV179" s="14" t="s">
        <v>134</v>
      </c>
      <c r="AW179" s="14" t="s">
        <v>37</v>
      </c>
      <c r="AX179" s="14" t="s">
        <v>88</v>
      </c>
      <c r="AY179" s="153" t="s">
        <v>133</v>
      </c>
    </row>
    <row r="180" spans="2:65" s="1" customFormat="1" ht="37.9" customHeight="1">
      <c r="B180" s="125"/>
      <c r="C180" s="126" t="s">
        <v>134</v>
      </c>
      <c r="D180" s="126" t="s">
        <v>135</v>
      </c>
      <c r="E180" s="127" t="s">
        <v>170</v>
      </c>
      <c r="F180" s="128" t="s">
        <v>171</v>
      </c>
      <c r="G180" s="129" t="s">
        <v>151</v>
      </c>
      <c r="H180" s="130">
        <v>182</v>
      </c>
      <c r="I180" s="131">
        <v>18</v>
      </c>
      <c r="J180" s="131">
        <f>ROUND(I180*H180,2)</f>
        <v>3276</v>
      </c>
      <c r="K180" s="128" t="s">
        <v>1</v>
      </c>
      <c r="L180" s="28"/>
      <c r="M180" s="132" t="s">
        <v>1</v>
      </c>
      <c r="N180" s="133" t="s">
        <v>45</v>
      </c>
      <c r="O180" s="134">
        <v>0</v>
      </c>
      <c r="P180" s="134">
        <f>O180*H180</f>
        <v>0</v>
      </c>
      <c r="Q180" s="134">
        <v>0</v>
      </c>
      <c r="R180" s="134">
        <f>Q180*H180</f>
        <v>0</v>
      </c>
      <c r="S180" s="134">
        <v>0</v>
      </c>
      <c r="T180" s="135">
        <f>S180*H180</f>
        <v>0</v>
      </c>
      <c r="AR180" s="136" t="s">
        <v>134</v>
      </c>
      <c r="AT180" s="136" t="s">
        <v>135</v>
      </c>
      <c r="AU180" s="136" t="s">
        <v>90</v>
      </c>
      <c r="AY180" s="16" t="s">
        <v>133</v>
      </c>
      <c r="BE180" s="137">
        <f>IF(N180="základní",J180,0)</f>
        <v>3276</v>
      </c>
      <c r="BF180" s="137">
        <f>IF(N180="snížená",J180,0)</f>
        <v>0</v>
      </c>
      <c r="BG180" s="137">
        <f>IF(N180="zákl. přenesená",J180,0)</f>
        <v>0</v>
      </c>
      <c r="BH180" s="137">
        <f>IF(N180="sníž. přenesená",J180,0)</f>
        <v>0</v>
      </c>
      <c r="BI180" s="137">
        <f>IF(N180="nulová",J180,0)</f>
        <v>0</v>
      </c>
      <c r="BJ180" s="16" t="s">
        <v>88</v>
      </c>
      <c r="BK180" s="137">
        <f>ROUND(I180*H180,2)</f>
        <v>3276</v>
      </c>
      <c r="BL180" s="16" t="s">
        <v>134</v>
      </c>
      <c r="BM180" s="136" t="s">
        <v>215</v>
      </c>
    </row>
    <row r="181" spans="2:65" s="1" customFormat="1" ht="33" customHeight="1">
      <c r="B181" s="125"/>
      <c r="C181" s="126" t="s">
        <v>169</v>
      </c>
      <c r="D181" s="126" t="s">
        <v>135</v>
      </c>
      <c r="E181" s="127" t="s">
        <v>175</v>
      </c>
      <c r="F181" s="128" t="s">
        <v>176</v>
      </c>
      <c r="G181" s="129" t="s">
        <v>138</v>
      </c>
      <c r="H181" s="130">
        <v>34.58</v>
      </c>
      <c r="I181" s="131">
        <v>273.60000000000002</v>
      </c>
      <c r="J181" s="131">
        <f>ROUND(I181*H181,2)</f>
        <v>9461.09</v>
      </c>
      <c r="K181" s="128" t="s">
        <v>1</v>
      </c>
      <c r="L181" s="28"/>
      <c r="M181" s="132" t="s">
        <v>1</v>
      </c>
      <c r="N181" s="133" t="s">
        <v>45</v>
      </c>
      <c r="O181" s="134">
        <v>0</v>
      </c>
      <c r="P181" s="134">
        <f>O181*H181</f>
        <v>0</v>
      </c>
      <c r="Q181" s="134">
        <v>0</v>
      </c>
      <c r="R181" s="134">
        <f>Q181*H181</f>
        <v>0</v>
      </c>
      <c r="S181" s="134">
        <v>0</v>
      </c>
      <c r="T181" s="135">
        <f>S181*H181</f>
        <v>0</v>
      </c>
      <c r="AR181" s="136" t="s">
        <v>134</v>
      </c>
      <c r="AT181" s="136" t="s">
        <v>135</v>
      </c>
      <c r="AU181" s="136" t="s">
        <v>90</v>
      </c>
      <c r="AY181" s="16" t="s">
        <v>133</v>
      </c>
      <c r="BE181" s="137">
        <f>IF(N181="základní",J181,0)</f>
        <v>9461.09</v>
      </c>
      <c r="BF181" s="137">
        <f>IF(N181="snížená",J181,0)</f>
        <v>0</v>
      </c>
      <c r="BG181" s="137">
        <f>IF(N181="zákl. přenesená",J181,0)</f>
        <v>0</v>
      </c>
      <c r="BH181" s="137">
        <f>IF(N181="sníž. přenesená",J181,0)</f>
        <v>0</v>
      </c>
      <c r="BI181" s="137">
        <f>IF(N181="nulová",J181,0)</f>
        <v>0</v>
      </c>
      <c r="BJ181" s="16" t="s">
        <v>88</v>
      </c>
      <c r="BK181" s="137">
        <f>ROUND(I181*H181,2)</f>
        <v>9461.09</v>
      </c>
      <c r="BL181" s="16" t="s">
        <v>134</v>
      </c>
      <c r="BM181" s="136" t="s">
        <v>216</v>
      </c>
    </row>
    <row r="182" spans="2:65" s="13" customFormat="1" ht="11.25">
      <c r="B182" s="146"/>
      <c r="D182" s="141" t="s">
        <v>156</v>
      </c>
      <c r="E182" s="147" t="s">
        <v>1</v>
      </c>
      <c r="F182" s="148" t="s">
        <v>217</v>
      </c>
      <c r="H182" s="149">
        <v>34.58</v>
      </c>
      <c r="L182" s="146"/>
      <c r="M182" s="150"/>
      <c r="T182" s="151"/>
      <c r="AT182" s="147" t="s">
        <v>156</v>
      </c>
      <c r="AU182" s="147" t="s">
        <v>90</v>
      </c>
      <c r="AV182" s="13" t="s">
        <v>90</v>
      </c>
      <c r="AW182" s="13" t="s">
        <v>37</v>
      </c>
      <c r="AX182" s="13" t="s">
        <v>80</v>
      </c>
      <c r="AY182" s="147" t="s">
        <v>133</v>
      </c>
    </row>
    <row r="183" spans="2:65" s="14" customFormat="1" ht="11.25">
      <c r="B183" s="152"/>
      <c r="D183" s="141" t="s">
        <v>156</v>
      </c>
      <c r="E183" s="153" t="s">
        <v>1</v>
      </c>
      <c r="F183" s="154" t="s">
        <v>161</v>
      </c>
      <c r="H183" s="155">
        <v>34.58</v>
      </c>
      <c r="L183" s="152"/>
      <c r="M183" s="156"/>
      <c r="T183" s="157"/>
      <c r="AT183" s="153" t="s">
        <v>156</v>
      </c>
      <c r="AU183" s="153" t="s">
        <v>90</v>
      </c>
      <c r="AV183" s="14" t="s">
        <v>134</v>
      </c>
      <c r="AW183" s="14" t="s">
        <v>37</v>
      </c>
      <c r="AX183" s="14" t="s">
        <v>88</v>
      </c>
      <c r="AY183" s="153" t="s">
        <v>133</v>
      </c>
    </row>
    <row r="184" spans="2:65" s="11" customFormat="1" ht="22.9" customHeight="1">
      <c r="B184" s="116"/>
      <c r="D184" s="117" t="s">
        <v>79</v>
      </c>
      <c r="E184" s="138" t="s">
        <v>90</v>
      </c>
      <c r="F184" s="138" t="s">
        <v>148</v>
      </c>
      <c r="J184" s="139">
        <f>BK184</f>
        <v>20675.2</v>
      </c>
      <c r="L184" s="116"/>
      <c r="M184" s="120"/>
      <c r="P184" s="121">
        <f>SUM(P185:P189)</f>
        <v>0</v>
      </c>
      <c r="R184" s="121">
        <f>SUM(R185:R189)</f>
        <v>29.665999999999997</v>
      </c>
      <c r="T184" s="122">
        <f>SUM(T185:T189)</f>
        <v>0</v>
      </c>
      <c r="AR184" s="117" t="s">
        <v>88</v>
      </c>
      <c r="AT184" s="123" t="s">
        <v>79</v>
      </c>
      <c r="AU184" s="123" t="s">
        <v>88</v>
      </c>
      <c r="AY184" s="117" t="s">
        <v>133</v>
      </c>
      <c r="BK184" s="124">
        <f>SUM(BK185:BK189)</f>
        <v>20675.2</v>
      </c>
    </row>
    <row r="185" spans="2:65" s="1" customFormat="1" ht="33" customHeight="1">
      <c r="B185" s="125"/>
      <c r="C185" s="126" t="s">
        <v>174</v>
      </c>
      <c r="D185" s="126" t="s">
        <v>135</v>
      </c>
      <c r="E185" s="127" t="s">
        <v>218</v>
      </c>
      <c r="F185" s="128" t="s">
        <v>219</v>
      </c>
      <c r="G185" s="129" t="s">
        <v>151</v>
      </c>
      <c r="H185" s="130">
        <v>18.2</v>
      </c>
      <c r="I185" s="131">
        <v>1136</v>
      </c>
      <c r="J185" s="131">
        <f>ROUND(I185*H185,2)</f>
        <v>20675.2</v>
      </c>
      <c r="K185" s="128" t="s">
        <v>1</v>
      </c>
      <c r="L185" s="28"/>
      <c r="M185" s="132" t="s">
        <v>1</v>
      </c>
      <c r="N185" s="133" t="s">
        <v>45</v>
      </c>
      <c r="O185" s="134">
        <v>0</v>
      </c>
      <c r="P185" s="134">
        <f>O185*H185</f>
        <v>0</v>
      </c>
      <c r="Q185" s="134">
        <v>1.63</v>
      </c>
      <c r="R185" s="134">
        <f>Q185*H185</f>
        <v>29.665999999999997</v>
      </c>
      <c r="S185" s="134">
        <v>0</v>
      </c>
      <c r="T185" s="135">
        <f>S185*H185</f>
        <v>0</v>
      </c>
      <c r="AR185" s="136" t="s">
        <v>134</v>
      </c>
      <c r="AT185" s="136" t="s">
        <v>135</v>
      </c>
      <c r="AU185" s="136" t="s">
        <v>90</v>
      </c>
      <c r="AY185" s="16" t="s">
        <v>133</v>
      </c>
      <c r="BE185" s="137">
        <f>IF(N185="základní",J185,0)</f>
        <v>20675.2</v>
      </c>
      <c r="BF185" s="137">
        <f>IF(N185="snížená",J185,0)</f>
        <v>0</v>
      </c>
      <c r="BG185" s="137">
        <f>IF(N185="zákl. přenesená",J185,0)</f>
        <v>0</v>
      </c>
      <c r="BH185" s="137">
        <f>IF(N185="sníž. přenesená",J185,0)</f>
        <v>0</v>
      </c>
      <c r="BI185" s="137">
        <f>IF(N185="nulová",J185,0)</f>
        <v>0</v>
      </c>
      <c r="BJ185" s="16" t="s">
        <v>88</v>
      </c>
      <c r="BK185" s="137">
        <f>ROUND(I185*H185,2)</f>
        <v>20675.2</v>
      </c>
      <c r="BL185" s="16" t="s">
        <v>134</v>
      </c>
      <c r="BM185" s="136" t="s">
        <v>220</v>
      </c>
    </row>
    <row r="186" spans="2:65" s="13" customFormat="1" ht="11.25">
      <c r="B186" s="146"/>
      <c r="D186" s="141" t="s">
        <v>156</v>
      </c>
      <c r="E186" s="147" t="s">
        <v>1</v>
      </c>
      <c r="F186" s="148" t="s">
        <v>211</v>
      </c>
      <c r="H186" s="149">
        <v>-1.8</v>
      </c>
      <c r="L186" s="146"/>
      <c r="M186" s="150"/>
      <c r="T186" s="151"/>
      <c r="AT186" s="147" t="s">
        <v>156</v>
      </c>
      <c r="AU186" s="147" t="s">
        <v>90</v>
      </c>
      <c r="AV186" s="13" t="s">
        <v>90</v>
      </c>
      <c r="AW186" s="13" t="s">
        <v>37</v>
      </c>
      <c r="AX186" s="13" t="s">
        <v>80</v>
      </c>
      <c r="AY186" s="147" t="s">
        <v>133</v>
      </c>
    </row>
    <row r="187" spans="2:65" s="13" customFormat="1" ht="11.25">
      <c r="B187" s="146"/>
      <c r="D187" s="141" t="s">
        <v>156</v>
      </c>
      <c r="E187" s="147" t="s">
        <v>1</v>
      </c>
      <c r="F187" s="148" t="s">
        <v>221</v>
      </c>
      <c r="H187" s="149">
        <v>20</v>
      </c>
      <c r="L187" s="146"/>
      <c r="M187" s="150"/>
      <c r="T187" s="151"/>
      <c r="AT187" s="147" t="s">
        <v>156</v>
      </c>
      <c r="AU187" s="147" t="s">
        <v>90</v>
      </c>
      <c r="AV187" s="13" t="s">
        <v>90</v>
      </c>
      <c r="AW187" s="13" t="s">
        <v>37</v>
      </c>
      <c r="AX187" s="13" t="s">
        <v>80</v>
      </c>
      <c r="AY187" s="147" t="s">
        <v>133</v>
      </c>
    </row>
    <row r="188" spans="2:65" s="12" customFormat="1" ht="11.25">
      <c r="B188" s="140"/>
      <c r="D188" s="141" t="s">
        <v>156</v>
      </c>
      <c r="E188" s="142" t="s">
        <v>1</v>
      </c>
      <c r="F188" s="143" t="s">
        <v>214</v>
      </c>
      <c r="H188" s="142" t="s">
        <v>1</v>
      </c>
      <c r="L188" s="140"/>
      <c r="M188" s="144"/>
      <c r="T188" s="145"/>
      <c r="AT188" s="142" t="s">
        <v>156</v>
      </c>
      <c r="AU188" s="142" t="s">
        <v>90</v>
      </c>
      <c r="AV188" s="12" t="s">
        <v>88</v>
      </c>
      <c r="AW188" s="12" t="s">
        <v>37</v>
      </c>
      <c r="AX188" s="12" t="s">
        <v>80</v>
      </c>
      <c r="AY188" s="142" t="s">
        <v>133</v>
      </c>
    </row>
    <row r="189" spans="2:65" s="14" customFormat="1" ht="11.25">
      <c r="B189" s="152"/>
      <c r="D189" s="141" t="s">
        <v>156</v>
      </c>
      <c r="E189" s="153" t="s">
        <v>1</v>
      </c>
      <c r="F189" s="154" t="s">
        <v>161</v>
      </c>
      <c r="H189" s="155">
        <v>18.2</v>
      </c>
      <c r="L189" s="152"/>
      <c r="M189" s="156"/>
      <c r="T189" s="157"/>
      <c r="AT189" s="153" t="s">
        <v>156</v>
      </c>
      <c r="AU189" s="153" t="s">
        <v>90</v>
      </c>
      <c r="AV189" s="14" t="s">
        <v>134</v>
      </c>
      <c r="AW189" s="14" t="s">
        <v>37</v>
      </c>
      <c r="AX189" s="14" t="s">
        <v>88</v>
      </c>
      <c r="AY189" s="153" t="s">
        <v>133</v>
      </c>
    </row>
    <row r="190" spans="2:65" s="11" customFormat="1" ht="22.9" customHeight="1">
      <c r="B190" s="116"/>
      <c r="D190" s="117" t="s">
        <v>79</v>
      </c>
      <c r="E190" s="138" t="s">
        <v>198</v>
      </c>
      <c r="F190" s="138" t="s">
        <v>199</v>
      </c>
      <c r="J190" s="139">
        <f>BK190</f>
        <v>5956.93</v>
      </c>
      <c r="L190" s="116"/>
      <c r="M190" s="120"/>
      <c r="P190" s="121">
        <f>P191</f>
        <v>0</v>
      </c>
      <c r="R190" s="121">
        <f>R191</f>
        <v>0</v>
      </c>
      <c r="T190" s="122">
        <f>T191</f>
        <v>0</v>
      </c>
      <c r="AR190" s="117" t="s">
        <v>88</v>
      </c>
      <c r="AT190" s="123" t="s">
        <v>79</v>
      </c>
      <c r="AU190" s="123" t="s">
        <v>88</v>
      </c>
      <c r="AY190" s="117" t="s">
        <v>133</v>
      </c>
      <c r="BK190" s="124">
        <f>BK191</f>
        <v>5956.93</v>
      </c>
    </row>
    <row r="191" spans="2:65" s="1" customFormat="1" ht="24.2" customHeight="1">
      <c r="B191" s="125"/>
      <c r="C191" s="126" t="s">
        <v>180</v>
      </c>
      <c r="D191" s="126" t="s">
        <v>135</v>
      </c>
      <c r="E191" s="127" t="s">
        <v>201</v>
      </c>
      <c r="F191" s="128" t="s">
        <v>202</v>
      </c>
      <c r="G191" s="129" t="s">
        <v>138</v>
      </c>
      <c r="H191" s="130">
        <v>29.666</v>
      </c>
      <c r="I191" s="131">
        <v>200.8</v>
      </c>
      <c r="J191" s="131">
        <f>ROUND(I191*H191,2)</f>
        <v>5956.93</v>
      </c>
      <c r="K191" s="128" t="s">
        <v>1</v>
      </c>
      <c r="L191" s="28"/>
      <c r="M191" s="132" t="s">
        <v>1</v>
      </c>
      <c r="N191" s="133" t="s">
        <v>45</v>
      </c>
      <c r="O191" s="134">
        <v>0</v>
      </c>
      <c r="P191" s="134">
        <f>O191*H191</f>
        <v>0</v>
      </c>
      <c r="Q191" s="134">
        <v>0</v>
      </c>
      <c r="R191" s="134">
        <f>Q191*H191</f>
        <v>0</v>
      </c>
      <c r="S191" s="134">
        <v>0</v>
      </c>
      <c r="T191" s="135">
        <f>S191*H191</f>
        <v>0</v>
      </c>
      <c r="AR191" s="136" t="s">
        <v>134</v>
      </c>
      <c r="AT191" s="136" t="s">
        <v>135</v>
      </c>
      <c r="AU191" s="136" t="s">
        <v>90</v>
      </c>
      <c r="AY191" s="16" t="s">
        <v>133</v>
      </c>
      <c r="BE191" s="137">
        <f>IF(N191="základní",J191,0)</f>
        <v>5956.93</v>
      </c>
      <c r="BF191" s="137">
        <f>IF(N191="snížená",J191,0)</f>
        <v>0</v>
      </c>
      <c r="BG191" s="137">
        <f>IF(N191="zákl. přenesená",J191,0)</f>
        <v>0</v>
      </c>
      <c r="BH191" s="137">
        <f>IF(N191="sníž. přenesená",J191,0)</f>
        <v>0</v>
      </c>
      <c r="BI191" s="137">
        <f>IF(N191="nulová",J191,0)</f>
        <v>0</v>
      </c>
      <c r="BJ191" s="16" t="s">
        <v>88</v>
      </c>
      <c r="BK191" s="137">
        <f>ROUND(I191*H191,2)</f>
        <v>5956.93</v>
      </c>
      <c r="BL191" s="16" t="s">
        <v>134</v>
      </c>
      <c r="BM191" s="136" t="s">
        <v>222</v>
      </c>
    </row>
    <row r="192" spans="2:65" s="11" customFormat="1" ht="25.9" customHeight="1">
      <c r="B192" s="116"/>
      <c r="D192" s="117" t="s">
        <v>79</v>
      </c>
      <c r="E192" s="118" t="s">
        <v>134</v>
      </c>
      <c r="F192" s="118" t="s">
        <v>223</v>
      </c>
      <c r="J192" s="119">
        <f>BK192</f>
        <v>1876.3200000000002</v>
      </c>
      <c r="L192" s="116"/>
      <c r="M192" s="120"/>
      <c r="P192" s="121">
        <f>P193+SUM(P194:P196)</f>
        <v>0</v>
      </c>
      <c r="R192" s="121">
        <f>R193+SUM(R194:R196)</f>
        <v>0</v>
      </c>
      <c r="T192" s="122">
        <f>T193+SUM(T194:T196)</f>
        <v>0</v>
      </c>
      <c r="AR192" s="117" t="s">
        <v>88</v>
      </c>
      <c r="AT192" s="123" t="s">
        <v>79</v>
      </c>
      <c r="AU192" s="123" t="s">
        <v>80</v>
      </c>
      <c r="AY192" s="117" t="s">
        <v>133</v>
      </c>
      <c r="BK192" s="124">
        <f>BK193+SUM(BK194:BK196)</f>
        <v>1876.3200000000002</v>
      </c>
    </row>
    <row r="193" spans="2:65" s="1" customFormat="1" ht="24.2" customHeight="1">
      <c r="B193" s="125"/>
      <c r="C193" s="126" t="s">
        <v>88</v>
      </c>
      <c r="D193" s="126" t="s">
        <v>135</v>
      </c>
      <c r="E193" s="127" t="s">
        <v>224</v>
      </c>
      <c r="F193" s="128" t="s">
        <v>225</v>
      </c>
      <c r="G193" s="129" t="s">
        <v>151</v>
      </c>
      <c r="H193" s="130">
        <v>0.58799999999999997</v>
      </c>
      <c r="I193" s="131">
        <v>2568</v>
      </c>
      <c r="J193" s="131">
        <f>ROUND(I193*H193,2)</f>
        <v>1509.98</v>
      </c>
      <c r="K193" s="128" t="s">
        <v>1</v>
      </c>
      <c r="L193" s="28"/>
      <c r="M193" s="132" t="s">
        <v>1</v>
      </c>
      <c r="N193" s="133" t="s">
        <v>45</v>
      </c>
      <c r="O193" s="134">
        <v>0</v>
      </c>
      <c r="P193" s="134">
        <f>O193*H193</f>
        <v>0</v>
      </c>
      <c r="Q193" s="134">
        <v>0</v>
      </c>
      <c r="R193" s="134">
        <f>Q193*H193</f>
        <v>0</v>
      </c>
      <c r="S193" s="134">
        <v>0</v>
      </c>
      <c r="T193" s="135">
        <f>S193*H193</f>
        <v>0</v>
      </c>
      <c r="AR193" s="136" t="s">
        <v>134</v>
      </c>
      <c r="AT193" s="136" t="s">
        <v>135</v>
      </c>
      <c r="AU193" s="136" t="s">
        <v>88</v>
      </c>
      <c r="AY193" s="16" t="s">
        <v>133</v>
      </c>
      <c r="BE193" s="137">
        <f>IF(N193="základní",J193,0)</f>
        <v>1509.98</v>
      </c>
      <c r="BF193" s="137">
        <f>IF(N193="snížená",J193,0)</f>
        <v>0</v>
      </c>
      <c r="BG193" s="137">
        <f>IF(N193="zákl. přenesená",J193,0)</f>
        <v>0</v>
      </c>
      <c r="BH193" s="137">
        <f>IF(N193="sníž. přenesená",J193,0)</f>
        <v>0</v>
      </c>
      <c r="BI193" s="137">
        <f>IF(N193="nulová",J193,0)</f>
        <v>0</v>
      </c>
      <c r="BJ193" s="16" t="s">
        <v>88</v>
      </c>
      <c r="BK193" s="137">
        <f>ROUND(I193*H193,2)</f>
        <v>1509.98</v>
      </c>
      <c r="BL193" s="16" t="s">
        <v>134</v>
      </c>
      <c r="BM193" s="136" t="s">
        <v>226</v>
      </c>
    </row>
    <row r="194" spans="2:65" s="13" customFormat="1" ht="11.25">
      <c r="B194" s="146"/>
      <c r="D194" s="141" t="s">
        <v>156</v>
      </c>
      <c r="E194" s="147" t="s">
        <v>1</v>
      </c>
      <c r="F194" s="148" t="s">
        <v>227</v>
      </c>
      <c r="H194" s="149">
        <v>0.58799999999999997</v>
      </c>
      <c r="L194" s="146"/>
      <c r="M194" s="150"/>
      <c r="T194" s="151"/>
      <c r="AT194" s="147" t="s">
        <v>156</v>
      </c>
      <c r="AU194" s="147" t="s">
        <v>88</v>
      </c>
      <c r="AV194" s="13" t="s">
        <v>90</v>
      </c>
      <c r="AW194" s="13" t="s">
        <v>37</v>
      </c>
      <c r="AX194" s="13" t="s">
        <v>80</v>
      </c>
      <c r="AY194" s="147" t="s">
        <v>133</v>
      </c>
    </row>
    <row r="195" spans="2:65" s="14" customFormat="1" ht="11.25">
      <c r="B195" s="152"/>
      <c r="D195" s="141" t="s">
        <v>156</v>
      </c>
      <c r="E195" s="153" t="s">
        <v>1</v>
      </c>
      <c r="F195" s="154" t="s">
        <v>161</v>
      </c>
      <c r="H195" s="155">
        <v>0.58799999999999997</v>
      </c>
      <c r="L195" s="152"/>
      <c r="M195" s="156"/>
      <c r="T195" s="157"/>
      <c r="AT195" s="153" t="s">
        <v>156</v>
      </c>
      <c r="AU195" s="153" t="s">
        <v>88</v>
      </c>
      <c r="AV195" s="14" t="s">
        <v>134</v>
      </c>
      <c r="AW195" s="14" t="s">
        <v>37</v>
      </c>
      <c r="AX195" s="14" t="s">
        <v>88</v>
      </c>
      <c r="AY195" s="153" t="s">
        <v>133</v>
      </c>
    </row>
    <row r="196" spans="2:65" s="11" customFormat="1" ht="22.9" customHeight="1">
      <c r="B196" s="116"/>
      <c r="D196" s="117" t="s">
        <v>79</v>
      </c>
      <c r="E196" s="138" t="s">
        <v>228</v>
      </c>
      <c r="F196" s="138" t="s">
        <v>229</v>
      </c>
      <c r="J196" s="139">
        <f>BK196</f>
        <v>366.34000000000003</v>
      </c>
      <c r="L196" s="116"/>
      <c r="M196" s="120"/>
      <c r="P196" s="121">
        <f>SUM(P197:P203)</f>
        <v>0</v>
      </c>
      <c r="R196" s="121">
        <f>SUM(R197:R203)</f>
        <v>0</v>
      </c>
      <c r="T196" s="122">
        <f>SUM(T197:T203)</f>
        <v>0</v>
      </c>
      <c r="AR196" s="117" t="s">
        <v>88</v>
      </c>
      <c r="AT196" s="123" t="s">
        <v>79</v>
      </c>
      <c r="AU196" s="123" t="s">
        <v>88</v>
      </c>
      <c r="AY196" s="117" t="s">
        <v>133</v>
      </c>
      <c r="BK196" s="124">
        <f>SUM(BK197:BK203)</f>
        <v>366.34000000000003</v>
      </c>
    </row>
    <row r="197" spans="2:65" s="1" customFormat="1" ht="21.75" customHeight="1">
      <c r="B197" s="125"/>
      <c r="C197" s="126" t="s">
        <v>90</v>
      </c>
      <c r="D197" s="126" t="s">
        <v>135</v>
      </c>
      <c r="E197" s="127" t="s">
        <v>230</v>
      </c>
      <c r="F197" s="128" t="s">
        <v>231</v>
      </c>
      <c r="G197" s="129" t="s">
        <v>138</v>
      </c>
      <c r="H197" s="130">
        <v>1.129</v>
      </c>
      <c r="I197" s="131">
        <v>41.36</v>
      </c>
      <c r="J197" s="131">
        <f>ROUND(I197*H197,2)</f>
        <v>46.7</v>
      </c>
      <c r="K197" s="128" t="s">
        <v>1</v>
      </c>
      <c r="L197" s="28"/>
      <c r="M197" s="132" t="s">
        <v>1</v>
      </c>
      <c r="N197" s="133" t="s">
        <v>45</v>
      </c>
      <c r="O197" s="134">
        <v>0</v>
      </c>
      <c r="P197" s="134">
        <f>O197*H197</f>
        <v>0</v>
      </c>
      <c r="Q197" s="134">
        <v>0</v>
      </c>
      <c r="R197" s="134">
        <f>Q197*H197</f>
        <v>0</v>
      </c>
      <c r="S197" s="134">
        <v>0</v>
      </c>
      <c r="T197" s="135">
        <f>S197*H197</f>
        <v>0</v>
      </c>
      <c r="AR197" s="136" t="s">
        <v>134</v>
      </c>
      <c r="AT197" s="136" t="s">
        <v>135</v>
      </c>
      <c r="AU197" s="136" t="s">
        <v>90</v>
      </c>
      <c r="AY197" s="16" t="s">
        <v>133</v>
      </c>
      <c r="BE197" s="137">
        <f>IF(N197="základní",J197,0)</f>
        <v>46.7</v>
      </c>
      <c r="BF197" s="137">
        <f>IF(N197="snížená",J197,0)</f>
        <v>0</v>
      </c>
      <c r="BG197" s="137">
        <f>IF(N197="zákl. přenesená",J197,0)</f>
        <v>0</v>
      </c>
      <c r="BH197" s="137">
        <f>IF(N197="sníž. přenesená",J197,0)</f>
        <v>0</v>
      </c>
      <c r="BI197" s="137">
        <f>IF(N197="nulová",J197,0)</f>
        <v>0</v>
      </c>
      <c r="BJ197" s="16" t="s">
        <v>88</v>
      </c>
      <c r="BK197" s="137">
        <f>ROUND(I197*H197,2)</f>
        <v>46.7</v>
      </c>
      <c r="BL197" s="16" t="s">
        <v>134</v>
      </c>
      <c r="BM197" s="136" t="s">
        <v>232</v>
      </c>
    </row>
    <row r="198" spans="2:65" s="13" customFormat="1" ht="11.25">
      <c r="B198" s="146"/>
      <c r="D198" s="141" t="s">
        <v>156</v>
      </c>
      <c r="E198" s="147" t="s">
        <v>1</v>
      </c>
      <c r="F198" s="148" t="s">
        <v>233</v>
      </c>
      <c r="H198" s="149">
        <v>1.12896</v>
      </c>
      <c r="L198" s="146"/>
      <c r="M198" s="150"/>
      <c r="T198" s="151"/>
      <c r="AT198" s="147" t="s">
        <v>156</v>
      </c>
      <c r="AU198" s="147" t="s">
        <v>90</v>
      </c>
      <c r="AV198" s="13" t="s">
        <v>90</v>
      </c>
      <c r="AW198" s="13" t="s">
        <v>37</v>
      </c>
      <c r="AX198" s="13" t="s">
        <v>80</v>
      </c>
      <c r="AY198" s="147" t="s">
        <v>133</v>
      </c>
    </row>
    <row r="199" spans="2:65" s="14" customFormat="1" ht="11.25">
      <c r="B199" s="152"/>
      <c r="D199" s="141" t="s">
        <v>156</v>
      </c>
      <c r="E199" s="153" t="s">
        <v>1</v>
      </c>
      <c r="F199" s="154" t="s">
        <v>161</v>
      </c>
      <c r="H199" s="155">
        <v>1.12896</v>
      </c>
      <c r="L199" s="152"/>
      <c r="M199" s="156"/>
      <c r="T199" s="157"/>
      <c r="AT199" s="153" t="s">
        <v>156</v>
      </c>
      <c r="AU199" s="153" t="s">
        <v>90</v>
      </c>
      <c r="AV199" s="14" t="s">
        <v>134</v>
      </c>
      <c r="AW199" s="14" t="s">
        <v>37</v>
      </c>
      <c r="AX199" s="14" t="s">
        <v>88</v>
      </c>
      <c r="AY199" s="153" t="s">
        <v>133</v>
      </c>
    </row>
    <row r="200" spans="2:65" s="1" customFormat="1" ht="24.2" customHeight="1">
      <c r="B200" s="125"/>
      <c r="C200" s="126" t="s">
        <v>144</v>
      </c>
      <c r="D200" s="126" t="s">
        <v>135</v>
      </c>
      <c r="E200" s="127" t="s">
        <v>234</v>
      </c>
      <c r="F200" s="128" t="s">
        <v>235</v>
      </c>
      <c r="G200" s="129" t="s">
        <v>138</v>
      </c>
      <c r="H200" s="130">
        <v>21.451000000000001</v>
      </c>
      <c r="I200" s="131">
        <v>8.8800000000000008</v>
      </c>
      <c r="J200" s="131">
        <f>ROUND(I200*H200,2)</f>
        <v>190.48</v>
      </c>
      <c r="K200" s="128" t="s">
        <v>1</v>
      </c>
      <c r="L200" s="28"/>
      <c r="M200" s="132" t="s">
        <v>1</v>
      </c>
      <c r="N200" s="133" t="s">
        <v>45</v>
      </c>
      <c r="O200" s="134">
        <v>0</v>
      </c>
      <c r="P200" s="134">
        <f>O200*H200</f>
        <v>0</v>
      </c>
      <c r="Q200" s="134">
        <v>0</v>
      </c>
      <c r="R200" s="134">
        <f>Q200*H200</f>
        <v>0</v>
      </c>
      <c r="S200" s="134">
        <v>0</v>
      </c>
      <c r="T200" s="135">
        <f>S200*H200</f>
        <v>0</v>
      </c>
      <c r="AR200" s="136" t="s">
        <v>134</v>
      </c>
      <c r="AT200" s="136" t="s">
        <v>135</v>
      </c>
      <c r="AU200" s="136" t="s">
        <v>90</v>
      </c>
      <c r="AY200" s="16" t="s">
        <v>133</v>
      </c>
      <c r="BE200" s="137">
        <f>IF(N200="základní",J200,0)</f>
        <v>190.48</v>
      </c>
      <c r="BF200" s="137">
        <f>IF(N200="snížená",J200,0)</f>
        <v>0</v>
      </c>
      <c r="BG200" s="137">
        <f>IF(N200="zákl. přenesená",J200,0)</f>
        <v>0</v>
      </c>
      <c r="BH200" s="137">
        <f>IF(N200="sníž. přenesená",J200,0)</f>
        <v>0</v>
      </c>
      <c r="BI200" s="137">
        <f>IF(N200="nulová",J200,0)</f>
        <v>0</v>
      </c>
      <c r="BJ200" s="16" t="s">
        <v>88</v>
      </c>
      <c r="BK200" s="137">
        <f>ROUND(I200*H200,2)</f>
        <v>190.48</v>
      </c>
      <c r="BL200" s="16" t="s">
        <v>134</v>
      </c>
      <c r="BM200" s="136" t="s">
        <v>236</v>
      </c>
    </row>
    <row r="201" spans="2:65" s="13" customFormat="1" ht="11.25">
      <c r="B201" s="146"/>
      <c r="D201" s="141" t="s">
        <v>156</v>
      </c>
      <c r="E201" s="147" t="s">
        <v>1</v>
      </c>
      <c r="F201" s="148" t="s">
        <v>237</v>
      </c>
      <c r="H201" s="149">
        <v>21.451000000000001</v>
      </c>
      <c r="L201" s="146"/>
      <c r="M201" s="150"/>
      <c r="T201" s="151"/>
      <c r="AT201" s="147" t="s">
        <v>156</v>
      </c>
      <c r="AU201" s="147" t="s">
        <v>90</v>
      </c>
      <c r="AV201" s="13" t="s">
        <v>90</v>
      </c>
      <c r="AW201" s="13" t="s">
        <v>37</v>
      </c>
      <c r="AX201" s="13" t="s">
        <v>80</v>
      </c>
      <c r="AY201" s="147" t="s">
        <v>133</v>
      </c>
    </row>
    <row r="202" spans="2:65" s="14" customFormat="1" ht="11.25">
      <c r="B202" s="152"/>
      <c r="D202" s="141" t="s">
        <v>156</v>
      </c>
      <c r="E202" s="153" t="s">
        <v>1</v>
      </c>
      <c r="F202" s="154" t="s">
        <v>161</v>
      </c>
      <c r="H202" s="155">
        <v>21.451000000000001</v>
      </c>
      <c r="L202" s="152"/>
      <c r="M202" s="156"/>
      <c r="T202" s="157"/>
      <c r="AT202" s="153" t="s">
        <v>156</v>
      </c>
      <c r="AU202" s="153" t="s">
        <v>90</v>
      </c>
      <c r="AV202" s="14" t="s">
        <v>134</v>
      </c>
      <c r="AW202" s="14" t="s">
        <v>37</v>
      </c>
      <c r="AX202" s="14" t="s">
        <v>88</v>
      </c>
      <c r="AY202" s="153" t="s">
        <v>133</v>
      </c>
    </row>
    <row r="203" spans="2:65" s="1" customFormat="1" ht="37.9" customHeight="1">
      <c r="B203" s="125"/>
      <c r="C203" s="126" t="s">
        <v>134</v>
      </c>
      <c r="D203" s="126" t="s">
        <v>135</v>
      </c>
      <c r="E203" s="127" t="s">
        <v>238</v>
      </c>
      <c r="F203" s="128" t="s">
        <v>239</v>
      </c>
      <c r="G203" s="129" t="s">
        <v>138</v>
      </c>
      <c r="H203" s="130">
        <v>1.129</v>
      </c>
      <c r="I203" s="131">
        <v>114.4</v>
      </c>
      <c r="J203" s="131">
        <f>ROUND(I203*H203,2)</f>
        <v>129.16</v>
      </c>
      <c r="K203" s="128" t="s">
        <v>1</v>
      </c>
      <c r="L203" s="28"/>
      <c r="M203" s="132" t="s">
        <v>1</v>
      </c>
      <c r="N203" s="133" t="s">
        <v>45</v>
      </c>
      <c r="O203" s="134">
        <v>0</v>
      </c>
      <c r="P203" s="134">
        <f>O203*H203</f>
        <v>0</v>
      </c>
      <c r="Q203" s="134">
        <v>0</v>
      </c>
      <c r="R203" s="134">
        <f>Q203*H203</f>
        <v>0</v>
      </c>
      <c r="S203" s="134">
        <v>0</v>
      </c>
      <c r="T203" s="135">
        <f>S203*H203</f>
        <v>0</v>
      </c>
      <c r="AR203" s="136" t="s">
        <v>134</v>
      </c>
      <c r="AT203" s="136" t="s">
        <v>135</v>
      </c>
      <c r="AU203" s="136" t="s">
        <v>90</v>
      </c>
      <c r="AY203" s="16" t="s">
        <v>133</v>
      </c>
      <c r="BE203" s="137">
        <f>IF(N203="základní",J203,0)</f>
        <v>129.16</v>
      </c>
      <c r="BF203" s="137">
        <f>IF(N203="snížená",J203,0)</f>
        <v>0</v>
      </c>
      <c r="BG203" s="137">
        <f>IF(N203="zákl. přenesená",J203,0)</f>
        <v>0</v>
      </c>
      <c r="BH203" s="137">
        <f>IF(N203="sníž. přenesená",J203,0)</f>
        <v>0</v>
      </c>
      <c r="BI203" s="137">
        <f>IF(N203="nulová",J203,0)</f>
        <v>0</v>
      </c>
      <c r="BJ203" s="16" t="s">
        <v>88</v>
      </c>
      <c r="BK203" s="137">
        <f>ROUND(I203*H203,2)</f>
        <v>129.16</v>
      </c>
      <c r="BL203" s="16" t="s">
        <v>134</v>
      </c>
      <c r="BM203" s="136" t="s">
        <v>240</v>
      </c>
    </row>
    <row r="204" spans="2:65" s="11" customFormat="1" ht="25.9" customHeight="1">
      <c r="B204" s="116"/>
      <c r="D204" s="117" t="s">
        <v>79</v>
      </c>
      <c r="E204" s="118" t="s">
        <v>169</v>
      </c>
      <c r="F204" s="118" t="s">
        <v>179</v>
      </c>
      <c r="J204" s="119">
        <f>BK204</f>
        <v>21000</v>
      </c>
      <c r="L204" s="116"/>
      <c r="M204" s="120"/>
      <c r="P204" s="121">
        <f>P205</f>
        <v>0</v>
      </c>
      <c r="R204" s="121">
        <f>R205</f>
        <v>0</v>
      </c>
      <c r="T204" s="122">
        <f>T205</f>
        <v>0</v>
      </c>
      <c r="AR204" s="117" t="s">
        <v>88</v>
      </c>
      <c r="AT204" s="123" t="s">
        <v>79</v>
      </c>
      <c r="AU204" s="123" t="s">
        <v>80</v>
      </c>
      <c r="AY204" s="117" t="s">
        <v>133</v>
      </c>
      <c r="BK204" s="124">
        <f>BK205</f>
        <v>21000</v>
      </c>
    </row>
    <row r="205" spans="2:65" s="1" customFormat="1" ht="24.2" customHeight="1">
      <c r="B205" s="125"/>
      <c r="C205" s="126" t="s">
        <v>88</v>
      </c>
      <c r="D205" s="126" t="s">
        <v>135</v>
      </c>
      <c r="E205" s="127" t="s">
        <v>241</v>
      </c>
      <c r="F205" s="128" t="s">
        <v>242</v>
      </c>
      <c r="G205" s="129" t="s">
        <v>243</v>
      </c>
      <c r="H205" s="130">
        <v>28</v>
      </c>
      <c r="I205" s="131">
        <v>750</v>
      </c>
      <c r="J205" s="131">
        <f>ROUND(I205*H205,2)</f>
        <v>21000</v>
      </c>
      <c r="K205" s="128" t="s">
        <v>1</v>
      </c>
      <c r="L205" s="28"/>
      <c r="M205" s="167" t="s">
        <v>1</v>
      </c>
      <c r="N205" s="168" t="s">
        <v>45</v>
      </c>
      <c r="O205" s="169">
        <v>0</v>
      </c>
      <c r="P205" s="169">
        <f>O205*H205</f>
        <v>0</v>
      </c>
      <c r="Q205" s="169">
        <v>0</v>
      </c>
      <c r="R205" s="169">
        <f>Q205*H205</f>
        <v>0</v>
      </c>
      <c r="S205" s="169">
        <v>0</v>
      </c>
      <c r="T205" s="170">
        <f>S205*H205</f>
        <v>0</v>
      </c>
      <c r="AR205" s="136" t="s">
        <v>244</v>
      </c>
      <c r="AT205" s="136" t="s">
        <v>135</v>
      </c>
      <c r="AU205" s="136" t="s">
        <v>88</v>
      </c>
      <c r="AY205" s="16" t="s">
        <v>133</v>
      </c>
      <c r="BE205" s="137">
        <f>IF(N205="základní",J205,0)</f>
        <v>21000</v>
      </c>
      <c r="BF205" s="137">
        <f>IF(N205="snížená",J205,0)</f>
        <v>0</v>
      </c>
      <c r="BG205" s="137">
        <f>IF(N205="zákl. přenesená",J205,0)</f>
        <v>0</v>
      </c>
      <c r="BH205" s="137">
        <f>IF(N205="sníž. přenesená",J205,0)</f>
        <v>0</v>
      </c>
      <c r="BI205" s="137">
        <f>IF(N205="nulová",J205,0)</f>
        <v>0</v>
      </c>
      <c r="BJ205" s="16" t="s">
        <v>88</v>
      </c>
      <c r="BK205" s="137">
        <f>ROUND(I205*H205,2)</f>
        <v>21000</v>
      </c>
      <c r="BL205" s="16" t="s">
        <v>244</v>
      </c>
      <c r="BM205" s="136" t="s">
        <v>245</v>
      </c>
    </row>
    <row r="206" spans="2:65" s="1" customFormat="1" ht="6.95" customHeight="1">
      <c r="B206" s="40"/>
      <c r="C206" s="41"/>
      <c r="D206" s="41"/>
      <c r="E206" s="41"/>
      <c r="F206" s="41"/>
      <c r="G206" s="41"/>
      <c r="H206" s="41"/>
      <c r="I206" s="41"/>
      <c r="J206" s="41"/>
      <c r="K206" s="41"/>
      <c r="L206" s="28"/>
    </row>
  </sheetData>
  <autoFilter ref="C128:K205" xr:uid="{00000000-0009-0000-0000-000001000000}"/>
  <mergeCells count="8">
    <mergeCell ref="E119:H119"/>
    <mergeCell ref="E121:H121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BM160"/>
  <sheetViews>
    <sheetView showGridLines="0" topLeftCell="A122" workbookViewId="0">
      <selection activeCell="J123" sqref="J123"/>
    </sheetView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1.25"/>
    <row r="2" spans="2:46" ht="36.950000000000003" customHeight="1">
      <c r="L2" s="204" t="s">
        <v>5</v>
      </c>
      <c r="M2" s="191"/>
      <c r="N2" s="191"/>
      <c r="O2" s="191"/>
      <c r="P2" s="191"/>
      <c r="Q2" s="191"/>
      <c r="R2" s="191"/>
      <c r="S2" s="191"/>
      <c r="T2" s="191"/>
      <c r="U2" s="191"/>
      <c r="V2" s="191"/>
      <c r="AT2" s="16" t="s">
        <v>93</v>
      </c>
    </row>
    <row r="3" spans="2:46" ht="6.95" hidden="1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90</v>
      </c>
    </row>
    <row r="4" spans="2:46" ht="24.95" hidden="1" customHeight="1">
      <c r="B4" s="19"/>
      <c r="D4" s="20" t="s">
        <v>100</v>
      </c>
      <c r="L4" s="19"/>
      <c r="M4" s="84" t="s">
        <v>10</v>
      </c>
      <c r="AT4" s="16" t="s">
        <v>3</v>
      </c>
    </row>
    <row r="5" spans="2:46" ht="6.95" hidden="1" customHeight="1">
      <c r="B5" s="19"/>
      <c r="L5" s="19"/>
    </row>
    <row r="6" spans="2:46" ht="12" hidden="1" customHeight="1">
      <c r="B6" s="19"/>
      <c r="D6" s="25" t="s">
        <v>14</v>
      </c>
      <c r="L6" s="19"/>
    </row>
    <row r="7" spans="2:46" ht="16.5" hidden="1" customHeight="1">
      <c r="B7" s="19"/>
      <c r="E7" s="205" t="str">
        <f>'Rekapitulace stavby'!K6</f>
        <v>Dodatek č. 2 - SO 111_B_121_C_121_D</v>
      </c>
      <c r="F7" s="206"/>
      <c r="G7" s="206"/>
      <c r="H7" s="206"/>
      <c r="L7" s="19"/>
    </row>
    <row r="8" spans="2:46" s="1" customFormat="1" ht="12" hidden="1" customHeight="1">
      <c r="B8" s="28"/>
      <c r="D8" s="25" t="s">
        <v>101</v>
      </c>
      <c r="L8" s="28"/>
    </row>
    <row r="9" spans="2:46" s="1" customFormat="1" ht="30" hidden="1" customHeight="1">
      <c r="B9" s="28"/>
      <c r="E9" s="171" t="s">
        <v>246</v>
      </c>
      <c r="F9" s="207"/>
      <c r="G9" s="207"/>
      <c r="H9" s="207"/>
      <c r="L9" s="28"/>
    </row>
    <row r="10" spans="2:46" s="1" customFormat="1" ht="11.25" hidden="1">
      <c r="B10" s="28"/>
      <c r="L10" s="28"/>
    </row>
    <row r="11" spans="2:46" s="1" customFormat="1" ht="12" hidden="1" customHeight="1">
      <c r="B11" s="28"/>
      <c r="D11" s="25" t="s">
        <v>16</v>
      </c>
      <c r="F11" s="23" t="s">
        <v>1</v>
      </c>
      <c r="I11" s="25" t="s">
        <v>17</v>
      </c>
      <c r="J11" s="23" t="s">
        <v>1</v>
      </c>
      <c r="L11" s="28"/>
    </row>
    <row r="12" spans="2:46" s="1" customFormat="1" ht="12" hidden="1" customHeight="1">
      <c r="B12" s="28"/>
      <c r="D12" s="25" t="s">
        <v>18</v>
      </c>
      <c r="F12" s="23" t="s">
        <v>19</v>
      </c>
      <c r="I12" s="25" t="s">
        <v>20</v>
      </c>
      <c r="J12" s="48" t="str">
        <f>'Rekapitulace stavby'!AN8</f>
        <v>6. 5. 2026</v>
      </c>
      <c r="L12" s="28"/>
    </row>
    <row r="13" spans="2:46" s="1" customFormat="1" ht="10.9" hidden="1" customHeight="1">
      <c r="B13" s="28"/>
      <c r="L13" s="28"/>
    </row>
    <row r="14" spans="2:46" s="1" customFormat="1" ht="12" hidden="1" customHeight="1">
      <c r="B14" s="28"/>
      <c r="D14" s="25" t="s">
        <v>22</v>
      </c>
      <c r="I14" s="25" t="s">
        <v>23</v>
      </c>
      <c r="J14" s="23" t="s">
        <v>24</v>
      </c>
      <c r="L14" s="28"/>
    </row>
    <row r="15" spans="2:46" s="1" customFormat="1" ht="18" hidden="1" customHeight="1">
      <c r="B15" s="28"/>
      <c r="E15" s="23" t="s">
        <v>25</v>
      </c>
      <c r="I15" s="25" t="s">
        <v>26</v>
      </c>
      <c r="J15" s="23" t="s">
        <v>27</v>
      </c>
      <c r="L15" s="28"/>
    </row>
    <row r="16" spans="2:46" s="1" customFormat="1" ht="6.95" hidden="1" customHeight="1">
      <c r="B16" s="28"/>
      <c r="L16" s="28"/>
    </row>
    <row r="17" spans="2:12" s="1" customFormat="1" ht="12" hidden="1" customHeight="1">
      <c r="B17" s="28"/>
      <c r="D17" s="25" t="s">
        <v>28</v>
      </c>
      <c r="I17" s="25" t="s">
        <v>23</v>
      </c>
      <c r="J17" s="23" t="s">
        <v>29</v>
      </c>
      <c r="L17" s="28"/>
    </row>
    <row r="18" spans="2:12" s="1" customFormat="1" ht="18" hidden="1" customHeight="1">
      <c r="B18" s="28"/>
      <c r="E18" s="23" t="s">
        <v>30</v>
      </c>
      <c r="I18" s="25" t="s">
        <v>26</v>
      </c>
      <c r="J18" s="23" t="s">
        <v>31</v>
      </c>
      <c r="L18" s="28"/>
    </row>
    <row r="19" spans="2:12" s="1" customFormat="1" ht="6.95" hidden="1" customHeight="1">
      <c r="B19" s="28"/>
      <c r="L19" s="28"/>
    </row>
    <row r="20" spans="2:12" s="1" customFormat="1" ht="12" hidden="1" customHeight="1">
      <c r="B20" s="28"/>
      <c r="D20" s="25" t="s">
        <v>32</v>
      </c>
      <c r="I20" s="25" t="s">
        <v>23</v>
      </c>
      <c r="J20" s="23" t="s">
        <v>33</v>
      </c>
      <c r="L20" s="28"/>
    </row>
    <row r="21" spans="2:12" s="1" customFormat="1" ht="18" hidden="1" customHeight="1">
      <c r="B21" s="28"/>
      <c r="E21" s="23" t="s">
        <v>34</v>
      </c>
      <c r="I21" s="25" t="s">
        <v>26</v>
      </c>
      <c r="J21" s="23" t="s">
        <v>35</v>
      </c>
      <c r="L21" s="28"/>
    </row>
    <row r="22" spans="2:12" s="1" customFormat="1" ht="6.95" hidden="1" customHeight="1">
      <c r="B22" s="28"/>
      <c r="L22" s="28"/>
    </row>
    <row r="23" spans="2:12" s="1" customFormat="1" ht="12" hidden="1" customHeight="1">
      <c r="B23" s="28"/>
      <c r="D23" s="25" t="s">
        <v>36</v>
      </c>
      <c r="I23" s="25" t="s">
        <v>23</v>
      </c>
      <c r="J23" s="23" t="str">
        <f>IF('Rekapitulace stavby'!AN19="","",'Rekapitulace stavby'!AN19)</f>
        <v/>
      </c>
      <c r="L23" s="28"/>
    </row>
    <row r="24" spans="2:12" s="1" customFormat="1" ht="18" hidden="1" customHeight="1">
      <c r="B24" s="28"/>
      <c r="E24" s="23" t="str">
        <f>IF('Rekapitulace stavby'!E20="","",'Rekapitulace stavby'!E20)</f>
        <v xml:space="preserve"> </v>
      </c>
      <c r="I24" s="25" t="s">
        <v>26</v>
      </c>
      <c r="J24" s="23" t="str">
        <f>IF('Rekapitulace stavby'!AN20="","",'Rekapitulace stavby'!AN20)</f>
        <v/>
      </c>
      <c r="L24" s="28"/>
    </row>
    <row r="25" spans="2:12" s="1" customFormat="1" ht="6.95" hidden="1" customHeight="1">
      <c r="B25" s="28"/>
      <c r="L25" s="28"/>
    </row>
    <row r="26" spans="2:12" s="1" customFormat="1" ht="12" hidden="1" customHeight="1">
      <c r="B26" s="28"/>
      <c r="D26" s="25" t="s">
        <v>38</v>
      </c>
      <c r="L26" s="28"/>
    </row>
    <row r="27" spans="2:12" s="7" customFormat="1" ht="16.5" hidden="1" customHeight="1">
      <c r="B27" s="85"/>
      <c r="E27" s="193" t="s">
        <v>1</v>
      </c>
      <c r="F27" s="193"/>
      <c r="G27" s="193"/>
      <c r="H27" s="193"/>
      <c r="L27" s="85"/>
    </row>
    <row r="28" spans="2:12" s="1" customFormat="1" ht="6.95" hidden="1" customHeight="1">
      <c r="B28" s="28"/>
      <c r="L28" s="28"/>
    </row>
    <row r="29" spans="2:12" s="1" customFormat="1" ht="6.95" hidden="1" customHeight="1">
      <c r="B29" s="28"/>
      <c r="D29" s="49"/>
      <c r="E29" s="49"/>
      <c r="F29" s="49"/>
      <c r="G29" s="49"/>
      <c r="H29" s="49"/>
      <c r="I29" s="49"/>
      <c r="J29" s="49"/>
      <c r="K29" s="49"/>
      <c r="L29" s="28"/>
    </row>
    <row r="30" spans="2:12" s="1" customFormat="1" ht="25.35" hidden="1" customHeight="1">
      <c r="B30" s="28"/>
      <c r="D30" s="86" t="s">
        <v>40</v>
      </c>
      <c r="J30" s="62">
        <f>ROUND(J122, 2)</f>
        <v>281471.40999999997</v>
      </c>
      <c r="L30" s="28"/>
    </row>
    <row r="31" spans="2:12" s="1" customFormat="1" ht="6.95" hidden="1" customHeight="1">
      <c r="B31" s="28"/>
      <c r="D31" s="49"/>
      <c r="E31" s="49"/>
      <c r="F31" s="49"/>
      <c r="G31" s="49"/>
      <c r="H31" s="49"/>
      <c r="I31" s="49"/>
      <c r="J31" s="49"/>
      <c r="K31" s="49"/>
      <c r="L31" s="28"/>
    </row>
    <row r="32" spans="2:12" s="1" customFormat="1" ht="14.45" hidden="1" customHeight="1">
      <c r="B32" s="28"/>
      <c r="F32" s="31" t="s">
        <v>42</v>
      </c>
      <c r="I32" s="31" t="s">
        <v>41</v>
      </c>
      <c r="J32" s="31" t="s">
        <v>43</v>
      </c>
      <c r="L32" s="28"/>
    </row>
    <row r="33" spans="2:12" s="1" customFormat="1" ht="14.45" hidden="1" customHeight="1">
      <c r="B33" s="28"/>
      <c r="D33" s="51" t="s">
        <v>44</v>
      </c>
      <c r="E33" s="25" t="s">
        <v>45</v>
      </c>
      <c r="F33" s="87">
        <f>ROUND((SUM(BE122:BE145)),  2)</f>
        <v>281471.40999999997</v>
      </c>
      <c r="I33" s="88">
        <v>0.21</v>
      </c>
      <c r="J33" s="87">
        <f>ROUND(((SUM(BE122:BE145))*I33),  2)</f>
        <v>59109</v>
      </c>
      <c r="L33" s="28"/>
    </row>
    <row r="34" spans="2:12" s="1" customFormat="1" ht="14.45" hidden="1" customHeight="1">
      <c r="B34" s="28"/>
      <c r="E34" s="25" t="s">
        <v>46</v>
      </c>
      <c r="F34" s="87">
        <f>ROUND((SUM(BF122:BF145)),  2)</f>
        <v>0</v>
      </c>
      <c r="I34" s="88">
        <v>0.12</v>
      </c>
      <c r="J34" s="87">
        <f>ROUND(((SUM(BF122:BF145))*I34),  2)</f>
        <v>0</v>
      </c>
      <c r="L34" s="28"/>
    </row>
    <row r="35" spans="2:12" s="1" customFormat="1" ht="14.45" hidden="1" customHeight="1">
      <c r="B35" s="28"/>
      <c r="E35" s="25" t="s">
        <v>47</v>
      </c>
      <c r="F35" s="87">
        <f>ROUND((SUM(BG122:BG145)),  2)</f>
        <v>0</v>
      </c>
      <c r="I35" s="88">
        <v>0.21</v>
      </c>
      <c r="J35" s="87">
        <f>0</f>
        <v>0</v>
      </c>
      <c r="L35" s="28"/>
    </row>
    <row r="36" spans="2:12" s="1" customFormat="1" ht="14.45" hidden="1" customHeight="1">
      <c r="B36" s="28"/>
      <c r="E36" s="25" t="s">
        <v>48</v>
      </c>
      <c r="F36" s="87">
        <f>ROUND((SUM(BH122:BH145)),  2)</f>
        <v>0</v>
      </c>
      <c r="I36" s="88">
        <v>0.12</v>
      </c>
      <c r="J36" s="87">
        <f>0</f>
        <v>0</v>
      </c>
      <c r="L36" s="28"/>
    </row>
    <row r="37" spans="2:12" s="1" customFormat="1" ht="14.45" hidden="1" customHeight="1">
      <c r="B37" s="28"/>
      <c r="E37" s="25" t="s">
        <v>49</v>
      </c>
      <c r="F37" s="87">
        <f>ROUND((SUM(BI122:BI145)),  2)</f>
        <v>0</v>
      </c>
      <c r="I37" s="88">
        <v>0</v>
      </c>
      <c r="J37" s="87">
        <f>0</f>
        <v>0</v>
      </c>
      <c r="L37" s="28"/>
    </row>
    <row r="38" spans="2:12" s="1" customFormat="1" ht="6.95" hidden="1" customHeight="1">
      <c r="B38" s="28"/>
      <c r="L38" s="28"/>
    </row>
    <row r="39" spans="2:12" s="1" customFormat="1" ht="25.35" hidden="1" customHeight="1">
      <c r="B39" s="28"/>
      <c r="C39" s="89"/>
      <c r="D39" s="90" t="s">
        <v>50</v>
      </c>
      <c r="E39" s="53"/>
      <c r="F39" s="53"/>
      <c r="G39" s="91" t="s">
        <v>51</v>
      </c>
      <c r="H39" s="92" t="s">
        <v>52</v>
      </c>
      <c r="I39" s="53"/>
      <c r="J39" s="93">
        <f>SUM(J30:J37)</f>
        <v>340580.41</v>
      </c>
      <c r="K39" s="94"/>
      <c r="L39" s="28"/>
    </row>
    <row r="40" spans="2:12" s="1" customFormat="1" ht="14.45" hidden="1" customHeight="1">
      <c r="B40" s="28"/>
      <c r="L40" s="28"/>
    </row>
    <row r="41" spans="2:12" ht="14.45" hidden="1" customHeight="1">
      <c r="B41" s="19"/>
      <c r="L41" s="19"/>
    </row>
    <row r="42" spans="2:12" ht="14.45" hidden="1" customHeight="1">
      <c r="B42" s="19"/>
      <c r="L42" s="19"/>
    </row>
    <row r="43" spans="2:12" ht="14.45" hidden="1" customHeight="1">
      <c r="B43" s="19"/>
      <c r="L43" s="19"/>
    </row>
    <row r="44" spans="2:12" ht="14.45" hidden="1" customHeight="1">
      <c r="B44" s="19"/>
      <c r="L44" s="19"/>
    </row>
    <row r="45" spans="2:12" ht="14.45" hidden="1" customHeight="1">
      <c r="B45" s="19"/>
      <c r="L45" s="19"/>
    </row>
    <row r="46" spans="2:12" ht="14.45" hidden="1" customHeight="1">
      <c r="B46" s="19"/>
      <c r="L46" s="19"/>
    </row>
    <row r="47" spans="2:12" ht="14.45" hidden="1" customHeight="1">
      <c r="B47" s="19"/>
      <c r="L47" s="19"/>
    </row>
    <row r="48" spans="2:12" ht="14.45" hidden="1" customHeight="1">
      <c r="B48" s="19"/>
      <c r="L48" s="19"/>
    </row>
    <row r="49" spans="2:12" ht="14.45" hidden="1" customHeight="1">
      <c r="B49" s="19"/>
      <c r="L49" s="19"/>
    </row>
    <row r="50" spans="2:12" s="1" customFormat="1" ht="14.45" hidden="1" customHeight="1">
      <c r="B50" s="28"/>
      <c r="D50" s="37" t="s">
        <v>53</v>
      </c>
      <c r="E50" s="38"/>
      <c r="F50" s="38"/>
      <c r="G50" s="37" t="s">
        <v>54</v>
      </c>
      <c r="H50" s="38"/>
      <c r="I50" s="38"/>
      <c r="J50" s="38"/>
      <c r="K50" s="38"/>
      <c r="L50" s="28"/>
    </row>
    <row r="51" spans="2:12" ht="11.25" hidden="1">
      <c r="B51" s="19"/>
      <c r="L51" s="19"/>
    </row>
    <row r="52" spans="2:12" ht="11.25" hidden="1">
      <c r="B52" s="19"/>
      <c r="L52" s="19"/>
    </row>
    <row r="53" spans="2:12" ht="11.25" hidden="1">
      <c r="B53" s="19"/>
      <c r="L53" s="19"/>
    </row>
    <row r="54" spans="2:12" ht="11.25" hidden="1">
      <c r="B54" s="19"/>
      <c r="L54" s="19"/>
    </row>
    <row r="55" spans="2:12" ht="11.25" hidden="1">
      <c r="B55" s="19"/>
      <c r="L55" s="19"/>
    </row>
    <row r="56" spans="2:12" ht="11.25" hidden="1">
      <c r="B56" s="19"/>
      <c r="L56" s="19"/>
    </row>
    <row r="57" spans="2:12" ht="11.25" hidden="1">
      <c r="B57" s="19"/>
      <c r="L57" s="19"/>
    </row>
    <row r="58" spans="2:12" ht="11.25" hidden="1">
      <c r="B58" s="19"/>
      <c r="L58" s="19"/>
    </row>
    <row r="59" spans="2:12" ht="11.25" hidden="1">
      <c r="B59" s="19"/>
      <c r="L59" s="19"/>
    </row>
    <row r="60" spans="2:12" ht="11.25" hidden="1">
      <c r="B60" s="19"/>
      <c r="L60" s="19"/>
    </row>
    <row r="61" spans="2:12" s="1" customFormat="1" ht="12.75" hidden="1">
      <c r="B61" s="28"/>
      <c r="D61" s="39" t="s">
        <v>55</v>
      </c>
      <c r="E61" s="30"/>
      <c r="F61" s="95" t="s">
        <v>56</v>
      </c>
      <c r="G61" s="39" t="s">
        <v>55</v>
      </c>
      <c r="H61" s="30"/>
      <c r="I61" s="30"/>
      <c r="J61" s="96" t="s">
        <v>56</v>
      </c>
      <c r="K61" s="30"/>
      <c r="L61" s="28"/>
    </row>
    <row r="62" spans="2:12" ht="11.25" hidden="1">
      <c r="B62" s="19"/>
      <c r="L62" s="19"/>
    </row>
    <row r="63" spans="2:12" ht="11.25" hidden="1">
      <c r="B63" s="19"/>
      <c r="L63" s="19"/>
    </row>
    <row r="64" spans="2:12" ht="11.25" hidden="1">
      <c r="B64" s="19"/>
      <c r="L64" s="19"/>
    </row>
    <row r="65" spans="2:12" s="1" customFormat="1" ht="12.75" hidden="1">
      <c r="B65" s="28"/>
      <c r="D65" s="37" t="s">
        <v>57</v>
      </c>
      <c r="E65" s="38"/>
      <c r="F65" s="38"/>
      <c r="G65" s="37" t="s">
        <v>58</v>
      </c>
      <c r="H65" s="38"/>
      <c r="I65" s="38"/>
      <c r="J65" s="38"/>
      <c r="K65" s="38"/>
      <c r="L65" s="28"/>
    </row>
    <row r="66" spans="2:12" ht="11.25" hidden="1">
      <c r="B66" s="19"/>
      <c r="L66" s="19"/>
    </row>
    <row r="67" spans="2:12" ht="11.25" hidden="1">
      <c r="B67" s="19"/>
      <c r="L67" s="19"/>
    </row>
    <row r="68" spans="2:12" ht="11.25" hidden="1">
      <c r="B68" s="19"/>
      <c r="L68" s="19"/>
    </row>
    <row r="69" spans="2:12" ht="11.25" hidden="1">
      <c r="B69" s="19"/>
      <c r="L69" s="19"/>
    </row>
    <row r="70" spans="2:12" ht="11.25" hidden="1">
      <c r="B70" s="19"/>
      <c r="L70" s="19"/>
    </row>
    <row r="71" spans="2:12" ht="11.25" hidden="1">
      <c r="B71" s="19"/>
      <c r="L71" s="19"/>
    </row>
    <row r="72" spans="2:12" ht="11.25" hidden="1">
      <c r="B72" s="19"/>
      <c r="L72" s="19"/>
    </row>
    <row r="73" spans="2:12" ht="11.25" hidden="1">
      <c r="B73" s="19"/>
      <c r="L73" s="19"/>
    </row>
    <row r="74" spans="2:12" ht="11.25" hidden="1">
      <c r="B74" s="19"/>
      <c r="L74" s="19"/>
    </row>
    <row r="75" spans="2:12" ht="11.25" hidden="1">
      <c r="B75" s="19"/>
      <c r="L75" s="19"/>
    </row>
    <row r="76" spans="2:12" s="1" customFormat="1" ht="12.75" hidden="1">
      <c r="B76" s="28"/>
      <c r="D76" s="39" t="s">
        <v>55</v>
      </c>
      <c r="E76" s="30"/>
      <c r="F76" s="95" t="s">
        <v>56</v>
      </c>
      <c r="G76" s="39" t="s">
        <v>55</v>
      </c>
      <c r="H76" s="30"/>
      <c r="I76" s="30"/>
      <c r="J76" s="96" t="s">
        <v>56</v>
      </c>
      <c r="K76" s="30"/>
      <c r="L76" s="28"/>
    </row>
    <row r="77" spans="2:12" s="1" customFormat="1" ht="14.45" hidden="1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8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8"/>
    </row>
    <row r="82" spans="2:47" s="1" customFormat="1" ht="24.95" hidden="1" customHeight="1">
      <c r="B82" s="28"/>
      <c r="C82" s="20" t="s">
        <v>103</v>
      </c>
      <c r="L82" s="28"/>
    </row>
    <row r="83" spans="2:47" s="1" customFormat="1" ht="6.95" hidden="1" customHeight="1">
      <c r="B83" s="28"/>
      <c r="L83" s="28"/>
    </row>
    <row r="84" spans="2:47" s="1" customFormat="1" ht="12" hidden="1" customHeight="1">
      <c r="B84" s="28"/>
      <c r="C84" s="25" t="s">
        <v>14</v>
      </c>
      <c r="L84" s="28"/>
    </row>
    <row r="85" spans="2:47" s="1" customFormat="1" ht="16.5" hidden="1" customHeight="1">
      <c r="B85" s="28"/>
      <c r="E85" s="205" t="str">
        <f>E7</f>
        <v>Dodatek č. 2 - SO 111_B_121_C_121_D</v>
      </c>
      <c r="F85" s="206"/>
      <c r="G85" s="206"/>
      <c r="H85" s="206"/>
      <c r="L85" s="28"/>
    </row>
    <row r="86" spans="2:47" s="1" customFormat="1" ht="12" hidden="1" customHeight="1">
      <c r="B86" s="28"/>
      <c r="C86" s="25" t="s">
        <v>101</v>
      </c>
      <c r="L86" s="28"/>
    </row>
    <row r="87" spans="2:47" s="1" customFormat="1" ht="30" hidden="1" customHeight="1">
      <c r="B87" s="28"/>
      <c r="E87" s="171" t="str">
        <f>E9</f>
        <v>0123 - Vícepráce - neuznatelné náklady - SO 111.B - Chodníky, nástupiště a vjezdy - náves pravá strana</v>
      </c>
      <c r="F87" s="207"/>
      <c r="G87" s="207"/>
      <c r="H87" s="207"/>
      <c r="L87" s="28"/>
    </row>
    <row r="88" spans="2:47" s="1" customFormat="1" ht="6.95" hidden="1" customHeight="1">
      <c r="B88" s="28"/>
      <c r="L88" s="28"/>
    </row>
    <row r="89" spans="2:47" s="1" customFormat="1" ht="12" hidden="1" customHeight="1">
      <c r="B89" s="28"/>
      <c r="C89" s="25" t="s">
        <v>18</v>
      </c>
      <c r="F89" s="23" t="str">
        <f>F12</f>
        <v xml:space="preserve"> </v>
      </c>
      <c r="I89" s="25" t="s">
        <v>20</v>
      </c>
      <c r="J89" s="48" t="str">
        <f>IF(J12="","",J12)</f>
        <v>6. 5. 2026</v>
      </c>
      <c r="L89" s="28"/>
    </row>
    <row r="90" spans="2:47" s="1" customFormat="1" ht="6.95" hidden="1" customHeight="1">
      <c r="B90" s="28"/>
      <c r="L90" s="28"/>
    </row>
    <row r="91" spans="2:47" s="1" customFormat="1" ht="25.7" hidden="1" customHeight="1">
      <c r="B91" s="28"/>
      <c r="C91" s="25" t="s">
        <v>22</v>
      </c>
      <c r="F91" s="23" t="str">
        <f>E15</f>
        <v>Obec Moravičany</v>
      </c>
      <c r="I91" s="25" t="s">
        <v>32</v>
      </c>
      <c r="J91" s="26" t="str">
        <f>E21</f>
        <v>Atelis - Ateliér liniových staveb</v>
      </c>
      <c r="L91" s="28"/>
    </row>
    <row r="92" spans="2:47" s="1" customFormat="1" ht="15.2" hidden="1" customHeight="1">
      <c r="B92" s="28"/>
      <c r="C92" s="25" t="s">
        <v>28</v>
      </c>
      <c r="F92" s="23" t="str">
        <f>IF(E18="","",E18)</f>
        <v>Cash trade s.r.o.</v>
      </c>
      <c r="I92" s="25" t="s">
        <v>36</v>
      </c>
      <c r="J92" s="26" t="str">
        <f>E24</f>
        <v xml:space="preserve"> </v>
      </c>
      <c r="L92" s="28"/>
    </row>
    <row r="93" spans="2:47" s="1" customFormat="1" ht="10.35" hidden="1" customHeight="1">
      <c r="B93" s="28"/>
      <c r="L93" s="28"/>
    </row>
    <row r="94" spans="2:47" s="1" customFormat="1" ht="29.25" hidden="1" customHeight="1">
      <c r="B94" s="28"/>
      <c r="C94" s="97" t="s">
        <v>104</v>
      </c>
      <c r="D94" s="89"/>
      <c r="E94" s="89"/>
      <c r="F94" s="89"/>
      <c r="G94" s="89"/>
      <c r="H94" s="89"/>
      <c r="I94" s="89"/>
      <c r="J94" s="98" t="s">
        <v>105</v>
      </c>
      <c r="K94" s="89"/>
      <c r="L94" s="28"/>
    </row>
    <row r="95" spans="2:47" s="1" customFormat="1" ht="10.35" hidden="1" customHeight="1">
      <c r="B95" s="28"/>
      <c r="L95" s="28"/>
    </row>
    <row r="96" spans="2:47" s="1" customFormat="1" ht="22.9" hidden="1" customHeight="1">
      <c r="B96" s="28"/>
      <c r="C96" s="99" t="s">
        <v>106</v>
      </c>
      <c r="J96" s="62">
        <f>J122</f>
        <v>281471.40999999997</v>
      </c>
      <c r="L96" s="28"/>
      <c r="AU96" s="16" t="s">
        <v>107</v>
      </c>
    </row>
    <row r="97" spans="2:12" s="8" customFormat="1" ht="24.95" hidden="1" customHeight="1">
      <c r="B97" s="100"/>
      <c r="D97" s="101" t="s">
        <v>247</v>
      </c>
      <c r="E97" s="102"/>
      <c r="F97" s="102"/>
      <c r="G97" s="102"/>
      <c r="H97" s="102"/>
      <c r="I97" s="102"/>
      <c r="J97" s="103">
        <f>J123</f>
        <v>281471.40999999997</v>
      </c>
      <c r="L97" s="100"/>
    </row>
    <row r="98" spans="2:12" s="9" customFormat="1" ht="19.899999999999999" hidden="1" customHeight="1">
      <c r="B98" s="104"/>
      <c r="D98" s="105" t="s">
        <v>248</v>
      </c>
      <c r="E98" s="106"/>
      <c r="F98" s="106"/>
      <c r="G98" s="106"/>
      <c r="H98" s="106"/>
      <c r="I98" s="106"/>
      <c r="J98" s="107">
        <f>J124</f>
        <v>124250.44</v>
      </c>
      <c r="L98" s="104"/>
    </row>
    <row r="99" spans="2:12" s="9" customFormat="1" ht="19.899999999999999" hidden="1" customHeight="1">
      <c r="B99" s="104"/>
      <c r="D99" s="105" t="s">
        <v>111</v>
      </c>
      <c r="E99" s="106"/>
      <c r="F99" s="106"/>
      <c r="G99" s="106"/>
      <c r="H99" s="106"/>
      <c r="I99" s="106"/>
      <c r="J99" s="107">
        <f>J135</f>
        <v>89572.4</v>
      </c>
      <c r="L99" s="104"/>
    </row>
    <row r="100" spans="2:12" s="9" customFormat="1" ht="19.899999999999999" hidden="1" customHeight="1">
      <c r="B100" s="104"/>
      <c r="D100" s="105" t="s">
        <v>112</v>
      </c>
      <c r="E100" s="106"/>
      <c r="F100" s="106"/>
      <c r="G100" s="106"/>
      <c r="H100" s="106"/>
      <c r="I100" s="106"/>
      <c r="J100" s="107">
        <f>J142</f>
        <v>27982.94</v>
      </c>
      <c r="L100" s="104"/>
    </row>
    <row r="101" spans="2:12" s="9" customFormat="1" ht="19.899999999999999" hidden="1" customHeight="1">
      <c r="B101" s="104"/>
      <c r="D101" s="105" t="s">
        <v>113</v>
      </c>
      <c r="E101" s="106"/>
      <c r="F101" s="106"/>
      <c r="G101" s="106"/>
      <c r="H101" s="106"/>
      <c r="I101" s="106"/>
      <c r="J101" s="107">
        <f>J144</f>
        <v>39665.629999999997</v>
      </c>
      <c r="L101" s="104"/>
    </row>
    <row r="102" spans="2:12" s="8" customFormat="1" ht="24.95" hidden="1" customHeight="1">
      <c r="B102" s="100"/>
      <c r="D102" s="101" t="s">
        <v>249</v>
      </c>
      <c r="E102" s="102"/>
      <c r="F102" s="102"/>
      <c r="G102" s="102"/>
      <c r="H102" s="102"/>
      <c r="I102" s="102"/>
      <c r="J102" s="103" t="e">
        <f>#REF!</f>
        <v>#REF!</v>
      </c>
      <c r="L102" s="100"/>
    </row>
    <row r="103" spans="2:12" s="1" customFormat="1" ht="21.75" hidden="1" customHeight="1">
      <c r="B103" s="28"/>
      <c r="L103" s="28"/>
    </row>
    <row r="104" spans="2:12" s="1" customFormat="1" ht="6.95" hidden="1" customHeight="1"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28"/>
    </row>
    <row r="105" spans="2:12" ht="11.25" hidden="1"/>
    <row r="106" spans="2:12" ht="11.25" hidden="1"/>
    <row r="107" spans="2:12" ht="11.25" hidden="1"/>
    <row r="108" spans="2:12" s="1" customFormat="1" ht="6.95" customHeight="1">
      <c r="B108" s="42"/>
      <c r="C108" s="43"/>
      <c r="D108" s="43"/>
      <c r="E108" s="43"/>
      <c r="F108" s="43"/>
      <c r="G108" s="43"/>
      <c r="H108" s="43"/>
      <c r="I108" s="43"/>
      <c r="J108" s="43"/>
      <c r="K108" s="43"/>
      <c r="L108" s="28"/>
    </row>
    <row r="109" spans="2:12" s="1" customFormat="1" ht="24.95" customHeight="1">
      <c r="B109" s="28"/>
      <c r="C109" s="20" t="s">
        <v>119</v>
      </c>
      <c r="L109" s="28"/>
    </row>
    <row r="110" spans="2:12" s="1" customFormat="1" ht="6.95" customHeight="1">
      <c r="B110" s="28"/>
      <c r="L110" s="28"/>
    </row>
    <row r="111" spans="2:12" s="1" customFormat="1" ht="12" customHeight="1">
      <c r="B111" s="28"/>
      <c r="C111" s="25" t="s">
        <v>14</v>
      </c>
      <c r="L111" s="28"/>
    </row>
    <row r="112" spans="2:12" s="1" customFormat="1" ht="16.5" customHeight="1">
      <c r="B112" s="28"/>
      <c r="E112" s="205" t="str">
        <f>E7</f>
        <v>Dodatek č. 2 - SO 111_B_121_C_121_D</v>
      </c>
      <c r="F112" s="206"/>
      <c r="G112" s="206"/>
      <c r="H112" s="206"/>
      <c r="L112" s="28"/>
    </row>
    <row r="113" spans="2:65" s="1" customFormat="1" ht="12" customHeight="1">
      <c r="B113" s="28"/>
      <c r="C113" s="25" t="s">
        <v>101</v>
      </c>
      <c r="L113" s="28"/>
    </row>
    <row r="114" spans="2:65" s="1" customFormat="1" ht="30" customHeight="1">
      <c r="B114" s="28"/>
      <c r="E114" s="171" t="str">
        <f>E9</f>
        <v>0123 - Vícepráce - neuznatelné náklady - SO 111.B - Chodníky, nástupiště a vjezdy - náves pravá strana</v>
      </c>
      <c r="F114" s="207"/>
      <c r="G114" s="207"/>
      <c r="H114" s="207"/>
      <c r="L114" s="28"/>
    </row>
    <row r="115" spans="2:65" s="1" customFormat="1" ht="6.95" customHeight="1">
      <c r="B115" s="28"/>
      <c r="L115" s="28"/>
    </row>
    <row r="116" spans="2:65" s="1" customFormat="1" ht="12" customHeight="1">
      <c r="B116" s="28"/>
      <c r="C116" s="25" t="s">
        <v>18</v>
      </c>
      <c r="F116" s="23" t="str">
        <f>F12</f>
        <v xml:space="preserve"> </v>
      </c>
      <c r="I116" s="25" t="s">
        <v>20</v>
      </c>
      <c r="J116" s="48" t="str">
        <f>IF(J12="","",J12)</f>
        <v>6. 5. 2026</v>
      </c>
      <c r="L116" s="28"/>
    </row>
    <row r="117" spans="2:65" s="1" customFormat="1" ht="6.95" customHeight="1">
      <c r="B117" s="28"/>
      <c r="L117" s="28"/>
    </row>
    <row r="118" spans="2:65" s="1" customFormat="1" ht="25.7" customHeight="1">
      <c r="B118" s="28"/>
      <c r="C118" s="25" t="s">
        <v>22</v>
      </c>
      <c r="F118" s="23" t="str">
        <f>E15</f>
        <v>Obec Moravičany</v>
      </c>
      <c r="I118" s="25" t="s">
        <v>32</v>
      </c>
      <c r="J118" s="26" t="str">
        <f>E21</f>
        <v>Atelis - Ateliér liniových staveb</v>
      </c>
      <c r="L118" s="28"/>
    </row>
    <row r="119" spans="2:65" s="1" customFormat="1" ht="15.2" customHeight="1">
      <c r="B119" s="28"/>
      <c r="C119" s="25" t="s">
        <v>28</v>
      </c>
      <c r="F119" s="23" t="str">
        <f>IF(E18="","",E18)</f>
        <v>Cash trade s.r.o.</v>
      </c>
      <c r="I119" s="25" t="s">
        <v>36</v>
      </c>
      <c r="J119" s="26" t="str">
        <f>E24</f>
        <v xml:space="preserve"> </v>
      </c>
      <c r="L119" s="28"/>
    </row>
    <row r="120" spans="2:65" s="1" customFormat="1" ht="10.35" customHeight="1">
      <c r="B120" s="28"/>
      <c r="L120" s="28"/>
    </row>
    <row r="121" spans="2:65" s="10" customFormat="1" ht="29.25" customHeight="1">
      <c r="B121" s="108"/>
      <c r="C121" s="109" t="s">
        <v>120</v>
      </c>
      <c r="D121" s="110" t="s">
        <v>65</v>
      </c>
      <c r="E121" s="110" t="s">
        <v>61</v>
      </c>
      <c r="F121" s="110" t="s">
        <v>62</v>
      </c>
      <c r="G121" s="110" t="s">
        <v>121</v>
      </c>
      <c r="H121" s="110" t="s">
        <v>122</v>
      </c>
      <c r="I121" s="110" t="s">
        <v>123</v>
      </c>
      <c r="J121" s="110" t="s">
        <v>105</v>
      </c>
      <c r="K121" s="111" t="s">
        <v>124</v>
      </c>
      <c r="L121" s="108"/>
      <c r="M121" s="55" t="s">
        <v>1</v>
      </c>
      <c r="N121" s="56" t="s">
        <v>44</v>
      </c>
      <c r="O121" s="56" t="s">
        <v>125</v>
      </c>
      <c r="P121" s="56" t="s">
        <v>126</v>
      </c>
      <c r="Q121" s="56" t="s">
        <v>127</v>
      </c>
      <c r="R121" s="56" t="s">
        <v>128</v>
      </c>
      <c r="S121" s="56" t="s">
        <v>129</v>
      </c>
      <c r="T121" s="57" t="s">
        <v>130</v>
      </c>
    </row>
    <row r="122" spans="2:65" s="1" customFormat="1" ht="22.9" customHeight="1">
      <c r="B122" s="28"/>
      <c r="C122" s="60" t="s">
        <v>131</v>
      </c>
      <c r="J122" s="112">
        <f>J123</f>
        <v>281471.40999999997</v>
      </c>
      <c r="L122" s="28"/>
      <c r="M122" s="58"/>
      <c r="N122" s="49"/>
      <c r="O122" s="49"/>
      <c r="P122" s="113" t="e">
        <f>P123+#REF!</f>
        <v>#REF!</v>
      </c>
      <c r="Q122" s="49"/>
      <c r="R122" s="113" t="e">
        <f>R123+#REF!</f>
        <v>#REF!</v>
      </c>
      <c r="S122" s="49"/>
      <c r="T122" s="114" t="e">
        <f>T123+#REF!</f>
        <v>#REF!</v>
      </c>
      <c r="AT122" s="16" t="s">
        <v>79</v>
      </c>
      <c r="AU122" s="16" t="s">
        <v>107</v>
      </c>
      <c r="BK122" s="115" t="e">
        <f>BK123+#REF!</f>
        <v>#REF!</v>
      </c>
    </row>
    <row r="123" spans="2:65" s="11" customFormat="1" ht="25.9" customHeight="1">
      <c r="B123" s="116"/>
      <c r="D123" s="117" t="s">
        <v>79</v>
      </c>
      <c r="E123" s="118" t="s">
        <v>88</v>
      </c>
      <c r="F123" s="118" t="s">
        <v>250</v>
      </c>
      <c r="J123" s="119">
        <f>BK123</f>
        <v>281471.40999999997</v>
      </c>
      <c r="L123" s="116"/>
      <c r="M123" s="120"/>
      <c r="P123" s="121">
        <f>P124+P135+P142+P144</f>
        <v>0</v>
      </c>
      <c r="R123" s="121">
        <f>R124+R135+R142+R144</f>
        <v>0</v>
      </c>
      <c r="T123" s="122">
        <f>T124+T135+T142+T144</f>
        <v>0</v>
      </c>
      <c r="AR123" s="117" t="s">
        <v>88</v>
      </c>
      <c r="AT123" s="123" t="s">
        <v>79</v>
      </c>
      <c r="AU123" s="123" t="s">
        <v>80</v>
      </c>
      <c r="AY123" s="117" t="s">
        <v>133</v>
      </c>
      <c r="BK123" s="124">
        <f>BK124+BK135+BK142+BK144</f>
        <v>281471.40999999997</v>
      </c>
    </row>
    <row r="124" spans="2:65" s="11" customFormat="1" ht="22.9" customHeight="1">
      <c r="B124" s="116"/>
      <c r="D124" s="117" t="s">
        <v>79</v>
      </c>
      <c r="E124" s="138" t="s">
        <v>88</v>
      </c>
      <c r="F124" s="138" t="s">
        <v>250</v>
      </c>
      <c r="J124" s="139">
        <f>BK124</f>
        <v>124250.44</v>
      </c>
      <c r="L124" s="116"/>
      <c r="M124" s="120"/>
      <c r="P124" s="121">
        <f>SUM(P125:P134)</f>
        <v>0</v>
      </c>
      <c r="R124" s="121">
        <f>SUM(R125:R134)</f>
        <v>0</v>
      </c>
      <c r="T124" s="122">
        <f>SUM(T125:T134)</f>
        <v>0</v>
      </c>
      <c r="AR124" s="117" t="s">
        <v>88</v>
      </c>
      <c r="AT124" s="123" t="s">
        <v>79</v>
      </c>
      <c r="AU124" s="123" t="s">
        <v>88</v>
      </c>
      <c r="AY124" s="117" t="s">
        <v>133</v>
      </c>
      <c r="BK124" s="124">
        <f>SUM(BK125:BK134)</f>
        <v>124250.44</v>
      </c>
    </row>
    <row r="125" spans="2:65" s="1" customFormat="1" ht="37.9" customHeight="1">
      <c r="B125" s="125"/>
      <c r="C125" s="126" t="s">
        <v>251</v>
      </c>
      <c r="D125" s="126" t="s">
        <v>135</v>
      </c>
      <c r="E125" s="127" t="s">
        <v>153</v>
      </c>
      <c r="F125" s="128" t="s">
        <v>154</v>
      </c>
      <c r="G125" s="129" t="s">
        <v>151</v>
      </c>
      <c r="H125" s="130">
        <v>96.36</v>
      </c>
      <c r="I125" s="131">
        <v>348</v>
      </c>
      <c r="J125" s="131">
        <f>ROUND(I125*H125,2)</f>
        <v>33533.279999999999</v>
      </c>
      <c r="K125" s="128" t="s">
        <v>1</v>
      </c>
      <c r="L125" s="28"/>
      <c r="M125" s="132" t="s">
        <v>1</v>
      </c>
      <c r="N125" s="133" t="s">
        <v>45</v>
      </c>
      <c r="O125" s="134">
        <v>0</v>
      </c>
      <c r="P125" s="134">
        <f>O125*H125</f>
        <v>0</v>
      </c>
      <c r="Q125" s="134">
        <v>0</v>
      </c>
      <c r="R125" s="134">
        <f>Q125*H125</f>
        <v>0</v>
      </c>
      <c r="S125" s="134">
        <v>0</v>
      </c>
      <c r="T125" s="135">
        <f>S125*H125</f>
        <v>0</v>
      </c>
      <c r="AR125" s="136" t="s">
        <v>134</v>
      </c>
      <c r="AT125" s="136" t="s">
        <v>135</v>
      </c>
      <c r="AU125" s="136" t="s">
        <v>90</v>
      </c>
      <c r="AY125" s="16" t="s">
        <v>133</v>
      </c>
      <c r="BE125" s="137">
        <f>IF(N125="základní",J125,0)</f>
        <v>33533.279999999999</v>
      </c>
      <c r="BF125" s="137">
        <f>IF(N125="snížená",J125,0)</f>
        <v>0</v>
      </c>
      <c r="BG125" s="137">
        <f>IF(N125="zákl. přenesená",J125,0)</f>
        <v>0</v>
      </c>
      <c r="BH125" s="137">
        <f>IF(N125="sníž. přenesená",J125,0)</f>
        <v>0</v>
      </c>
      <c r="BI125" s="137">
        <f>IF(N125="nulová",J125,0)</f>
        <v>0</v>
      </c>
      <c r="BJ125" s="16" t="s">
        <v>88</v>
      </c>
      <c r="BK125" s="137">
        <f>ROUND(I125*H125,2)</f>
        <v>33533.279999999999</v>
      </c>
      <c r="BL125" s="16" t="s">
        <v>134</v>
      </c>
      <c r="BM125" s="136" t="s">
        <v>252</v>
      </c>
    </row>
    <row r="126" spans="2:65" s="13" customFormat="1" ht="11.25">
      <c r="B126" s="146"/>
      <c r="D126" s="141" t="s">
        <v>156</v>
      </c>
      <c r="E126" s="147" t="s">
        <v>1</v>
      </c>
      <c r="F126" s="148" t="s">
        <v>253</v>
      </c>
      <c r="H126" s="149">
        <v>96.36</v>
      </c>
      <c r="L126" s="146"/>
      <c r="M126" s="150"/>
      <c r="T126" s="151"/>
      <c r="AT126" s="147" t="s">
        <v>156</v>
      </c>
      <c r="AU126" s="147" t="s">
        <v>90</v>
      </c>
      <c r="AV126" s="13" t="s">
        <v>90</v>
      </c>
      <c r="AW126" s="13" t="s">
        <v>37</v>
      </c>
      <c r="AX126" s="13" t="s">
        <v>80</v>
      </c>
      <c r="AY126" s="147" t="s">
        <v>133</v>
      </c>
    </row>
    <row r="127" spans="2:65" s="14" customFormat="1" ht="11.25">
      <c r="B127" s="152"/>
      <c r="D127" s="141" t="s">
        <v>156</v>
      </c>
      <c r="E127" s="153" t="s">
        <v>1</v>
      </c>
      <c r="F127" s="154" t="s">
        <v>161</v>
      </c>
      <c r="H127" s="155">
        <v>96.36</v>
      </c>
      <c r="L127" s="152"/>
      <c r="M127" s="156"/>
      <c r="T127" s="157"/>
      <c r="AT127" s="153" t="s">
        <v>156</v>
      </c>
      <c r="AU127" s="153" t="s">
        <v>90</v>
      </c>
      <c r="AV127" s="14" t="s">
        <v>134</v>
      </c>
      <c r="AW127" s="14" t="s">
        <v>37</v>
      </c>
      <c r="AX127" s="14" t="s">
        <v>88</v>
      </c>
      <c r="AY127" s="153" t="s">
        <v>133</v>
      </c>
    </row>
    <row r="128" spans="2:65" s="1" customFormat="1" ht="37.9" customHeight="1">
      <c r="B128" s="125"/>
      <c r="C128" s="126" t="s">
        <v>254</v>
      </c>
      <c r="D128" s="126" t="s">
        <v>135</v>
      </c>
      <c r="E128" s="127" t="s">
        <v>166</v>
      </c>
      <c r="F128" s="128" t="s">
        <v>167</v>
      </c>
      <c r="G128" s="129" t="s">
        <v>151</v>
      </c>
      <c r="H128" s="130">
        <v>96.36</v>
      </c>
      <c r="I128" s="131">
        <v>241.6</v>
      </c>
      <c r="J128" s="131">
        <f>ROUND(I128*H128,2)</f>
        <v>23280.58</v>
      </c>
      <c r="K128" s="128" t="s">
        <v>1</v>
      </c>
      <c r="L128" s="28"/>
      <c r="M128" s="132" t="s">
        <v>1</v>
      </c>
      <c r="N128" s="133" t="s">
        <v>45</v>
      </c>
      <c r="O128" s="134">
        <v>0</v>
      </c>
      <c r="P128" s="134">
        <f>O128*H128</f>
        <v>0</v>
      </c>
      <c r="Q128" s="134">
        <v>0</v>
      </c>
      <c r="R128" s="134">
        <f>Q128*H128</f>
        <v>0</v>
      </c>
      <c r="S128" s="134">
        <v>0</v>
      </c>
      <c r="T128" s="135">
        <f>S128*H128</f>
        <v>0</v>
      </c>
      <c r="AR128" s="136" t="s">
        <v>134</v>
      </c>
      <c r="AT128" s="136" t="s">
        <v>135</v>
      </c>
      <c r="AU128" s="136" t="s">
        <v>90</v>
      </c>
      <c r="AY128" s="16" t="s">
        <v>133</v>
      </c>
      <c r="BE128" s="137">
        <f>IF(N128="základní",J128,0)</f>
        <v>23280.58</v>
      </c>
      <c r="BF128" s="137">
        <f>IF(N128="snížená",J128,0)</f>
        <v>0</v>
      </c>
      <c r="BG128" s="137">
        <f>IF(N128="zákl. přenesená",J128,0)</f>
        <v>0</v>
      </c>
      <c r="BH128" s="137">
        <f>IF(N128="sníž. přenesená",J128,0)</f>
        <v>0</v>
      </c>
      <c r="BI128" s="137">
        <f>IF(N128="nulová",J128,0)</f>
        <v>0</v>
      </c>
      <c r="BJ128" s="16" t="s">
        <v>88</v>
      </c>
      <c r="BK128" s="137">
        <f>ROUND(I128*H128,2)</f>
        <v>23280.58</v>
      </c>
      <c r="BL128" s="16" t="s">
        <v>134</v>
      </c>
      <c r="BM128" s="136" t="s">
        <v>255</v>
      </c>
    </row>
    <row r="129" spans="2:65" s="1" customFormat="1" ht="37.9" customHeight="1">
      <c r="B129" s="125"/>
      <c r="C129" s="126" t="s">
        <v>256</v>
      </c>
      <c r="D129" s="126" t="s">
        <v>135</v>
      </c>
      <c r="E129" s="127" t="s">
        <v>170</v>
      </c>
      <c r="F129" s="128" t="s">
        <v>171</v>
      </c>
      <c r="G129" s="129" t="s">
        <v>151</v>
      </c>
      <c r="H129" s="130">
        <v>963.6</v>
      </c>
      <c r="I129" s="131">
        <v>18</v>
      </c>
      <c r="J129" s="131">
        <f>ROUND(I129*H129,2)</f>
        <v>17344.8</v>
      </c>
      <c r="K129" s="128" t="s">
        <v>1</v>
      </c>
      <c r="L129" s="28"/>
      <c r="M129" s="132" t="s">
        <v>1</v>
      </c>
      <c r="N129" s="133" t="s">
        <v>45</v>
      </c>
      <c r="O129" s="134">
        <v>0</v>
      </c>
      <c r="P129" s="134">
        <f>O129*H129</f>
        <v>0</v>
      </c>
      <c r="Q129" s="134">
        <v>0</v>
      </c>
      <c r="R129" s="134">
        <f>Q129*H129</f>
        <v>0</v>
      </c>
      <c r="S129" s="134">
        <v>0</v>
      </c>
      <c r="T129" s="135">
        <f>S129*H129</f>
        <v>0</v>
      </c>
      <c r="AR129" s="136" t="s">
        <v>134</v>
      </c>
      <c r="AT129" s="136" t="s">
        <v>135</v>
      </c>
      <c r="AU129" s="136" t="s">
        <v>90</v>
      </c>
      <c r="AY129" s="16" t="s">
        <v>133</v>
      </c>
      <c r="BE129" s="137">
        <f>IF(N129="základní",J129,0)</f>
        <v>17344.8</v>
      </c>
      <c r="BF129" s="137">
        <f>IF(N129="snížená",J129,0)</f>
        <v>0</v>
      </c>
      <c r="BG129" s="137">
        <f>IF(N129="zákl. přenesená",J129,0)</f>
        <v>0</v>
      </c>
      <c r="BH129" s="137">
        <f>IF(N129="sníž. přenesená",J129,0)</f>
        <v>0</v>
      </c>
      <c r="BI129" s="137">
        <f>IF(N129="nulová",J129,0)</f>
        <v>0</v>
      </c>
      <c r="BJ129" s="16" t="s">
        <v>88</v>
      </c>
      <c r="BK129" s="137">
        <f>ROUND(I129*H129,2)</f>
        <v>17344.8</v>
      </c>
      <c r="BL129" s="16" t="s">
        <v>134</v>
      </c>
      <c r="BM129" s="136" t="s">
        <v>257</v>
      </c>
    </row>
    <row r="130" spans="2:65" s="13" customFormat="1" ht="11.25">
      <c r="B130" s="146"/>
      <c r="D130" s="141" t="s">
        <v>156</v>
      </c>
      <c r="E130" s="147" t="s">
        <v>1</v>
      </c>
      <c r="F130" s="148" t="s">
        <v>258</v>
      </c>
      <c r="H130" s="149">
        <v>963.6</v>
      </c>
      <c r="L130" s="146"/>
      <c r="M130" s="150"/>
      <c r="T130" s="151"/>
      <c r="AT130" s="147" t="s">
        <v>156</v>
      </c>
      <c r="AU130" s="147" t="s">
        <v>90</v>
      </c>
      <c r="AV130" s="13" t="s">
        <v>90</v>
      </c>
      <c r="AW130" s="13" t="s">
        <v>37</v>
      </c>
      <c r="AX130" s="13" t="s">
        <v>80</v>
      </c>
      <c r="AY130" s="147" t="s">
        <v>133</v>
      </c>
    </row>
    <row r="131" spans="2:65" s="14" customFormat="1" ht="11.25">
      <c r="B131" s="152"/>
      <c r="D131" s="141" t="s">
        <v>156</v>
      </c>
      <c r="E131" s="153" t="s">
        <v>1</v>
      </c>
      <c r="F131" s="154" t="s">
        <v>161</v>
      </c>
      <c r="H131" s="155">
        <v>963.6</v>
      </c>
      <c r="L131" s="152"/>
      <c r="M131" s="156"/>
      <c r="T131" s="157"/>
      <c r="AT131" s="153" t="s">
        <v>156</v>
      </c>
      <c r="AU131" s="153" t="s">
        <v>90</v>
      </c>
      <c r="AV131" s="14" t="s">
        <v>134</v>
      </c>
      <c r="AW131" s="14" t="s">
        <v>37</v>
      </c>
      <c r="AX131" s="14" t="s">
        <v>88</v>
      </c>
      <c r="AY131" s="153" t="s">
        <v>133</v>
      </c>
    </row>
    <row r="132" spans="2:65" s="1" customFormat="1" ht="33" customHeight="1">
      <c r="B132" s="125"/>
      <c r="C132" s="126" t="s">
        <v>259</v>
      </c>
      <c r="D132" s="126" t="s">
        <v>135</v>
      </c>
      <c r="E132" s="127" t="s">
        <v>175</v>
      </c>
      <c r="F132" s="128" t="s">
        <v>176</v>
      </c>
      <c r="G132" s="129" t="s">
        <v>138</v>
      </c>
      <c r="H132" s="130">
        <v>183.084</v>
      </c>
      <c r="I132" s="131">
        <v>273.60000000000002</v>
      </c>
      <c r="J132" s="131">
        <f>ROUND(I132*H132,2)</f>
        <v>50091.78</v>
      </c>
      <c r="K132" s="128" t="s">
        <v>1</v>
      </c>
      <c r="L132" s="28"/>
      <c r="M132" s="132" t="s">
        <v>1</v>
      </c>
      <c r="N132" s="133" t="s">
        <v>45</v>
      </c>
      <c r="O132" s="134">
        <v>0</v>
      </c>
      <c r="P132" s="134">
        <f>O132*H132</f>
        <v>0</v>
      </c>
      <c r="Q132" s="134">
        <v>0</v>
      </c>
      <c r="R132" s="134">
        <f>Q132*H132</f>
        <v>0</v>
      </c>
      <c r="S132" s="134">
        <v>0</v>
      </c>
      <c r="T132" s="135">
        <f>S132*H132</f>
        <v>0</v>
      </c>
      <c r="AR132" s="136" t="s">
        <v>134</v>
      </c>
      <c r="AT132" s="136" t="s">
        <v>135</v>
      </c>
      <c r="AU132" s="136" t="s">
        <v>90</v>
      </c>
      <c r="AY132" s="16" t="s">
        <v>133</v>
      </c>
      <c r="BE132" s="137">
        <f>IF(N132="základní",J132,0)</f>
        <v>50091.78</v>
      </c>
      <c r="BF132" s="137">
        <f>IF(N132="snížená",J132,0)</f>
        <v>0</v>
      </c>
      <c r="BG132" s="137">
        <f>IF(N132="zákl. přenesená",J132,0)</f>
        <v>0</v>
      </c>
      <c r="BH132" s="137">
        <f>IF(N132="sníž. přenesená",J132,0)</f>
        <v>0</v>
      </c>
      <c r="BI132" s="137">
        <f>IF(N132="nulová",J132,0)</f>
        <v>0</v>
      </c>
      <c r="BJ132" s="16" t="s">
        <v>88</v>
      </c>
      <c r="BK132" s="137">
        <f>ROUND(I132*H132,2)</f>
        <v>50091.78</v>
      </c>
      <c r="BL132" s="16" t="s">
        <v>134</v>
      </c>
      <c r="BM132" s="136" t="s">
        <v>260</v>
      </c>
    </row>
    <row r="133" spans="2:65" s="13" customFormat="1" ht="11.25">
      <c r="B133" s="146"/>
      <c r="D133" s="141" t="s">
        <v>156</v>
      </c>
      <c r="E133" s="147" t="s">
        <v>1</v>
      </c>
      <c r="F133" s="148" t="s">
        <v>261</v>
      </c>
      <c r="H133" s="149">
        <v>183.084</v>
      </c>
      <c r="L133" s="146"/>
      <c r="M133" s="150"/>
      <c r="T133" s="151"/>
      <c r="AT133" s="147" t="s">
        <v>156</v>
      </c>
      <c r="AU133" s="147" t="s">
        <v>90</v>
      </c>
      <c r="AV133" s="13" t="s">
        <v>90</v>
      </c>
      <c r="AW133" s="13" t="s">
        <v>37</v>
      </c>
      <c r="AX133" s="13" t="s">
        <v>80</v>
      </c>
      <c r="AY133" s="147" t="s">
        <v>133</v>
      </c>
    </row>
    <row r="134" spans="2:65" s="14" customFormat="1" ht="11.25">
      <c r="B134" s="152"/>
      <c r="D134" s="141" t="s">
        <v>156</v>
      </c>
      <c r="E134" s="153" t="s">
        <v>1</v>
      </c>
      <c r="F134" s="154" t="s">
        <v>161</v>
      </c>
      <c r="H134" s="155">
        <v>183.084</v>
      </c>
      <c r="L134" s="152"/>
      <c r="M134" s="156"/>
      <c r="T134" s="157"/>
      <c r="AT134" s="153" t="s">
        <v>156</v>
      </c>
      <c r="AU134" s="153" t="s">
        <v>90</v>
      </c>
      <c r="AV134" s="14" t="s">
        <v>134</v>
      </c>
      <c r="AW134" s="14" t="s">
        <v>37</v>
      </c>
      <c r="AX134" s="14" t="s">
        <v>88</v>
      </c>
      <c r="AY134" s="153" t="s">
        <v>133</v>
      </c>
    </row>
    <row r="135" spans="2:65" s="11" customFormat="1" ht="22.9" customHeight="1">
      <c r="B135" s="116"/>
      <c r="D135" s="117" t="s">
        <v>79</v>
      </c>
      <c r="E135" s="138" t="s">
        <v>169</v>
      </c>
      <c r="F135" s="138" t="s">
        <v>179</v>
      </c>
      <c r="J135" s="139">
        <f>BK135</f>
        <v>89572.4</v>
      </c>
      <c r="L135" s="116"/>
      <c r="M135" s="120"/>
      <c r="P135" s="121">
        <f>SUM(P136:P141)</f>
        <v>0</v>
      </c>
      <c r="R135" s="121">
        <f>SUM(R136:R141)</f>
        <v>0</v>
      </c>
      <c r="T135" s="122">
        <f>SUM(T136:T141)</f>
        <v>0</v>
      </c>
      <c r="AR135" s="117" t="s">
        <v>88</v>
      </c>
      <c r="AT135" s="123" t="s">
        <v>79</v>
      </c>
      <c r="AU135" s="123" t="s">
        <v>88</v>
      </c>
      <c r="AY135" s="117" t="s">
        <v>133</v>
      </c>
      <c r="BK135" s="124">
        <f>SUM(BK136:BK141)</f>
        <v>89572.4</v>
      </c>
    </row>
    <row r="136" spans="2:65" s="1" customFormat="1" ht="24.2" customHeight="1">
      <c r="B136" s="125"/>
      <c r="C136" s="126" t="s">
        <v>262</v>
      </c>
      <c r="D136" s="126" t="s">
        <v>135</v>
      </c>
      <c r="E136" s="127" t="s">
        <v>263</v>
      </c>
      <c r="F136" s="128" t="s">
        <v>264</v>
      </c>
      <c r="G136" s="129" t="s">
        <v>183</v>
      </c>
      <c r="H136" s="130">
        <v>481.8</v>
      </c>
      <c r="I136" s="131">
        <v>22.24</v>
      </c>
      <c r="J136" s="131">
        <f>ROUND(I136*H136,2)</f>
        <v>10715.23</v>
      </c>
      <c r="K136" s="128" t="s">
        <v>1</v>
      </c>
      <c r="L136" s="28"/>
      <c r="M136" s="132" t="s">
        <v>1</v>
      </c>
      <c r="N136" s="133" t="s">
        <v>45</v>
      </c>
      <c r="O136" s="134">
        <v>0</v>
      </c>
      <c r="P136" s="134">
        <f>O136*H136</f>
        <v>0</v>
      </c>
      <c r="Q136" s="134">
        <v>0</v>
      </c>
      <c r="R136" s="134">
        <f>Q136*H136</f>
        <v>0</v>
      </c>
      <c r="S136" s="134">
        <v>0</v>
      </c>
      <c r="T136" s="135">
        <f>S136*H136</f>
        <v>0</v>
      </c>
      <c r="AR136" s="136" t="s">
        <v>134</v>
      </c>
      <c r="AT136" s="136" t="s">
        <v>135</v>
      </c>
      <c r="AU136" s="136" t="s">
        <v>90</v>
      </c>
      <c r="AY136" s="16" t="s">
        <v>133</v>
      </c>
      <c r="BE136" s="137">
        <f>IF(N136="základní",J136,0)</f>
        <v>10715.23</v>
      </c>
      <c r="BF136" s="137">
        <f>IF(N136="snížená",J136,0)</f>
        <v>0</v>
      </c>
      <c r="BG136" s="137">
        <f>IF(N136="zákl. přenesená",J136,0)</f>
        <v>0</v>
      </c>
      <c r="BH136" s="137">
        <f>IF(N136="sníž. přenesená",J136,0)</f>
        <v>0</v>
      </c>
      <c r="BI136" s="137">
        <f>IF(N136="nulová",J136,0)</f>
        <v>0</v>
      </c>
      <c r="BJ136" s="16" t="s">
        <v>88</v>
      </c>
      <c r="BK136" s="137">
        <f>ROUND(I136*H136,2)</f>
        <v>10715.23</v>
      </c>
      <c r="BL136" s="16" t="s">
        <v>134</v>
      </c>
      <c r="BM136" s="136" t="s">
        <v>265</v>
      </c>
    </row>
    <row r="137" spans="2:65" s="13" customFormat="1" ht="11.25">
      <c r="B137" s="146"/>
      <c r="D137" s="141" t="s">
        <v>156</v>
      </c>
      <c r="E137" s="147" t="s">
        <v>1</v>
      </c>
      <c r="F137" s="148" t="s">
        <v>266</v>
      </c>
      <c r="H137" s="149">
        <v>481.8</v>
      </c>
      <c r="L137" s="146"/>
      <c r="M137" s="150"/>
      <c r="T137" s="151"/>
      <c r="AT137" s="147" t="s">
        <v>156</v>
      </c>
      <c r="AU137" s="147" t="s">
        <v>90</v>
      </c>
      <c r="AV137" s="13" t="s">
        <v>90</v>
      </c>
      <c r="AW137" s="13" t="s">
        <v>37</v>
      </c>
      <c r="AX137" s="13" t="s">
        <v>80</v>
      </c>
      <c r="AY137" s="147" t="s">
        <v>133</v>
      </c>
    </row>
    <row r="138" spans="2:65" s="14" customFormat="1" ht="11.25">
      <c r="B138" s="152"/>
      <c r="D138" s="141" t="s">
        <v>156</v>
      </c>
      <c r="E138" s="153" t="s">
        <v>1</v>
      </c>
      <c r="F138" s="154" t="s">
        <v>161</v>
      </c>
      <c r="H138" s="155">
        <v>481.8</v>
      </c>
      <c r="L138" s="152"/>
      <c r="M138" s="156"/>
      <c r="T138" s="157"/>
      <c r="AT138" s="153" t="s">
        <v>156</v>
      </c>
      <c r="AU138" s="153" t="s">
        <v>90</v>
      </c>
      <c r="AV138" s="14" t="s">
        <v>134</v>
      </c>
      <c r="AW138" s="14" t="s">
        <v>37</v>
      </c>
      <c r="AX138" s="14" t="s">
        <v>88</v>
      </c>
      <c r="AY138" s="153" t="s">
        <v>133</v>
      </c>
    </row>
    <row r="139" spans="2:65" s="1" customFormat="1" ht="16.5" customHeight="1">
      <c r="B139" s="125"/>
      <c r="C139" s="158" t="s">
        <v>267</v>
      </c>
      <c r="D139" s="158" t="s">
        <v>187</v>
      </c>
      <c r="E139" s="159" t="s">
        <v>188</v>
      </c>
      <c r="F139" s="160" t="s">
        <v>189</v>
      </c>
      <c r="G139" s="161" t="s">
        <v>138</v>
      </c>
      <c r="H139" s="162">
        <v>197.53800000000001</v>
      </c>
      <c r="I139" s="163">
        <v>399.2</v>
      </c>
      <c r="J139" s="163">
        <f>ROUND(I139*H139,2)</f>
        <v>78857.17</v>
      </c>
      <c r="K139" s="160" t="s">
        <v>1</v>
      </c>
      <c r="L139" s="164"/>
      <c r="M139" s="165" t="s">
        <v>1</v>
      </c>
      <c r="N139" s="166" t="s">
        <v>45</v>
      </c>
      <c r="O139" s="134">
        <v>0</v>
      </c>
      <c r="P139" s="134">
        <f>O139*H139</f>
        <v>0</v>
      </c>
      <c r="Q139" s="134">
        <v>0</v>
      </c>
      <c r="R139" s="134">
        <f>Q139*H139</f>
        <v>0</v>
      </c>
      <c r="S139" s="134">
        <v>0</v>
      </c>
      <c r="T139" s="135">
        <f>S139*H139</f>
        <v>0</v>
      </c>
      <c r="AR139" s="136" t="s">
        <v>186</v>
      </c>
      <c r="AT139" s="136" t="s">
        <v>187</v>
      </c>
      <c r="AU139" s="136" t="s">
        <v>90</v>
      </c>
      <c r="AY139" s="16" t="s">
        <v>133</v>
      </c>
      <c r="BE139" s="137">
        <f>IF(N139="základní",J139,0)</f>
        <v>78857.17</v>
      </c>
      <c r="BF139" s="137">
        <f>IF(N139="snížená",J139,0)</f>
        <v>0</v>
      </c>
      <c r="BG139" s="137">
        <f>IF(N139="zákl. přenesená",J139,0)</f>
        <v>0</v>
      </c>
      <c r="BH139" s="137">
        <f>IF(N139="sníž. přenesená",J139,0)</f>
        <v>0</v>
      </c>
      <c r="BI139" s="137">
        <f>IF(N139="nulová",J139,0)</f>
        <v>0</v>
      </c>
      <c r="BJ139" s="16" t="s">
        <v>88</v>
      </c>
      <c r="BK139" s="137">
        <f>ROUND(I139*H139,2)</f>
        <v>78857.17</v>
      </c>
      <c r="BL139" s="16" t="s">
        <v>134</v>
      </c>
      <c r="BM139" s="136" t="s">
        <v>268</v>
      </c>
    </row>
    <row r="140" spans="2:65" s="13" customFormat="1" ht="11.25">
      <c r="B140" s="146"/>
      <c r="D140" s="141" t="s">
        <v>156</v>
      </c>
      <c r="E140" s="147" t="s">
        <v>1</v>
      </c>
      <c r="F140" s="148" t="s">
        <v>269</v>
      </c>
      <c r="H140" s="149">
        <v>197.53800000000001</v>
      </c>
      <c r="L140" s="146"/>
      <c r="M140" s="150"/>
      <c r="T140" s="151"/>
      <c r="AT140" s="147" t="s">
        <v>156</v>
      </c>
      <c r="AU140" s="147" t="s">
        <v>90</v>
      </c>
      <c r="AV140" s="13" t="s">
        <v>90</v>
      </c>
      <c r="AW140" s="13" t="s">
        <v>37</v>
      </c>
      <c r="AX140" s="13" t="s">
        <v>80</v>
      </c>
      <c r="AY140" s="147" t="s">
        <v>133</v>
      </c>
    </row>
    <row r="141" spans="2:65" s="14" customFormat="1" ht="11.25">
      <c r="B141" s="152"/>
      <c r="D141" s="141" t="s">
        <v>156</v>
      </c>
      <c r="E141" s="153" t="s">
        <v>1</v>
      </c>
      <c r="F141" s="154" t="s">
        <v>161</v>
      </c>
      <c r="H141" s="155">
        <v>197.53800000000001</v>
      </c>
      <c r="L141" s="152"/>
      <c r="M141" s="156"/>
      <c r="T141" s="157"/>
      <c r="AT141" s="153" t="s">
        <v>156</v>
      </c>
      <c r="AU141" s="153" t="s">
        <v>90</v>
      </c>
      <c r="AV141" s="14" t="s">
        <v>134</v>
      </c>
      <c r="AW141" s="14" t="s">
        <v>37</v>
      </c>
      <c r="AX141" s="14" t="s">
        <v>88</v>
      </c>
      <c r="AY141" s="153" t="s">
        <v>133</v>
      </c>
    </row>
    <row r="142" spans="2:65" s="11" customFormat="1" ht="22.9" customHeight="1">
      <c r="B142" s="116"/>
      <c r="D142" s="117" t="s">
        <v>79</v>
      </c>
      <c r="E142" s="138" t="s">
        <v>192</v>
      </c>
      <c r="F142" s="138" t="s">
        <v>193</v>
      </c>
      <c r="J142" s="139">
        <f>BK142</f>
        <v>27982.94</v>
      </c>
      <c r="L142" s="116"/>
      <c r="M142" s="120"/>
      <c r="P142" s="121">
        <f>P143</f>
        <v>0</v>
      </c>
      <c r="R142" s="121">
        <f>R143</f>
        <v>0</v>
      </c>
      <c r="T142" s="122">
        <f>T143</f>
        <v>0</v>
      </c>
      <c r="AR142" s="117" t="s">
        <v>88</v>
      </c>
      <c r="AT142" s="123" t="s">
        <v>79</v>
      </c>
      <c r="AU142" s="123" t="s">
        <v>88</v>
      </c>
      <c r="AY142" s="117" t="s">
        <v>133</v>
      </c>
      <c r="BK142" s="124">
        <f>BK143</f>
        <v>27982.94</v>
      </c>
    </row>
    <row r="143" spans="2:65" s="1" customFormat="1" ht="24.2" customHeight="1">
      <c r="B143" s="125"/>
      <c r="C143" s="126" t="s">
        <v>270</v>
      </c>
      <c r="D143" s="126" t="s">
        <v>135</v>
      </c>
      <c r="E143" s="127" t="s">
        <v>194</v>
      </c>
      <c r="F143" s="128" t="s">
        <v>195</v>
      </c>
      <c r="G143" s="129" t="s">
        <v>183</v>
      </c>
      <c r="H143" s="130">
        <v>481.8</v>
      </c>
      <c r="I143" s="131">
        <v>58.08</v>
      </c>
      <c r="J143" s="131">
        <f>ROUND(I143*H143,2)</f>
        <v>27982.94</v>
      </c>
      <c r="K143" s="128" t="s">
        <v>1</v>
      </c>
      <c r="L143" s="28"/>
      <c r="M143" s="132" t="s">
        <v>1</v>
      </c>
      <c r="N143" s="133" t="s">
        <v>45</v>
      </c>
      <c r="O143" s="134">
        <v>0</v>
      </c>
      <c r="P143" s="134">
        <f>O143*H143</f>
        <v>0</v>
      </c>
      <c r="Q143" s="134">
        <v>0</v>
      </c>
      <c r="R143" s="134">
        <f>Q143*H143</f>
        <v>0</v>
      </c>
      <c r="S143" s="134">
        <v>0</v>
      </c>
      <c r="T143" s="135">
        <f>S143*H143</f>
        <v>0</v>
      </c>
      <c r="AR143" s="136" t="s">
        <v>134</v>
      </c>
      <c r="AT143" s="136" t="s">
        <v>135</v>
      </c>
      <c r="AU143" s="136" t="s">
        <v>90</v>
      </c>
      <c r="AY143" s="16" t="s">
        <v>133</v>
      </c>
      <c r="BE143" s="137">
        <f>IF(N143="základní",J143,0)</f>
        <v>27982.94</v>
      </c>
      <c r="BF143" s="137">
        <f>IF(N143="snížená",J143,0)</f>
        <v>0</v>
      </c>
      <c r="BG143" s="137">
        <f>IF(N143="zákl. přenesená",J143,0)</f>
        <v>0</v>
      </c>
      <c r="BH143" s="137">
        <f>IF(N143="sníž. přenesená",J143,0)</f>
        <v>0</v>
      </c>
      <c r="BI143" s="137">
        <f>IF(N143="nulová",J143,0)</f>
        <v>0</v>
      </c>
      <c r="BJ143" s="16" t="s">
        <v>88</v>
      </c>
      <c r="BK143" s="137">
        <f>ROUND(I143*H143,2)</f>
        <v>27982.94</v>
      </c>
      <c r="BL143" s="16" t="s">
        <v>134</v>
      </c>
      <c r="BM143" s="136" t="s">
        <v>271</v>
      </c>
    </row>
    <row r="144" spans="2:65" s="11" customFormat="1" ht="22.9" customHeight="1">
      <c r="B144" s="116"/>
      <c r="D144" s="117" t="s">
        <v>79</v>
      </c>
      <c r="E144" s="138" t="s">
        <v>198</v>
      </c>
      <c r="F144" s="138" t="s">
        <v>199</v>
      </c>
      <c r="J144" s="139">
        <f>BK144</f>
        <v>39665.629999999997</v>
      </c>
      <c r="L144" s="116"/>
      <c r="M144" s="120"/>
      <c r="P144" s="121">
        <f>P145</f>
        <v>0</v>
      </c>
      <c r="R144" s="121">
        <f>R145</f>
        <v>0</v>
      </c>
      <c r="T144" s="122">
        <f>T145</f>
        <v>0</v>
      </c>
      <c r="AR144" s="117" t="s">
        <v>88</v>
      </c>
      <c r="AT144" s="123" t="s">
        <v>79</v>
      </c>
      <c r="AU144" s="123" t="s">
        <v>88</v>
      </c>
      <c r="AY144" s="117" t="s">
        <v>133</v>
      </c>
      <c r="BK144" s="124">
        <f>BK145</f>
        <v>39665.629999999997</v>
      </c>
    </row>
    <row r="145" spans="2:65" s="1" customFormat="1" ht="24.2" customHeight="1">
      <c r="B145" s="125"/>
      <c r="C145" s="126" t="s">
        <v>272</v>
      </c>
      <c r="D145" s="126" t="s">
        <v>135</v>
      </c>
      <c r="E145" s="127" t="s">
        <v>201</v>
      </c>
      <c r="F145" s="128" t="s">
        <v>202</v>
      </c>
      <c r="G145" s="129" t="s">
        <v>138</v>
      </c>
      <c r="H145" s="130">
        <v>197.53800000000001</v>
      </c>
      <c r="I145" s="131">
        <v>200.8</v>
      </c>
      <c r="J145" s="131">
        <f>ROUND(I145*H145,2)</f>
        <v>39665.629999999997</v>
      </c>
      <c r="K145" s="128" t="s">
        <v>1</v>
      </c>
      <c r="L145" s="28"/>
      <c r="M145" s="132" t="s">
        <v>1</v>
      </c>
      <c r="N145" s="133" t="s">
        <v>45</v>
      </c>
      <c r="O145" s="134">
        <v>0</v>
      </c>
      <c r="P145" s="134">
        <f>O145*H145</f>
        <v>0</v>
      </c>
      <c r="Q145" s="134">
        <v>0</v>
      </c>
      <c r="R145" s="134">
        <f>Q145*H145</f>
        <v>0</v>
      </c>
      <c r="S145" s="134">
        <v>0</v>
      </c>
      <c r="T145" s="135">
        <f>S145*H145</f>
        <v>0</v>
      </c>
      <c r="AR145" s="136" t="s">
        <v>134</v>
      </c>
      <c r="AT145" s="136" t="s">
        <v>135</v>
      </c>
      <c r="AU145" s="136" t="s">
        <v>90</v>
      </c>
      <c r="AY145" s="16" t="s">
        <v>133</v>
      </c>
      <c r="BE145" s="137">
        <f>IF(N145="základní",J145,0)</f>
        <v>39665.629999999997</v>
      </c>
      <c r="BF145" s="137">
        <f>IF(N145="snížená",J145,0)</f>
        <v>0</v>
      </c>
      <c r="BG145" s="137">
        <f>IF(N145="zákl. přenesená",J145,0)</f>
        <v>0</v>
      </c>
      <c r="BH145" s="137">
        <f>IF(N145="sníž. přenesená",J145,0)</f>
        <v>0</v>
      </c>
      <c r="BI145" s="137">
        <f>IF(N145="nulová",J145,0)</f>
        <v>0</v>
      </c>
      <c r="BJ145" s="16" t="s">
        <v>88</v>
      </c>
      <c r="BK145" s="137">
        <f>ROUND(I145*H145,2)</f>
        <v>39665.629999999997</v>
      </c>
      <c r="BL145" s="16" t="s">
        <v>134</v>
      </c>
      <c r="BM145" s="136" t="s">
        <v>273</v>
      </c>
    </row>
    <row r="146" spans="2:65" s="1" customFormat="1" ht="6.95" customHeight="1">
      <c r="B146" s="40"/>
      <c r="C146" s="41"/>
      <c r="D146" s="41"/>
      <c r="E146" s="41"/>
      <c r="F146" s="41"/>
      <c r="G146" s="41"/>
      <c r="H146" s="41"/>
      <c r="I146" s="41"/>
      <c r="J146" s="41"/>
      <c r="K146" s="41"/>
      <c r="L146" s="28"/>
    </row>
    <row r="147" spans="2:65" ht="11.25"/>
    <row r="148" spans="2:65" ht="11.25"/>
    <row r="149" spans="2:65" ht="11.25"/>
    <row r="150" spans="2:65" ht="11.25"/>
    <row r="151" spans="2:65" ht="11.25"/>
    <row r="152" spans="2:65" ht="11.25"/>
    <row r="153" spans="2:65" ht="11.25"/>
    <row r="154" spans="2:65" ht="11.25"/>
    <row r="155" spans="2:65" ht="11.25"/>
    <row r="156" spans="2:65" ht="11.25"/>
    <row r="157" spans="2:65" ht="11.25"/>
    <row r="158" spans="2:65" ht="11.25"/>
    <row r="159" spans="2:65" ht="11.25"/>
    <row r="160" spans="2:65" ht="11.25"/>
  </sheetData>
  <autoFilter ref="C121:K145" xr:uid="{00000000-0009-0000-0000-000002000000}"/>
  <mergeCells count="8">
    <mergeCell ref="E112:H112"/>
    <mergeCell ref="E114:H114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BM154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1.25"/>
    <row r="2" spans="2:46" ht="36.950000000000003" customHeight="1">
      <c r="L2" s="204" t="s">
        <v>5</v>
      </c>
      <c r="M2" s="191"/>
      <c r="N2" s="191"/>
      <c r="O2" s="191"/>
      <c r="P2" s="191"/>
      <c r="Q2" s="191"/>
      <c r="R2" s="191"/>
      <c r="S2" s="191"/>
      <c r="T2" s="191"/>
      <c r="U2" s="191"/>
      <c r="V2" s="191"/>
      <c r="AT2" s="16" t="s">
        <v>96</v>
      </c>
    </row>
    <row r="3" spans="2:46" ht="6.95" hidden="1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90</v>
      </c>
    </row>
    <row r="4" spans="2:46" ht="24.95" hidden="1" customHeight="1">
      <c r="B4" s="19"/>
      <c r="D4" s="20" t="s">
        <v>100</v>
      </c>
      <c r="L4" s="19"/>
      <c r="M4" s="84" t="s">
        <v>10</v>
      </c>
      <c r="AT4" s="16" t="s">
        <v>3</v>
      </c>
    </row>
    <row r="5" spans="2:46" ht="6.95" hidden="1" customHeight="1">
      <c r="B5" s="19"/>
      <c r="L5" s="19"/>
    </row>
    <row r="6" spans="2:46" ht="12" hidden="1" customHeight="1">
      <c r="B6" s="19"/>
      <c r="D6" s="25" t="s">
        <v>14</v>
      </c>
      <c r="L6" s="19"/>
    </row>
    <row r="7" spans="2:46" ht="16.5" hidden="1" customHeight="1">
      <c r="B7" s="19"/>
      <c r="E7" s="205" t="str">
        <f>'Rekapitulace stavby'!K6</f>
        <v>Dodatek č. 2 - SO 111_B_121_C_121_D</v>
      </c>
      <c r="F7" s="206"/>
      <c r="G7" s="206"/>
      <c r="H7" s="206"/>
      <c r="L7" s="19"/>
    </row>
    <row r="8" spans="2:46" s="1" customFormat="1" ht="12" hidden="1" customHeight="1">
      <c r="B8" s="28"/>
      <c r="D8" s="25" t="s">
        <v>101</v>
      </c>
      <c r="L8" s="28"/>
    </row>
    <row r="9" spans="2:46" s="1" customFormat="1" ht="30" hidden="1" customHeight="1">
      <c r="B9" s="28"/>
      <c r="E9" s="171" t="s">
        <v>275</v>
      </c>
      <c r="F9" s="207"/>
      <c r="G9" s="207"/>
      <c r="H9" s="207"/>
      <c r="L9" s="28"/>
    </row>
    <row r="10" spans="2:46" s="1" customFormat="1" ht="11.25" hidden="1">
      <c r="B10" s="28"/>
      <c r="L10" s="28"/>
    </row>
    <row r="11" spans="2:46" s="1" customFormat="1" ht="12" hidden="1" customHeight="1">
      <c r="B11" s="28"/>
      <c r="D11" s="25" t="s">
        <v>16</v>
      </c>
      <c r="F11" s="23" t="s">
        <v>1</v>
      </c>
      <c r="I11" s="25" t="s">
        <v>17</v>
      </c>
      <c r="J11" s="23" t="s">
        <v>1</v>
      </c>
      <c r="L11" s="28"/>
    </row>
    <row r="12" spans="2:46" s="1" customFormat="1" ht="12" hidden="1" customHeight="1">
      <c r="B12" s="28"/>
      <c r="D12" s="25" t="s">
        <v>18</v>
      </c>
      <c r="F12" s="23" t="s">
        <v>19</v>
      </c>
      <c r="I12" s="25" t="s">
        <v>20</v>
      </c>
      <c r="J12" s="48" t="str">
        <f>'Rekapitulace stavby'!AN8</f>
        <v>6. 5. 2026</v>
      </c>
      <c r="L12" s="28"/>
    </row>
    <row r="13" spans="2:46" s="1" customFormat="1" ht="10.9" hidden="1" customHeight="1">
      <c r="B13" s="28"/>
      <c r="L13" s="28"/>
    </row>
    <row r="14" spans="2:46" s="1" customFormat="1" ht="12" hidden="1" customHeight="1">
      <c r="B14" s="28"/>
      <c r="D14" s="25" t="s">
        <v>22</v>
      </c>
      <c r="I14" s="25" t="s">
        <v>23</v>
      </c>
      <c r="J14" s="23" t="s">
        <v>24</v>
      </c>
      <c r="L14" s="28"/>
    </row>
    <row r="15" spans="2:46" s="1" customFormat="1" ht="18" hidden="1" customHeight="1">
      <c r="B15" s="28"/>
      <c r="E15" s="23" t="s">
        <v>25</v>
      </c>
      <c r="I15" s="25" t="s">
        <v>26</v>
      </c>
      <c r="J15" s="23" t="s">
        <v>27</v>
      </c>
      <c r="L15" s="28"/>
    </row>
    <row r="16" spans="2:46" s="1" customFormat="1" ht="6.95" hidden="1" customHeight="1">
      <c r="B16" s="28"/>
      <c r="L16" s="28"/>
    </row>
    <row r="17" spans="2:12" s="1" customFormat="1" ht="12" hidden="1" customHeight="1">
      <c r="B17" s="28"/>
      <c r="D17" s="25" t="s">
        <v>28</v>
      </c>
      <c r="I17" s="25" t="s">
        <v>23</v>
      </c>
      <c r="J17" s="23" t="s">
        <v>29</v>
      </c>
      <c r="L17" s="28"/>
    </row>
    <row r="18" spans="2:12" s="1" customFormat="1" ht="18" hidden="1" customHeight="1">
      <c r="B18" s="28"/>
      <c r="E18" s="23" t="s">
        <v>30</v>
      </c>
      <c r="I18" s="25" t="s">
        <v>26</v>
      </c>
      <c r="J18" s="23" t="s">
        <v>31</v>
      </c>
      <c r="L18" s="28"/>
    </row>
    <row r="19" spans="2:12" s="1" customFormat="1" ht="6.95" hidden="1" customHeight="1">
      <c r="B19" s="28"/>
      <c r="L19" s="28"/>
    </row>
    <row r="20" spans="2:12" s="1" customFormat="1" ht="12" hidden="1" customHeight="1">
      <c r="B20" s="28"/>
      <c r="D20" s="25" t="s">
        <v>32</v>
      </c>
      <c r="I20" s="25" t="s">
        <v>23</v>
      </c>
      <c r="J20" s="23" t="s">
        <v>33</v>
      </c>
      <c r="L20" s="28"/>
    </row>
    <row r="21" spans="2:12" s="1" customFormat="1" ht="18" hidden="1" customHeight="1">
      <c r="B21" s="28"/>
      <c r="E21" s="23" t="s">
        <v>34</v>
      </c>
      <c r="I21" s="25" t="s">
        <v>26</v>
      </c>
      <c r="J21" s="23" t="s">
        <v>35</v>
      </c>
      <c r="L21" s="28"/>
    </row>
    <row r="22" spans="2:12" s="1" customFormat="1" ht="6.95" hidden="1" customHeight="1">
      <c r="B22" s="28"/>
      <c r="L22" s="28"/>
    </row>
    <row r="23" spans="2:12" s="1" customFormat="1" ht="12" hidden="1" customHeight="1">
      <c r="B23" s="28"/>
      <c r="D23" s="25" t="s">
        <v>36</v>
      </c>
      <c r="I23" s="25" t="s">
        <v>23</v>
      </c>
      <c r="J23" s="23" t="str">
        <f>IF('Rekapitulace stavby'!AN19="","",'Rekapitulace stavby'!AN19)</f>
        <v/>
      </c>
      <c r="L23" s="28"/>
    </row>
    <row r="24" spans="2:12" s="1" customFormat="1" ht="18" hidden="1" customHeight="1">
      <c r="B24" s="28"/>
      <c r="E24" s="23" t="str">
        <f>IF('Rekapitulace stavby'!E20="","",'Rekapitulace stavby'!E20)</f>
        <v xml:space="preserve"> </v>
      </c>
      <c r="I24" s="25" t="s">
        <v>26</v>
      </c>
      <c r="J24" s="23" t="str">
        <f>IF('Rekapitulace stavby'!AN20="","",'Rekapitulace stavby'!AN20)</f>
        <v/>
      </c>
      <c r="L24" s="28"/>
    </row>
    <row r="25" spans="2:12" s="1" customFormat="1" ht="6.95" hidden="1" customHeight="1">
      <c r="B25" s="28"/>
      <c r="L25" s="28"/>
    </row>
    <row r="26" spans="2:12" s="1" customFormat="1" ht="12" hidden="1" customHeight="1">
      <c r="B26" s="28"/>
      <c r="D26" s="25" t="s">
        <v>38</v>
      </c>
      <c r="L26" s="28"/>
    </row>
    <row r="27" spans="2:12" s="7" customFormat="1" ht="16.5" hidden="1" customHeight="1">
      <c r="B27" s="85"/>
      <c r="E27" s="193" t="s">
        <v>1</v>
      </c>
      <c r="F27" s="193"/>
      <c r="G27" s="193"/>
      <c r="H27" s="193"/>
      <c r="L27" s="85"/>
    </row>
    <row r="28" spans="2:12" s="1" customFormat="1" ht="6.95" hidden="1" customHeight="1">
      <c r="B28" s="28"/>
      <c r="L28" s="28"/>
    </row>
    <row r="29" spans="2:12" s="1" customFormat="1" ht="6.95" hidden="1" customHeight="1">
      <c r="B29" s="28"/>
      <c r="D29" s="49"/>
      <c r="E29" s="49"/>
      <c r="F29" s="49"/>
      <c r="G29" s="49"/>
      <c r="H29" s="49"/>
      <c r="I29" s="49"/>
      <c r="J29" s="49"/>
      <c r="K29" s="49"/>
      <c r="L29" s="28"/>
    </row>
    <row r="30" spans="2:12" s="1" customFormat="1" ht="25.35" hidden="1" customHeight="1">
      <c r="B30" s="28"/>
      <c r="D30" s="86" t="s">
        <v>40</v>
      </c>
      <c r="J30" s="62">
        <f>ROUND(J122, 2)</f>
        <v>-242795.51</v>
      </c>
      <c r="L30" s="28"/>
    </row>
    <row r="31" spans="2:12" s="1" customFormat="1" ht="6.95" hidden="1" customHeight="1">
      <c r="B31" s="28"/>
      <c r="D31" s="49"/>
      <c r="E31" s="49"/>
      <c r="F31" s="49"/>
      <c r="G31" s="49"/>
      <c r="H31" s="49"/>
      <c r="I31" s="49"/>
      <c r="J31" s="49"/>
      <c r="K31" s="49"/>
      <c r="L31" s="28"/>
    </row>
    <row r="32" spans="2:12" s="1" customFormat="1" ht="14.45" hidden="1" customHeight="1">
      <c r="B32" s="28"/>
      <c r="F32" s="31" t="s">
        <v>42</v>
      </c>
      <c r="I32" s="31" t="s">
        <v>41</v>
      </c>
      <c r="J32" s="31" t="s">
        <v>43</v>
      </c>
      <c r="L32" s="28"/>
    </row>
    <row r="33" spans="2:12" s="1" customFormat="1" ht="14.45" hidden="1" customHeight="1">
      <c r="B33" s="28"/>
      <c r="D33" s="51" t="s">
        <v>44</v>
      </c>
      <c r="E33" s="25" t="s">
        <v>45</v>
      </c>
      <c r="F33" s="87">
        <f>ROUND((SUM(BE122:BE153)),  2)</f>
        <v>-242795.51</v>
      </c>
      <c r="I33" s="88">
        <v>0.21</v>
      </c>
      <c r="J33" s="87">
        <f>ROUND(((SUM(BE122:BE153))*I33),  2)</f>
        <v>-50987.06</v>
      </c>
      <c r="L33" s="28"/>
    </row>
    <row r="34" spans="2:12" s="1" customFormat="1" ht="14.45" hidden="1" customHeight="1">
      <c r="B34" s="28"/>
      <c r="E34" s="25" t="s">
        <v>46</v>
      </c>
      <c r="F34" s="87">
        <f>ROUND((SUM(BF122:BF153)),  2)</f>
        <v>0</v>
      </c>
      <c r="I34" s="88">
        <v>0.12</v>
      </c>
      <c r="J34" s="87">
        <f>ROUND(((SUM(BF122:BF153))*I34),  2)</f>
        <v>0</v>
      </c>
      <c r="L34" s="28"/>
    </row>
    <row r="35" spans="2:12" s="1" customFormat="1" ht="14.45" hidden="1" customHeight="1">
      <c r="B35" s="28"/>
      <c r="E35" s="25" t="s">
        <v>47</v>
      </c>
      <c r="F35" s="87">
        <f>ROUND((SUM(BG122:BG153)),  2)</f>
        <v>0</v>
      </c>
      <c r="I35" s="88">
        <v>0.21</v>
      </c>
      <c r="J35" s="87">
        <f>0</f>
        <v>0</v>
      </c>
      <c r="L35" s="28"/>
    </row>
    <row r="36" spans="2:12" s="1" customFormat="1" ht="14.45" hidden="1" customHeight="1">
      <c r="B36" s="28"/>
      <c r="E36" s="25" t="s">
        <v>48</v>
      </c>
      <c r="F36" s="87">
        <f>ROUND((SUM(BH122:BH153)),  2)</f>
        <v>0</v>
      </c>
      <c r="I36" s="88">
        <v>0.12</v>
      </c>
      <c r="J36" s="87">
        <f>0</f>
        <v>0</v>
      </c>
      <c r="L36" s="28"/>
    </row>
    <row r="37" spans="2:12" s="1" customFormat="1" ht="14.45" hidden="1" customHeight="1">
      <c r="B37" s="28"/>
      <c r="E37" s="25" t="s">
        <v>49</v>
      </c>
      <c r="F37" s="87">
        <f>ROUND((SUM(BI122:BI153)),  2)</f>
        <v>0</v>
      </c>
      <c r="I37" s="88">
        <v>0</v>
      </c>
      <c r="J37" s="87">
        <f>0</f>
        <v>0</v>
      </c>
      <c r="L37" s="28"/>
    </row>
    <row r="38" spans="2:12" s="1" customFormat="1" ht="6.95" hidden="1" customHeight="1">
      <c r="B38" s="28"/>
      <c r="L38" s="28"/>
    </row>
    <row r="39" spans="2:12" s="1" customFormat="1" ht="25.35" hidden="1" customHeight="1">
      <c r="B39" s="28"/>
      <c r="C39" s="89"/>
      <c r="D39" s="90" t="s">
        <v>50</v>
      </c>
      <c r="E39" s="53"/>
      <c r="F39" s="53"/>
      <c r="G39" s="91" t="s">
        <v>51</v>
      </c>
      <c r="H39" s="92" t="s">
        <v>52</v>
      </c>
      <c r="I39" s="53"/>
      <c r="J39" s="93">
        <f>SUM(J30:J37)</f>
        <v>-293782.57</v>
      </c>
      <c r="K39" s="94"/>
      <c r="L39" s="28"/>
    </row>
    <row r="40" spans="2:12" s="1" customFormat="1" ht="14.45" hidden="1" customHeight="1">
      <c r="B40" s="28"/>
      <c r="L40" s="28"/>
    </row>
    <row r="41" spans="2:12" ht="14.45" hidden="1" customHeight="1">
      <c r="B41" s="19"/>
      <c r="L41" s="19"/>
    </row>
    <row r="42" spans="2:12" ht="14.45" hidden="1" customHeight="1">
      <c r="B42" s="19"/>
      <c r="L42" s="19"/>
    </row>
    <row r="43" spans="2:12" ht="14.45" hidden="1" customHeight="1">
      <c r="B43" s="19"/>
      <c r="L43" s="19"/>
    </row>
    <row r="44" spans="2:12" ht="14.45" hidden="1" customHeight="1">
      <c r="B44" s="19"/>
      <c r="L44" s="19"/>
    </row>
    <row r="45" spans="2:12" ht="14.45" hidden="1" customHeight="1">
      <c r="B45" s="19"/>
      <c r="L45" s="19"/>
    </row>
    <row r="46" spans="2:12" ht="14.45" hidden="1" customHeight="1">
      <c r="B46" s="19"/>
      <c r="L46" s="19"/>
    </row>
    <row r="47" spans="2:12" ht="14.45" hidden="1" customHeight="1">
      <c r="B47" s="19"/>
      <c r="L47" s="19"/>
    </row>
    <row r="48" spans="2:12" ht="14.45" hidden="1" customHeight="1">
      <c r="B48" s="19"/>
      <c r="L48" s="19"/>
    </row>
    <row r="49" spans="2:12" ht="14.45" hidden="1" customHeight="1">
      <c r="B49" s="19"/>
      <c r="L49" s="19"/>
    </row>
    <row r="50" spans="2:12" s="1" customFormat="1" ht="14.45" hidden="1" customHeight="1">
      <c r="B50" s="28"/>
      <c r="D50" s="37" t="s">
        <v>53</v>
      </c>
      <c r="E50" s="38"/>
      <c r="F50" s="38"/>
      <c r="G50" s="37" t="s">
        <v>54</v>
      </c>
      <c r="H50" s="38"/>
      <c r="I50" s="38"/>
      <c r="J50" s="38"/>
      <c r="K50" s="38"/>
      <c r="L50" s="28"/>
    </row>
    <row r="51" spans="2:12" ht="11.25" hidden="1">
      <c r="B51" s="19"/>
      <c r="L51" s="19"/>
    </row>
    <row r="52" spans="2:12" ht="11.25" hidden="1">
      <c r="B52" s="19"/>
      <c r="L52" s="19"/>
    </row>
    <row r="53" spans="2:12" ht="11.25" hidden="1">
      <c r="B53" s="19"/>
      <c r="L53" s="19"/>
    </row>
    <row r="54" spans="2:12" ht="11.25" hidden="1">
      <c r="B54" s="19"/>
      <c r="L54" s="19"/>
    </row>
    <row r="55" spans="2:12" ht="11.25" hidden="1">
      <c r="B55" s="19"/>
      <c r="L55" s="19"/>
    </row>
    <row r="56" spans="2:12" ht="11.25" hidden="1">
      <c r="B56" s="19"/>
      <c r="L56" s="19"/>
    </row>
    <row r="57" spans="2:12" ht="11.25" hidden="1">
      <c r="B57" s="19"/>
      <c r="L57" s="19"/>
    </row>
    <row r="58" spans="2:12" ht="11.25" hidden="1">
      <c r="B58" s="19"/>
      <c r="L58" s="19"/>
    </row>
    <row r="59" spans="2:12" ht="11.25" hidden="1">
      <c r="B59" s="19"/>
      <c r="L59" s="19"/>
    </row>
    <row r="60" spans="2:12" ht="11.25" hidden="1">
      <c r="B60" s="19"/>
      <c r="L60" s="19"/>
    </row>
    <row r="61" spans="2:12" s="1" customFormat="1" ht="12.75" hidden="1">
      <c r="B61" s="28"/>
      <c r="D61" s="39" t="s">
        <v>55</v>
      </c>
      <c r="E61" s="30"/>
      <c r="F61" s="95" t="s">
        <v>56</v>
      </c>
      <c r="G61" s="39" t="s">
        <v>55</v>
      </c>
      <c r="H61" s="30"/>
      <c r="I61" s="30"/>
      <c r="J61" s="96" t="s">
        <v>56</v>
      </c>
      <c r="K61" s="30"/>
      <c r="L61" s="28"/>
    </row>
    <row r="62" spans="2:12" ht="11.25" hidden="1">
      <c r="B62" s="19"/>
      <c r="L62" s="19"/>
    </row>
    <row r="63" spans="2:12" ht="11.25" hidden="1">
      <c r="B63" s="19"/>
      <c r="L63" s="19"/>
    </row>
    <row r="64" spans="2:12" ht="11.25" hidden="1">
      <c r="B64" s="19"/>
      <c r="L64" s="19"/>
    </row>
    <row r="65" spans="2:12" s="1" customFormat="1" ht="12.75" hidden="1">
      <c r="B65" s="28"/>
      <c r="D65" s="37" t="s">
        <v>57</v>
      </c>
      <c r="E65" s="38"/>
      <c r="F65" s="38"/>
      <c r="G65" s="37" t="s">
        <v>58</v>
      </c>
      <c r="H65" s="38"/>
      <c r="I65" s="38"/>
      <c r="J65" s="38"/>
      <c r="K65" s="38"/>
      <c r="L65" s="28"/>
    </row>
    <row r="66" spans="2:12" ht="11.25" hidden="1">
      <c r="B66" s="19"/>
      <c r="L66" s="19"/>
    </row>
    <row r="67" spans="2:12" ht="11.25" hidden="1">
      <c r="B67" s="19"/>
      <c r="L67" s="19"/>
    </row>
    <row r="68" spans="2:12" ht="11.25" hidden="1">
      <c r="B68" s="19"/>
      <c r="L68" s="19"/>
    </row>
    <row r="69" spans="2:12" ht="11.25" hidden="1">
      <c r="B69" s="19"/>
      <c r="L69" s="19"/>
    </row>
    <row r="70" spans="2:12" ht="11.25" hidden="1">
      <c r="B70" s="19"/>
      <c r="L70" s="19"/>
    </row>
    <row r="71" spans="2:12" ht="11.25" hidden="1">
      <c r="B71" s="19"/>
      <c r="L71" s="19"/>
    </row>
    <row r="72" spans="2:12" ht="11.25" hidden="1">
      <c r="B72" s="19"/>
      <c r="L72" s="19"/>
    </row>
    <row r="73" spans="2:12" ht="11.25" hidden="1">
      <c r="B73" s="19"/>
      <c r="L73" s="19"/>
    </row>
    <row r="74" spans="2:12" ht="11.25" hidden="1">
      <c r="B74" s="19"/>
      <c r="L74" s="19"/>
    </row>
    <row r="75" spans="2:12" ht="11.25" hidden="1">
      <c r="B75" s="19"/>
      <c r="L75" s="19"/>
    </row>
    <row r="76" spans="2:12" s="1" customFormat="1" ht="12.75" hidden="1">
      <c r="B76" s="28"/>
      <c r="D76" s="39" t="s">
        <v>55</v>
      </c>
      <c r="E76" s="30"/>
      <c r="F76" s="95" t="s">
        <v>56</v>
      </c>
      <c r="G76" s="39" t="s">
        <v>55</v>
      </c>
      <c r="H76" s="30"/>
      <c r="I76" s="30"/>
      <c r="J76" s="96" t="s">
        <v>56</v>
      </c>
      <c r="K76" s="30"/>
      <c r="L76" s="28"/>
    </row>
    <row r="77" spans="2:12" s="1" customFormat="1" ht="14.45" hidden="1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8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8"/>
    </row>
    <row r="82" spans="2:47" s="1" customFormat="1" ht="24.95" hidden="1" customHeight="1">
      <c r="B82" s="28"/>
      <c r="C82" s="20" t="s">
        <v>103</v>
      </c>
      <c r="L82" s="28"/>
    </row>
    <row r="83" spans="2:47" s="1" customFormat="1" ht="6.95" hidden="1" customHeight="1">
      <c r="B83" s="28"/>
      <c r="L83" s="28"/>
    </row>
    <row r="84" spans="2:47" s="1" customFormat="1" ht="12" hidden="1" customHeight="1">
      <c r="B84" s="28"/>
      <c r="C84" s="25" t="s">
        <v>14</v>
      </c>
      <c r="L84" s="28"/>
    </row>
    <row r="85" spans="2:47" s="1" customFormat="1" ht="16.5" hidden="1" customHeight="1">
      <c r="B85" s="28"/>
      <c r="E85" s="205" t="str">
        <f>E7</f>
        <v>Dodatek č. 2 - SO 111_B_121_C_121_D</v>
      </c>
      <c r="F85" s="206"/>
      <c r="G85" s="206"/>
      <c r="H85" s="206"/>
      <c r="L85" s="28"/>
    </row>
    <row r="86" spans="2:47" s="1" customFormat="1" ht="12" hidden="1" customHeight="1">
      <c r="B86" s="28"/>
      <c r="C86" s="25" t="s">
        <v>101</v>
      </c>
      <c r="L86" s="28"/>
    </row>
    <row r="87" spans="2:47" s="1" customFormat="1" ht="30" hidden="1" customHeight="1">
      <c r="B87" s="28"/>
      <c r="E87" s="171" t="str">
        <f>E9</f>
        <v>M0112 - Méněpráce - uznatelné náklady - SO 111.B Chodníky, nástupiště a vjezdy - náves pravá strana</v>
      </c>
      <c r="F87" s="207"/>
      <c r="G87" s="207"/>
      <c r="H87" s="207"/>
      <c r="L87" s="28"/>
    </row>
    <row r="88" spans="2:47" s="1" customFormat="1" ht="6.95" hidden="1" customHeight="1">
      <c r="B88" s="28"/>
      <c r="L88" s="28"/>
    </row>
    <row r="89" spans="2:47" s="1" customFormat="1" ht="12" hidden="1" customHeight="1">
      <c r="B89" s="28"/>
      <c r="C89" s="25" t="s">
        <v>18</v>
      </c>
      <c r="F89" s="23" t="str">
        <f>F12</f>
        <v xml:space="preserve"> </v>
      </c>
      <c r="I89" s="25" t="s">
        <v>20</v>
      </c>
      <c r="J89" s="48" t="str">
        <f>IF(J12="","",J12)</f>
        <v>6. 5. 2026</v>
      </c>
      <c r="L89" s="28"/>
    </row>
    <row r="90" spans="2:47" s="1" customFormat="1" ht="6.95" hidden="1" customHeight="1">
      <c r="B90" s="28"/>
      <c r="L90" s="28"/>
    </row>
    <row r="91" spans="2:47" s="1" customFormat="1" ht="25.7" hidden="1" customHeight="1">
      <c r="B91" s="28"/>
      <c r="C91" s="25" t="s">
        <v>22</v>
      </c>
      <c r="F91" s="23" t="str">
        <f>E15</f>
        <v>Obec Moravičany</v>
      </c>
      <c r="I91" s="25" t="s">
        <v>32</v>
      </c>
      <c r="J91" s="26" t="str">
        <f>E21</f>
        <v>Atelis - Ateliér liniových staveb</v>
      </c>
      <c r="L91" s="28"/>
    </row>
    <row r="92" spans="2:47" s="1" customFormat="1" ht="15.2" hidden="1" customHeight="1">
      <c r="B92" s="28"/>
      <c r="C92" s="25" t="s">
        <v>28</v>
      </c>
      <c r="F92" s="23" t="str">
        <f>IF(E18="","",E18)</f>
        <v>Cash trade s.r.o.</v>
      </c>
      <c r="I92" s="25" t="s">
        <v>36</v>
      </c>
      <c r="J92" s="26" t="str">
        <f>E24</f>
        <v xml:space="preserve"> </v>
      </c>
      <c r="L92" s="28"/>
    </row>
    <row r="93" spans="2:47" s="1" customFormat="1" ht="10.35" hidden="1" customHeight="1">
      <c r="B93" s="28"/>
      <c r="L93" s="28"/>
    </row>
    <row r="94" spans="2:47" s="1" customFormat="1" ht="29.25" hidden="1" customHeight="1">
      <c r="B94" s="28"/>
      <c r="C94" s="97" t="s">
        <v>104</v>
      </c>
      <c r="D94" s="89"/>
      <c r="E94" s="89"/>
      <c r="F94" s="89"/>
      <c r="G94" s="89"/>
      <c r="H94" s="89"/>
      <c r="I94" s="89"/>
      <c r="J94" s="98" t="s">
        <v>105</v>
      </c>
      <c r="K94" s="89"/>
      <c r="L94" s="28"/>
    </row>
    <row r="95" spans="2:47" s="1" customFormat="1" ht="10.35" hidden="1" customHeight="1">
      <c r="B95" s="28"/>
      <c r="L95" s="28"/>
    </row>
    <row r="96" spans="2:47" s="1" customFormat="1" ht="22.9" hidden="1" customHeight="1">
      <c r="B96" s="28"/>
      <c r="C96" s="99" t="s">
        <v>106</v>
      </c>
      <c r="J96" s="62">
        <f>J122</f>
        <v>-242795.51</v>
      </c>
      <c r="L96" s="28"/>
      <c r="AU96" s="16" t="s">
        <v>107</v>
      </c>
    </row>
    <row r="97" spans="2:12" s="8" customFormat="1" ht="24.95" hidden="1" customHeight="1">
      <c r="B97" s="100"/>
      <c r="D97" s="101" t="s">
        <v>276</v>
      </c>
      <c r="E97" s="102"/>
      <c r="F97" s="102"/>
      <c r="G97" s="102"/>
      <c r="H97" s="102"/>
      <c r="I97" s="102"/>
      <c r="J97" s="103">
        <f>J123</f>
        <v>-90160</v>
      </c>
      <c r="L97" s="100"/>
    </row>
    <row r="98" spans="2:12" s="8" customFormat="1" ht="24.95" hidden="1" customHeight="1">
      <c r="B98" s="100"/>
      <c r="D98" s="101" t="s">
        <v>277</v>
      </c>
      <c r="E98" s="102"/>
      <c r="F98" s="102"/>
      <c r="G98" s="102"/>
      <c r="H98" s="102"/>
      <c r="I98" s="102"/>
      <c r="J98" s="103">
        <f>J125</f>
        <v>-149420.35</v>
      </c>
      <c r="L98" s="100"/>
    </row>
    <row r="99" spans="2:12" s="9" customFormat="1" ht="19.899999999999999" hidden="1" customHeight="1">
      <c r="B99" s="104"/>
      <c r="D99" s="105" t="s">
        <v>278</v>
      </c>
      <c r="E99" s="106"/>
      <c r="F99" s="106"/>
      <c r="G99" s="106"/>
      <c r="H99" s="106"/>
      <c r="I99" s="106"/>
      <c r="J99" s="107">
        <f>J126</f>
        <v>-73240.19</v>
      </c>
      <c r="L99" s="104"/>
    </row>
    <row r="100" spans="2:12" s="9" customFormat="1" ht="19.899999999999999" hidden="1" customHeight="1">
      <c r="B100" s="104"/>
      <c r="D100" s="105" t="s">
        <v>111</v>
      </c>
      <c r="E100" s="106"/>
      <c r="F100" s="106"/>
      <c r="G100" s="106"/>
      <c r="H100" s="106"/>
      <c r="I100" s="106"/>
      <c r="J100" s="107">
        <f>J138</f>
        <v>-52799.009999999995</v>
      </c>
      <c r="L100" s="104"/>
    </row>
    <row r="101" spans="2:12" s="9" customFormat="1" ht="19.899999999999999" hidden="1" customHeight="1">
      <c r="B101" s="104"/>
      <c r="D101" s="105" t="s">
        <v>113</v>
      </c>
      <c r="E101" s="106"/>
      <c r="F101" s="106"/>
      <c r="G101" s="106"/>
      <c r="H101" s="106"/>
      <c r="I101" s="106"/>
      <c r="J101" s="107">
        <f>J148</f>
        <v>-23381.15</v>
      </c>
      <c r="L101" s="104"/>
    </row>
    <row r="102" spans="2:12" s="8" customFormat="1" ht="24.95" hidden="1" customHeight="1">
      <c r="B102" s="100"/>
      <c r="D102" s="101" t="s">
        <v>279</v>
      </c>
      <c r="E102" s="102"/>
      <c r="F102" s="102"/>
      <c r="G102" s="102"/>
      <c r="H102" s="102"/>
      <c r="I102" s="102"/>
      <c r="J102" s="103">
        <f>J150</f>
        <v>-3215.16</v>
      </c>
      <c r="L102" s="100"/>
    </row>
    <row r="103" spans="2:12" s="1" customFormat="1" ht="21.75" hidden="1" customHeight="1">
      <c r="B103" s="28"/>
      <c r="L103" s="28"/>
    </row>
    <row r="104" spans="2:12" s="1" customFormat="1" ht="6.95" hidden="1" customHeight="1"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28"/>
    </row>
    <row r="105" spans="2:12" ht="11.25" hidden="1"/>
    <row r="106" spans="2:12" ht="11.25" hidden="1"/>
    <row r="107" spans="2:12" ht="11.25" hidden="1"/>
    <row r="108" spans="2:12" s="1" customFormat="1" ht="6.95" customHeight="1">
      <c r="B108" s="42"/>
      <c r="C108" s="43"/>
      <c r="D108" s="43"/>
      <c r="E108" s="43"/>
      <c r="F108" s="43"/>
      <c r="G108" s="43"/>
      <c r="H108" s="43"/>
      <c r="I108" s="43"/>
      <c r="J108" s="43"/>
      <c r="K108" s="43"/>
      <c r="L108" s="28"/>
    </row>
    <row r="109" spans="2:12" s="1" customFormat="1" ht="24.95" customHeight="1">
      <c r="B109" s="28"/>
      <c r="C109" s="20" t="s">
        <v>119</v>
      </c>
      <c r="L109" s="28"/>
    </row>
    <row r="110" spans="2:12" s="1" customFormat="1" ht="6.95" customHeight="1">
      <c r="B110" s="28"/>
      <c r="L110" s="28"/>
    </row>
    <row r="111" spans="2:12" s="1" customFormat="1" ht="12" customHeight="1">
      <c r="B111" s="28"/>
      <c r="C111" s="25" t="s">
        <v>14</v>
      </c>
      <c r="L111" s="28"/>
    </row>
    <row r="112" spans="2:12" s="1" customFormat="1" ht="16.5" customHeight="1">
      <c r="B112" s="28"/>
      <c r="E112" s="205" t="str">
        <f>E7</f>
        <v>Dodatek č. 2 - SO 111_B_121_C_121_D</v>
      </c>
      <c r="F112" s="206"/>
      <c r="G112" s="206"/>
      <c r="H112" s="206"/>
      <c r="L112" s="28"/>
    </row>
    <row r="113" spans="2:65" s="1" customFormat="1" ht="12" customHeight="1">
      <c r="B113" s="28"/>
      <c r="C113" s="25" t="s">
        <v>101</v>
      </c>
      <c r="L113" s="28"/>
    </row>
    <row r="114" spans="2:65" s="1" customFormat="1" ht="30" customHeight="1">
      <c r="B114" s="28"/>
      <c r="E114" s="171" t="str">
        <f>E9</f>
        <v>M0112 - Méněpráce - uznatelné náklady - SO 111.B Chodníky, nástupiště a vjezdy - náves pravá strana</v>
      </c>
      <c r="F114" s="207"/>
      <c r="G114" s="207"/>
      <c r="H114" s="207"/>
      <c r="L114" s="28"/>
    </row>
    <row r="115" spans="2:65" s="1" customFormat="1" ht="6.95" customHeight="1">
      <c r="B115" s="28"/>
      <c r="L115" s="28"/>
    </row>
    <row r="116" spans="2:65" s="1" customFormat="1" ht="12" customHeight="1">
      <c r="B116" s="28"/>
      <c r="C116" s="25" t="s">
        <v>18</v>
      </c>
      <c r="F116" s="23" t="str">
        <f>F12</f>
        <v xml:space="preserve"> </v>
      </c>
      <c r="I116" s="25" t="s">
        <v>20</v>
      </c>
      <c r="J116" s="48" t="str">
        <f>IF(J12="","",J12)</f>
        <v>6. 5. 2026</v>
      </c>
      <c r="L116" s="28"/>
    </row>
    <row r="117" spans="2:65" s="1" customFormat="1" ht="6.95" customHeight="1">
      <c r="B117" s="28"/>
      <c r="L117" s="28"/>
    </row>
    <row r="118" spans="2:65" s="1" customFormat="1" ht="25.7" customHeight="1">
      <c r="B118" s="28"/>
      <c r="C118" s="25" t="s">
        <v>22</v>
      </c>
      <c r="F118" s="23" t="str">
        <f>E15</f>
        <v>Obec Moravičany</v>
      </c>
      <c r="I118" s="25" t="s">
        <v>32</v>
      </c>
      <c r="J118" s="26" t="str">
        <f>E21</f>
        <v>Atelis - Ateliér liniových staveb</v>
      </c>
      <c r="L118" s="28"/>
    </row>
    <row r="119" spans="2:65" s="1" customFormat="1" ht="15.2" customHeight="1">
      <c r="B119" s="28"/>
      <c r="C119" s="25" t="s">
        <v>28</v>
      </c>
      <c r="F119" s="23" t="str">
        <f>IF(E18="","",E18)</f>
        <v>Cash trade s.r.o.</v>
      </c>
      <c r="I119" s="25" t="s">
        <v>36</v>
      </c>
      <c r="J119" s="26" t="str">
        <f>E24</f>
        <v xml:space="preserve"> </v>
      </c>
      <c r="L119" s="28"/>
    </row>
    <row r="120" spans="2:65" s="1" customFormat="1" ht="10.35" customHeight="1">
      <c r="B120" s="28"/>
      <c r="L120" s="28"/>
    </row>
    <row r="121" spans="2:65" s="10" customFormat="1" ht="29.25" customHeight="1">
      <c r="B121" s="108"/>
      <c r="C121" s="109" t="s">
        <v>120</v>
      </c>
      <c r="D121" s="110" t="s">
        <v>65</v>
      </c>
      <c r="E121" s="110" t="s">
        <v>61</v>
      </c>
      <c r="F121" s="110" t="s">
        <v>62</v>
      </c>
      <c r="G121" s="110" t="s">
        <v>121</v>
      </c>
      <c r="H121" s="110" t="s">
        <v>122</v>
      </c>
      <c r="I121" s="110" t="s">
        <v>123</v>
      </c>
      <c r="J121" s="110" t="s">
        <v>105</v>
      </c>
      <c r="K121" s="111" t="s">
        <v>124</v>
      </c>
      <c r="L121" s="108"/>
      <c r="M121" s="55" t="s">
        <v>1</v>
      </c>
      <c r="N121" s="56" t="s">
        <v>44</v>
      </c>
      <c r="O121" s="56" t="s">
        <v>125</v>
      </c>
      <c r="P121" s="56" t="s">
        <v>126</v>
      </c>
      <c r="Q121" s="56" t="s">
        <v>127</v>
      </c>
      <c r="R121" s="56" t="s">
        <v>128</v>
      </c>
      <c r="S121" s="56" t="s">
        <v>129</v>
      </c>
      <c r="T121" s="57" t="s">
        <v>130</v>
      </c>
    </row>
    <row r="122" spans="2:65" s="1" customFormat="1" ht="22.9" customHeight="1">
      <c r="B122" s="28"/>
      <c r="C122" s="60" t="s">
        <v>131</v>
      </c>
      <c r="J122" s="112">
        <f>BK122</f>
        <v>-242795.51</v>
      </c>
      <c r="L122" s="28"/>
      <c r="M122" s="58"/>
      <c r="N122" s="49"/>
      <c r="O122" s="49"/>
      <c r="P122" s="113">
        <f>P123+P125+P150</f>
        <v>0</v>
      </c>
      <c r="Q122" s="49"/>
      <c r="R122" s="113">
        <f>R123+R125+R150</f>
        <v>-71.483999999999995</v>
      </c>
      <c r="S122" s="49"/>
      <c r="T122" s="114">
        <f>T123+T125+T150</f>
        <v>0</v>
      </c>
      <c r="AT122" s="16" t="s">
        <v>79</v>
      </c>
      <c r="AU122" s="16" t="s">
        <v>107</v>
      </c>
      <c r="BK122" s="115">
        <f>BK123+BK125+BK150</f>
        <v>-242795.51</v>
      </c>
    </row>
    <row r="123" spans="2:65" s="11" customFormat="1" ht="25.9" customHeight="1">
      <c r="B123" s="116"/>
      <c r="D123" s="117" t="s">
        <v>79</v>
      </c>
      <c r="E123" s="118" t="s">
        <v>88</v>
      </c>
      <c r="F123" s="118" t="s">
        <v>280</v>
      </c>
      <c r="J123" s="119">
        <f>BK123</f>
        <v>-90160</v>
      </c>
      <c r="L123" s="116"/>
      <c r="M123" s="120"/>
      <c r="P123" s="121">
        <f>P124</f>
        <v>0</v>
      </c>
      <c r="R123" s="121">
        <f>R124</f>
        <v>-71.483999999999995</v>
      </c>
      <c r="T123" s="122">
        <f>T124</f>
        <v>0</v>
      </c>
      <c r="AR123" s="117" t="s">
        <v>88</v>
      </c>
      <c r="AT123" s="123" t="s">
        <v>79</v>
      </c>
      <c r="AU123" s="123" t="s">
        <v>80</v>
      </c>
      <c r="AY123" s="117" t="s">
        <v>133</v>
      </c>
      <c r="BK123" s="124">
        <f>BK124</f>
        <v>-90160</v>
      </c>
    </row>
    <row r="124" spans="2:65" s="1" customFormat="1" ht="16.5" customHeight="1">
      <c r="B124" s="125"/>
      <c r="C124" s="158" t="s">
        <v>88</v>
      </c>
      <c r="D124" s="158" t="s">
        <v>187</v>
      </c>
      <c r="E124" s="159" t="s">
        <v>281</v>
      </c>
      <c r="F124" s="160" t="s">
        <v>282</v>
      </c>
      <c r="G124" s="161" t="s">
        <v>183</v>
      </c>
      <c r="H124" s="162">
        <v>-322</v>
      </c>
      <c r="I124" s="163">
        <v>280</v>
      </c>
      <c r="J124" s="163">
        <f>ROUND(I124*H124,2)</f>
        <v>-90160</v>
      </c>
      <c r="K124" s="160" t="s">
        <v>1</v>
      </c>
      <c r="L124" s="164"/>
      <c r="M124" s="165" t="s">
        <v>1</v>
      </c>
      <c r="N124" s="166" t="s">
        <v>45</v>
      </c>
      <c r="O124" s="134">
        <v>0</v>
      </c>
      <c r="P124" s="134">
        <f>O124*H124</f>
        <v>0</v>
      </c>
      <c r="Q124" s="134">
        <v>0.222</v>
      </c>
      <c r="R124" s="134">
        <f>Q124*H124</f>
        <v>-71.483999999999995</v>
      </c>
      <c r="S124" s="134">
        <v>0</v>
      </c>
      <c r="T124" s="135">
        <f>S124*H124</f>
        <v>0</v>
      </c>
      <c r="AR124" s="136" t="s">
        <v>186</v>
      </c>
      <c r="AT124" s="136" t="s">
        <v>187</v>
      </c>
      <c r="AU124" s="136" t="s">
        <v>88</v>
      </c>
      <c r="AY124" s="16" t="s">
        <v>133</v>
      </c>
      <c r="BE124" s="137">
        <f>IF(N124="základní",J124,0)</f>
        <v>-90160</v>
      </c>
      <c r="BF124" s="137">
        <f>IF(N124="snížená",J124,0)</f>
        <v>0</v>
      </c>
      <c r="BG124" s="137">
        <f>IF(N124="zákl. přenesená",J124,0)</f>
        <v>0</v>
      </c>
      <c r="BH124" s="137">
        <f>IF(N124="sníž. přenesená",J124,0)</f>
        <v>0</v>
      </c>
      <c r="BI124" s="137">
        <f>IF(N124="nulová",J124,0)</f>
        <v>0</v>
      </c>
      <c r="BJ124" s="16" t="s">
        <v>88</v>
      </c>
      <c r="BK124" s="137">
        <f>ROUND(I124*H124,2)</f>
        <v>-90160</v>
      </c>
      <c r="BL124" s="16" t="s">
        <v>134</v>
      </c>
      <c r="BM124" s="136" t="s">
        <v>283</v>
      </c>
    </row>
    <row r="125" spans="2:65" s="11" customFormat="1" ht="25.9" customHeight="1">
      <c r="B125" s="116"/>
      <c r="D125" s="117" t="s">
        <v>79</v>
      </c>
      <c r="E125" s="118" t="s">
        <v>90</v>
      </c>
      <c r="F125" s="118" t="s">
        <v>284</v>
      </c>
      <c r="J125" s="119">
        <f>BK125</f>
        <v>-149420.35</v>
      </c>
      <c r="L125" s="116"/>
      <c r="M125" s="120"/>
      <c r="P125" s="121">
        <f>P126+P138+P148</f>
        <v>0</v>
      </c>
      <c r="R125" s="121">
        <f>R126+R138+R148</f>
        <v>0</v>
      </c>
      <c r="T125" s="122">
        <f>T126+T138+T148</f>
        <v>0</v>
      </c>
      <c r="AR125" s="117" t="s">
        <v>88</v>
      </c>
      <c r="AT125" s="123" t="s">
        <v>79</v>
      </c>
      <c r="AU125" s="123" t="s">
        <v>80</v>
      </c>
      <c r="AY125" s="117" t="s">
        <v>133</v>
      </c>
      <c r="BK125" s="124">
        <f>BK126+BK138+BK148</f>
        <v>-149420.35</v>
      </c>
    </row>
    <row r="126" spans="2:65" s="11" customFormat="1" ht="22.9" customHeight="1">
      <c r="B126" s="116"/>
      <c r="D126" s="117" t="s">
        <v>79</v>
      </c>
      <c r="E126" s="138" t="s">
        <v>88</v>
      </c>
      <c r="F126" s="138" t="s">
        <v>280</v>
      </c>
      <c r="J126" s="139">
        <f>BK126</f>
        <v>-73240.19</v>
      </c>
      <c r="L126" s="116"/>
      <c r="M126" s="120"/>
      <c r="P126" s="121">
        <f>SUM(P127:P137)</f>
        <v>0</v>
      </c>
      <c r="R126" s="121">
        <f>SUM(R127:R137)</f>
        <v>0</v>
      </c>
      <c r="T126" s="122">
        <f>SUM(T127:T137)</f>
        <v>0</v>
      </c>
      <c r="AR126" s="117" t="s">
        <v>88</v>
      </c>
      <c r="AT126" s="123" t="s">
        <v>79</v>
      </c>
      <c r="AU126" s="123" t="s">
        <v>88</v>
      </c>
      <c r="AY126" s="117" t="s">
        <v>133</v>
      </c>
      <c r="BK126" s="124">
        <f>SUM(BK127:BK137)</f>
        <v>-73240.19</v>
      </c>
    </row>
    <row r="127" spans="2:65" s="1" customFormat="1" ht="37.9" customHeight="1">
      <c r="B127" s="125"/>
      <c r="C127" s="126" t="s">
        <v>88</v>
      </c>
      <c r="D127" s="126" t="s">
        <v>135</v>
      </c>
      <c r="E127" s="127" t="s">
        <v>153</v>
      </c>
      <c r="F127" s="128" t="s">
        <v>154</v>
      </c>
      <c r="G127" s="129" t="s">
        <v>151</v>
      </c>
      <c r="H127" s="130">
        <v>-56.8</v>
      </c>
      <c r="I127" s="131">
        <v>348</v>
      </c>
      <c r="J127" s="131">
        <f>ROUND(I127*H127,2)</f>
        <v>-19766.400000000001</v>
      </c>
      <c r="K127" s="128" t="s">
        <v>1</v>
      </c>
      <c r="L127" s="28"/>
      <c r="M127" s="132" t="s">
        <v>1</v>
      </c>
      <c r="N127" s="133" t="s">
        <v>45</v>
      </c>
      <c r="O127" s="134">
        <v>0</v>
      </c>
      <c r="P127" s="134">
        <f>O127*H127</f>
        <v>0</v>
      </c>
      <c r="Q127" s="134">
        <v>0</v>
      </c>
      <c r="R127" s="134">
        <f>Q127*H127</f>
        <v>0</v>
      </c>
      <c r="S127" s="134">
        <v>0</v>
      </c>
      <c r="T127" s="135">
        <f>S127*H127</f>
        <v>0</v>
      </c>
      <c r="AR127" s="136" t="s">
        <v>134</v>
      </c>
      <c r="AT127" s="136" t="s">
        <v>135</v>
      </c>
      <c r="AU127" s="136" t="s">
        <v>90</v>
      </c>
      <c r="AY127" s="16" t="s">
        <v>133</v>
      </c>
      <c r="BE127" s="137">
        <f>IF(N127="základní",J127,0)</f>
        <v>-19766.400000000001</v>
      </c>
      <c r="BF127" s="137">
        <f>IF(N127="snížená",J127,0)</f>
        <v>0</v>
      </c>
      <c r="BG127" s="137">
        <f>IF(N127="zákl. přenesená",J127,0)</f>
        <v>0</v>
      </c>
      <c r="BH127" s="137">
        <f>IF(N127="sníž. přenesená",J127,0)</f>
        <v>0</v>
      </c>
      <c r="BI127" s="137">
        <f>IF(N127="nulová",J127,0)</f>
        <v>0</v>
      </c>
      <c r="BJ127" s="16" t="s">
        <v>88</v>
      </c>
      <c r="BK127" s="137">
        <f>ROUND(I127*H127,2)</f>
        <v>-19766.400000000001</v>
      </c>
      <c r="BL127" s="16" t="s">
        <v>134</v>
      </c>
      <c r="BM127" s="136" t="s">
        <v>285</v>
      </c>
    </row>
    <row r="128" spans="2:65" s="12" customFormat="1" ht="11.25">
      <c r="B128" s="140"/>
      <c r="D128" s="141" t="s">
        <v>156</v>
      </c>
      <c r="E128" s="142" t="s">
        <v>1</v>
      </c>
      <c r="F128" s="143" t="s">
        <v>286</v>
      </c>
      <c r="H128" s="142" t="s">
        <v>1</v>
      </c>
      <c r="L128" s="140"/>
      <c r="M128" s="144"/>
      <c r="T128" s="145"/>
      <c r="AT128" s="142" t="s">
        <v>156</v>
      </c>
      <c r="AU128" s="142" t="s">
        <v>90</v>
      </c>
      <c r="AV128" s="12" t="s">
        <v>88</v>
      </c>
      <c r="AW128" s="12" t="s">
        <v>37</v>
      </c>
      <c r="AX128" s="12" t="s">
        <v>80</v>
      </c>
      <c r="AY128" s="142" t="s">
        <v>133</v>
      </c>
    </row>
    <row r="129" spans="2:65" s="13" customFormat="1" ht="11.25">
      <c r="B129" s="146"/>
      <c r="D129" s="141" t="s">
        <v>156</v>
      </c>
      <c r="E129" s="147" t="s">
        <v>1</v>
      </c>
      <c r="F129" s="148" t="s">
        <v>287</v>
      </c>
      <c r="H129" s="149">
        <v>-56.800000000000004</v>
      </c>
      <c r="L129" s="146"/>
      <c r="M129" s="150"/>
      <c r="T129" s="151"/>
      <c r="AT129" s="147" t="s">
        <v>156</v>
      </c>
      <c r="AU129" s="147" t="s">
        <v>90</v>
      </c>
      <c r="AV129" s="13" t="s">
        <v>90</v>
      </c>
      <c r="AW129" s="13" t="s">
        <v>37</v>
      </c>
      <c r="AX129" s="13" t="s">
        <v>80</v>
      </c>
      <c r="AY129" s="147" t="s">
        <v>133</v>
      </c>
    </row>
    <row r="130" spans="2:65" s="12" customFormat="1" ht="11.25">
      <c r="B130" s="140"/>
      <c r="D130" s="141" t="s">
        <v>156</v>
      </c>
      <c r="E130" s="142" t="s">
        <v>1</v>
      </c>
      <c r="F130" s="143" t="s">
        <v>288</v>
      </c>
      <c r="H130" s="142" t="s">
        <v>1</v>
      </c>
      <c r="L130" s="140"/>
      <c r="M130" s="144"/>
      <c r="T130" s="145"/>
      <c r="AT130" s="142" t="s">
        <v>156</v>
      </c>
      <c r="AU130" s="142" t="s">
        <v>90</v>
      </c>
      <c r="AV130" s="12" t="s">
        <v>88</v>
      </c>
      <c r="AW130" s="12" t="s">
        <v>37</v>
      </c>
      <c r="AX130" s="12" t="s">
        <v>80</v>
      </c>
      <c r="AY130" s="142" t="s">
        <v>133</v>
      </c>
    </row>
    <row r="131" spans="2:65" s="14" customFormat="1" ht="11.25">
      <c r="B131" s="152"/>
      <c r="D131" s="141" t="s">
        <v>156</v>
      </c>
      <c r="E131" s="153" t="s">
        <v>1</v>
      </c>
      <c r="F131" s="154" t="s">
        <v>161</v>
      </c>
      <c r="H131" s="155">
        <v>-56.800000000000004</v>
      </c>
      <c r="L131" s="152"/>
      <c r="M131" s="156"/>
      <c r="T131" s="157"/>
      <c r="AT131" s="153" t="s">
        <v>156</v>
      </c>
      <c r="AU131" s="153" t="s">
        <v>90</v>
      </c>
      <c r="AV131" s="14" t="s">
        <v>134</v>
      </c>
      <c r="AW131" s="14" t="s">
        <v>37</v>
      </c>
      <c r="AX131" s="14" t="s">
        <v>88</v>
      </c>
      <c r="AY131" s="153" t="s">
        <v>133</v>
      </c>
    </row>
    <row r="132" spans="2:65" s="1" customFormat="1" ht="37.9" customHeight="1">
      <c r="B132" s="125"/>
      <c r="C132" s="126" t="s">
        <v>90</v>
      </c>
      <c r="D132" s="126" t="s">
        <v>135</v>
      </c>
      <c r="E132" s="127" t="s">
        <v>166</v>
      </c>
      <c r="F132" s="128" t="s">
        <v>167</v>
      </c>
      <c r="G132" s="129" t="s">
        <v>151</v>
      </c>
      <c r="H132" s="130">
        <v>-56.8</v>
      </c>
      <c r="I132" s="131">
        <v>241.6</v>
      </c>
      <c r="J132" s="131">
        <f>ROUND(I132*H132,2)</f>
        <v>-13722.88</v>
      </c>
      <c r="K132" s="128" t="s">
        <v>1</v>
      </c>
      <c r="L132" s="28"/>
      <c r="M132" s="132" t="s">
        <v>1</v>
      </c>
      <c r="N132" s="133" t="s">
        <v>45</v>
      </c>
      <c r="O132" s="134">
        <v>0</v>
      </c>
      <c r="P132" s="134">
        <f>O132*H132</f>
        <v>0</v>
      </c>
      <c r="Q132" s="134">
        <v>0</v>
      </c>
      <c r="R132" s="134">
        <f>Q132*H132</f>
        <v>0</v>
      </c>
      <c r="S132" s="134">
        <v>0</v>
      </c>
      <c r="T132" s="135">
        <f>S132*H132</f>
        <v>0</v>
      </c>
      <c r="AR132" s="136" t="s">
        <v>134</v>
      </c>
      <c r="AT132" s="136" t="s">
        <v>135</v>
      </c>
      <c r="AU132" s="136" t="s">
        <v>90</v>
      </c>
      <c r="AY132" s="16" t="s">
        <v>133</v>
      </c>
      <c r="BE132" s="137">
        <f>IF(N132="základní",J132,0)</f>
        <v>-13722.88</v>
      </c>
      <c r="BF132" s="137">
        <f>IF(N132="snížená",J132,0)</f>
        <v>0</v>
      </c>
      <c r="BG132" s="137">
        <f>IF(N132="zákl. přenesená",J132,0)</f>
        <v>0</v>
      </c>
      <c r="BH132" s="137">
        <f>IF(N132="sníž. přenesená",J132,0)</f>
        <v>0</v>
      </c>
      <c r="BI132" s="137">
        <f>IF(N132="nulová",J132,0)</f>
        <v>0</v>
      </c>
      <c r="BJ132" s="16" t="s">
        <v>88</v>
      </c>
      <c r="BK132" s="137">
        <f>ROUND(I132*H132,2)</f>
        <v>-13722.88</v>
      </c>
      <c r="BL132" s="16" t="s">
        <v>134</v>
      </c>
      <c r="BM132" s="136" t="s">
        <v>289</v>
      </c>
    </row>
    <row r="133" spans="2:65" s="1" customFormat="1" ht="37.9" customHeight="1">
      <c r="B133" s="125"/>
      <c r="C133" s="126" t="s">
        <v>144</v>
      </c>
      <c r="D133" s="126" t="s">
        <v>135</v>
      </c>
      <c r="E133" s="127" t="s">
        <v>170</v>
      </c>
      <c r="F133" s="128" t="s">
        <v>171</v>
      </c>
      <c r="G133" s="129" t="s">
        <v>151</v>
      </c>
      <c r="H133" s="130">
        <v>-568</v>
      </c>
      <c r="I133" s="131">
        <v>18</v>
      </c>
      <c r="J133" s="131">
        <f>ROUND(I133*H133,2)</f>
        <v>-10224</v>
      </c>
      <c r="K133" s="128" t="s">
        <v>1</v>
      </c>
      <c r="L133" s="28"/>
      <c r="M133" s="132" t="s">
        <v>1</v>
      </c>
      <c r="N133" s="133" t="s">
        <v>45</v>
      </c>
      <c r="O133" s="134">
        <v>0</v>
      </c>
      <c r="P133" s="134">
        <f>O133*H133</f>
        <v>0</v>
      </c>
      <c r="Q133" s="134">
        <v>0</v>
      </c>
      <c r="R133" s="134">
        <f>Q133*H133</f>
        <v>0</v>
      </c>
      <c r="S133" s="134">
        <v>0</v>
      </c>
      <c r="T133" s="135">
        <f>S133*H133</f>
        <v>0</v>
      </c>
      <c r="AR133" s="136" t="s">
        <v>134</v>
      </c>
      <c r="AT133" s="136" t="s">
        <v>135</v>
      </c>
      <c r="AU133" s="136" t="s">
        <v>90</v>
      </c>
      <c r="AY133" s="16" t="s">
        <v>133</v>
      </c>
      <c r="BE133" s="137">
        <f>IF(N133="základní",J133,0)</f>
        <v>-10224</v>
      </c>
      <c r="BF133" s="137">
        <f>IF(N133="snížená",J133,0)</f>
        <v>0</v>
      </c>
      <c r="BG133" s="137">
        <f>IF(N133="zákl. přenesená",J133,0)</f>
        <v>0</v>
      </c>
      <c r="BH133" s="137">
        <f>IF(N133="sníž. přenesená",J133,0)</f>
        <v>0</v>
      </c>
      <c r="BI133" s="137">
        <f>IF(N133="nulová",J133,0)</f>
        <v>0</v>
      </c>
      <c r="BJ133" s="16" t="s">
        <v>88</v>
      </c>
      <c r="BK133" s="137">
        <f>ROUND(I133*H133,2)</f>
        <v>-10224</v>
      </c>
      <c r="BL133" s="16" t="s">
        <v>134</v>
      </c>
      <c r="BM133" s="136" t="s">
        <v>290</v>
      </c>
    </row>
    <row r="134" spans="2:65" s="1" customFormat="1" ht="33" customHeight="1">
      <c r="B134" s="125"/>
      <c r="C134" s="126" t="s">
        <v>134</v>
      </c>
      <c r="D134" s="126" t="s">
        <v>135</v>
      </c>
      <c r="E134" s="127" t="s">
        <v>175</v>
      </c>
      <c r="F134" s="128" t="s">
        <v>176</v>
      </c>
      <c r="G134" s="129" t="s">
        <v>138</v>
      </c>
      <c r="H134" s="130">
        <v>-107.92</v>
      </c>
      <c r="I134" s="131">
        <v>273.60000000000002</v>
      </c>
      <c r="J134" s="131">
        <f>ROUND(I134*H134,2)</f>
        <v>-29526.91</v>
      </c>
      <c r="K134" s="128" t="s">
        <v>1</v>
      </c>
      <c r="L134" s="28"/>
      <c r="M134" s="132" t="s">
        <v>1</v>
      </c>
      <c r="N134" s="133" t="s">
        <v>45</v>
      </c>
      <c r="O134" s="134">
        <v>0</v>
      </c>
      <c r="P134" s="134">
        <f>O134*H134</f>
        <v>0</v>
      </c>
      <c r="Q134" s="134">
        <v>0</v>
      </c>
      <c r="R134" s="134">
        <f>Q134*H134</f>
        <v>0</v>
      </c>
      <c r="S134" s="134">
        <v>0</v>
      </c>
      <c r="T134" s="135">
        <f>S134*H134</f>
        <v>0</v>
      </c>
      <c r="AR134" s="136" t="s">
        <v>134</v>
      </c>
      <c r="AT134" s="136" t="s">
        <v>135</v>
      </c>
      <c r="AU134" s="136" t="s">
        <v>90</v>
      </c>
      <c r="AY134" s="16" t="s">
        <v>133</v>
      </c>
      <c r="BE134" s="137">
        <f>IF(N134="základní",J134,0)</f>
        <v>-29526.91</v>
      </c>
      <c r="BF134" s="137">
        <f>IF(N134="snížená",J134,0)</f>
        <v>0</v>
      </c>
      <c r="BG134" s="137">
        <f>IF(N134="zákl. přenesená",J134,0)</f>
        <v>0</v>
      </c>
      <c r="BH134" s="137">
        <f>IF(N134="sníž. přenesená",J134,0)</f>
        <v>0</v>
      </c>
      <c r="BI134" s="137">
        <f>IF(N134="nulová",J134,0)</f>
        <v>0</v>
      </c>
      <c r="BJ134" s="16" t="s">
        <v>88</v>
      </c>
      <c r="BK134" s="137">
        <f>ROUND(I134*H134,2)</f>
        <v>-29526.91</v>
      </c>
      <c r="BL134" s="16" t="s">
        <v>134</v>
      </c>
      <c r="BM134" s="136" t="s">
        <v>291</v>
      </c>
    </row>
    <row r="135" spans="2:65" s="13" customFormat="1" ht="11.25">
      <c r="B135" s="146"/>
      <c r="D135" s="141" t="s">
        <v>156</v>
      </c>
      <c r="E135" s="147" t="s">
        <v>1</v>
      </c>
      <c r="F135" s="148" t="s">
        <v>292</v>
      </c>
      <c r="H135" s="149">
        <v>-107.91999999999999</v>
      </c>
      <c r="L135" s="146"/>
      <c r="M135" s="150"/>
      <c r="T135" s="151"/>
      <c r="AT135" s="147" t="s">
        <v>156</v>
      </c>
      <c r="AU135" s="147" t="s">
        <v>90</v>
      </c>
      <c r="AV135" s="13" t="s">
        <v>90</v>
      </c>
      <c r="AW135" s="13" t="s">
        <v>37</v>
      </c>
      <c r="AX135" s="13" t="s">
        <v>80</v>
      </c>
      <c r="AY135" s="147" t="s">
        <v>133</v>
      </c>
    </row>
    <row r="136" spans="2:65" s="12" customFormat="1" ht="11.25">
      <c r="B136" s="140"/>
      <c r="D136" s="141" t="s">
        <v>156</v>
      </c>
      <c r="E136" s="142" t="s">
        <v>1</v>
      </c>
      <c r="F136" s="143" t="s">
        <v>293</v>
      </c>
      <c r="H136" s="142" t="s">
        <v>1</v>
      </c>
      <c r="L136" s="140"/>
      <c r="M136" s="144"/>
      <c r="T136" s="145"/>
      <c r="AT136" s="142" t="s">
        <v>156</v>
      </c>
      <c r="AU136" s="142" t="s">
        <v>90</v>
      </c>
      <c r="AV136" s="12" t="s">
        <v>88</v>
      </c>
      <c r="AW136" s="12" t="s">
        <v>37</v>
      </c>
      <c r="AX136" s="12" t="s">
        <v>80</v>
      </c>
      <c r="AY136" s="142" t="s">
        <v>133</v>
      </c>
    </row>
    <row r="137" spans="2:65" s="14" customFormat="1" ht="11.25">
      <c r="B137" s="152"/>
      <c r="D137" s="141" t="s">
        <v>156</v>
      </c>
      <c r="E137" s="153" t="s">
        <v>1</v>
      </c>
      <c r="F137" s="154" t="s">
        <v>161</v>
      </c>
      <c r="H137" s="155">
        <v>-107.91999999999999</v>
      </c>
      <c r="L137" s="152"/>
      <c r="M137" s="156"/>
      <c r="T137" s="157"/>
      <c r="AT137" s="153" t="s">
        <v>156</v>
      </c>
      <c r="AU137" s="153" t="s">
        <v>90</v>
      </c>
      <c r="AV137" s="14" t="s">
        <v>134</v>
      </c>
      <c r="AW137" s="14" t="s">
        <v>37</v>
      </c>
      <c r="AX137" s="14" t="s">
        <v>88</v>
      </c>
      <c r="AY137" s="153" t="s">
        <v>133</v>
      </c>
    </row>
    <row r="138" spans="2:65" s="11" customFormat="1" ht="22.9" customHeight="1">
      <c r="B138" s="116"/>
      <c r="D138" s="117" t="s">
        <v>79</v>
      </c>
      <c r="E138" s="138" t="s">
        <v>169</v>
      </c>
      <c r="F138" s="138" t="s">
        <v>179</v>
      </c>
      <c r="J138" s="139">
        <f>BK138</f>
        <v>-52799.009999999995</v>
      </c>
      <c r="L138" s="116"/>
      <c r="M138" s="120"/>
      <c r="P138" s="121">
        <f>SUM(P139:P147)</f>
        <v>0</v>
      </c>
      <c r="R138" s="121">
        <f>SUM(R139:R147)</f>
        <v>0</v>
      </c>
      <c r="T138" s="122">
        <f>SUM(T139:T147)</f>
        <v>0</v>
      </c>
      <c r="AR138" s="117" t="s">
        <v>88</v>
      </c>
      <c r="AT138" s="123" t="s">
        <v>79</v>
      </c>
      <c r="AU138" s="123" t="s">
        <v>88</v>
      </c>
      <c r="AY138" s="117" t="s">
        <v>133</v>
      </c>
      <c r="BK138" s="124">
        <f>SUM(BK139:BK147)</f>
        <v>-52799.009999999995</v>
      </c>
    </row>
    <row r="139" spans="2:65" s="1" customFormat="1" ht="24.2" customHeight="1">
      <c r="B139" s="125"/>
      <c r="C139" s="126" t="s">
        <v>169</v>
      </c>
      <c r="D139" s="126" t="s">
        <v>135</v>
      </c>
      <c r="E139" s="127" t="s">
        <v>263</v>
      </c>
      <c r="F139" s="128" t="s">
        <v>264</v>
      </c>
      <c r="G139" s="129" t="s">
        <v>183</v>
      </c>
      <c r="H139" s="130">
        <v>-284</v>
      </c>
      <c r="I139" s="131">
        <v>22.24</v>
      </c>
      <c r="J139" s="131">
        <f>ROUND(I139*H139,2)</f>
        <v>-6316.16</v>
      </c>
      <c r="K139" s="128" t="s">
        <v>1</v>
      </c>
      <c r="L139" s="28"/>
      <c r="M139" s="132" t="s">
        <v>1</v>
      </c>
      <c r="N139" s="133" t="s">
        <v>45</v>
      </c>
      <c r="O139" s="134">
        <v>0</v>
      </c>
      <c r="P139" s="134">
        <f>O139*H139</f>
        <v>0</v>
      </c>
      <c r="Q139" s="134">
        <v>0</v>
      </c>
      <c r="R139" s="134">
        <f>Q139*H139</f>
        <v>0</v>
      </c>
      <c r="S139" s="134">
        <v>0</v>
      </c>
      <c r="T139" s="135">
        <f>S139*H139</f>
        <v>0</v>
      </c>
      <c r="AR139" s="136" t="s">
        <v>134</v>
      </c>
      <c r="AT139" s="136" t="s">
        <v>135</v>
      </c>
      <c r="AU139" s="136" t="s">
        <v>90</v>
      </c>
      <c r="AY139" s="16" t="s">
        <v>133</v>
      </c>
      <c r="BE139" s="137">
        <f>IF(N139="základní",J139,0)</f>
        <v>-6316.16</v>
      </c>
      <c r="BF139" s="137">
        <f>IF(N139="snížená",J139,0)</f>
        <v>0</v>
      </c>
      <c r="BG139" s="137">
        <f>IF(N139="zákl. přenesená",J139,0)</f>
        <v>0</v>
      </c>
      <c r="BH139" s="137">
        <f>IF(N139="sníž. přenesená",J139,0)</f>
        <v>0</v>
      </c>
      <c r="BI139" s="137">
        <f>IF(N139="nulová",J139,0)</f>
        <v>0</v>
      </c>
      <c r="BJ139" s="16" t="s">
        <v>88</v>
      </c>
      <c r="BK139" s="137">
        <f>ROUND(I139*H139,2)</f>
        <v>-6316.16</v>
      </c>
      <c r="BL139" s="16" t="s">
        <v>134</v>
      </c>
      <c r="BM139" s="136" t="s">
        <v>294</v>
      </c>
    </row>
    <row r="140" spans="2:65" s="12" customFormat="1" ht="22.5">
      <c r="B140" s="140"/>
      <c r="D140" s="141" t="s">
        <v>156</v>
      </c>
      <c r="E140" s="142" t="s">
        <v>1</v>
      </c>
      <c r="F140" s="143" t="s">
        <v>295</v>
      </c>
      <c r="H140" s="142" t="s">
        <v>1</v>
      </c>
      <c r="L140" s="140"/>
      <c r="M140" s="144"/>
      <c r="T140" s="145"/>
      <c r="AT140" s="142" t="s">
        <v>156</v>
      </c>
      <c r="AU140" s="142" t="s">
        <v>90</v>
      </c>
      <c r="AV140" s="12" t="s">
        <v>88</v>
      </c>
      <c r="AW140" s="12" t="s">
        <v>37</v>
      </c>
      <c r="AX140" s="12" t="s">
        <v>80</v>
      </c>
      <c r="AY140" s="142" t="s">
        <v>133</v>
      </c>
    </row>
    <row r="141" spans="2:65" s="13" customFormat="1" ht="11.25">
      <c r="B141" s="146"/>
      <c r="D141" s="141" t="s">
        <v>156</v>
      </c>
      <c r="E141" s="147" t="s">
        <v>1</v>
      </c>
      <c r="F141" s="148" t="s">
        <v>296</v>
      </c>
      <c r="H141" s="149">
        <v>-284</v>
      </c>
      <c r="L141" s="146"/>
      <c r="M141" s="150"/>
      <c r="T141" s="151"/>
      <c r="AT141" s="147" t="s">
        <v>156</v>
      </c>
      <c r="AU141" s="147" t="s">
        <v>90</v>
      </c>
      <c r="AV141" s="13" t="s">
        <v>90</v>
      </c>
      <c r="AW141" s="13" t="s">
        <v>37</v>
      </c>
      <c r="AX141" s="13" t="s">
        <v>80</v>
      </c>
      <c r="AY141" s="147" t="s">
        <v>133</v>
      </c>
    </row>
    <row r="142" spans="2:65" s="12" customFormat="1" ht="11.25">
      <c r="B142" s="140"/>
      <c r="D142" s="141" t="s">
        <v>156</v>
      </c>
      <c r="E142" s="142" t="s">
        <v>1</v>
      </c>
      <c r="F142" s="143" t="s">
        <v>297</v>
      </c>
      <c r="H142" s="142" t="s">
        <v>1</v>
      </c>
      <c r="L142" s="140"/>
      <c r="M142" s="144"/>
      <c r="T142" s="145"/>
      <c r="AT142" s="142" t="s">
        <v>156</v>
      </c>
      <c r="AU142" s="142" t="s">
        <v>90</v>
      </c>
      <c r="AV142" s="12" t="s">
        <v>88</v>
      </c>
      <c r="AW142" s="12" t="s">
        <v>37</v>
      </c>
      <c r="AX142" s="12" t="s">
        <v>80</v>
      </c>
      <c r="AY142" s="142" t="s">
        <v>133</v>
      </c>
    </row>
    <row r="143" spans="2:65" s="14" customFormat="1" ht="11.25">
      <c r="B143" s="152"/>
      <c r="D143" s="141" t="s">
        <v>156</v>
      </c>
      <c r="E143" s="153" t="s">
        <v>1</v>
      </c>
      <c r="F143" s="154" t="s">
        <v>161</v>
      </c>
      <c r="H143" s="155">
        <v>-284</v>
      </c>
      <c r="L143" s="152"/>
      <c r="M143" s="156"/>
      <c r="T143" s="157"/>
      <c r="AT143" s="153" t="s">
        <v>156</v>
      </c>
      <c r="AU143" s="153" t="s">
        <v>90</v>
      </c>
      <c r="AV143" s="14" t="s">
        <v>134</v>
      </c>
      <c r="AW143" s="14" t="s">
        <v>37</v>
      </c>
      <c r="AX143" s="14" t="s">
        <v>88</v>
      </c>
      <c r="AY143" s="153" t="s">
        <v>133</v>
      </c>
    </row>
    <row r="144" spans="2:65" s="1" customFormat="1" ht="16.5" customHeight="1">
      <c r="B144" s="125"/>
      <c r="C144" s="158" t="s">
        <v>174</v>
      </c>
      <c r="D144" s="158" t="s">
        <v>187</v>
      </c>
      <c r="E144" s="159" t="s">
        <v>188</v>
      </c>
      <c r="F144" s="160" t="s">
        <v>189</v>
      </c>
      <c r="G144" s="161" t="s">
        <v>138</v>
      </c>
      <c r="H144" s="162">
        <v>-116.44</v>
      </c>
      <c r="I144" s="163">
        <v>399.2</v>
      </c>
      <c r="J144" s="163">
        <f>ROUND(I144*H144,2)</f>
        <v>-46482.85</v>
      </c>
      <c r="K144" s="160" t="s">
        <v>1</v>
      </c>
      <c r="L144" s="164"/>
      <c r="M144" s="165" t="s">
        <v>1</v>
      </c>
      <c r="N144" s="166" t="s">
        <v>45</v>
      </c>
      <c r="O144" s="134">
        <v>0</v>
      </c>
      <c r="P144" s="134">
        <f>O144*H144</f>
        <v>0</v>
      </c>
      <c r="Q144" s="134">
        <v>0</v>
      </c>
      <c r="R144" s="134">
        <f>Q144*H144</f>
        <v>0</v>
      </c>
      <c r="S144" s="134">
        <v>0</v>
      </c>
      <c r="T144" s="135">
        <f>S144*H144</f>
        <v>0</v>
      </c>
      <c r="AR144" s="136" t="s">
        <v>186</v>
      </c>
      <c r="AT144" s="136" t="s">
        <v>187</v>
      </c>
      <c r="AU144" s="136" t="s">
        <v>90</v>
      </c>
      <c r="AY144" s="16" t="s">
        <v>133</v>
      </c>
      <c r="BE144" s="137">
        <f>IF(N144="základní",J144,0)</f>
        <v>-46482.85</v>
      </c>
      <c r="BF144" s="137">
        <f>IF(N144="snížená",J144,0)</f>
        <v>0</v>
      </c>
      <c r="BG144" s="137">
        <f>IF(N144="zákl. přenesená",J144,0)</f>
        <v>0</v>
      </c>
      <c r="BH144" s="137">
        <f>IF(N144="sníž. přenesená",J144,0)</f>
        <v>0</v>
      </c>
      <c r="BI144" s="137">
        <f>IF(N144="nulová",J144,0)</f>
        <v>0</v>
      </c>
      <c r="BJ144" s="16" t="s">
        <v>88</v>
      </c>
      <c r="BK144" s="137">
        <f>ROUND(I144*H144,2)</f>
        <v>-46482.85</v>
      </c>
      <c r="BL144" s="16" t="s">
        <v>134</v>
      </c>
      <c r="BM144" s="136" t="s">
        <v>298</v>
      </c>
    </row>
    <row r="145" spans="2:65" s="13" customFormat="1" ht="11.25">
      <c r="B145" s="146"/>
      <c r="D145" s="141" t="s">
        <v>156</v>
      </c>
      <c r="E145" s="147" t="s">
        <v>1</v>
      </c>
      <c r="F145" s="148" t="s">
        <v>299</v>
      </c>
      <c r="H145" s="149">
        <v>-116.44</v>
      </c>
      <c r="L145" s="146"/>
      <c r="M145" s="150"/>
      <c r="T145" s="151"/>
      <c r="AT145" s="147" t="s">
        <v>156</v>
      </c>
      <c r="AU145" s="147" t="s">
        <v>90</v>
      </c>
      <c r="AV145" s="13" t="s">
        <v>90</v>
      </c>
      <c r="AW145" s="13" t="s">
        <v>37</v>
      </c>
      <c r="AX145" s="13" t="s">
        <v>80</v>
      </c>
      <c r="AY145" s="147" t="s">
        <v>133</v>
      </c>
    </row>
    <row r="146" spans="2:65" s="12" customFormat="1" ht="11.25">
      <c r="B146" s="140"/>
      <c r="D146" s="141" t="s">
        <v>156</v>
      </c>
      <c r="E146" s="142" t="s">
        <v>1</v>
      </c>
      <c r="F146" s="143" t="s">
        <v>300</v>
      </c>
      <c r="H146" s="142" t="s">
        <v>1</v>
      </c>
      <c r="L146" s="140"/>
      <c r="M146" s="144"/>
      <c r="T146" s="145"/>
      <c r="AT146" s="142" t="s">
        <v>156</v>
      </c>
      <c r="AU146" s="142" t="s">
        <v>90</v>
      </c>
      <c r="AV146" s="12" t="s">
        <v>88</v>
      </c>
      <c r="AW146" s="12" t="s">
        <v>37</v>
      </c>
      <c r="AX146" s="12" t="s">
        <v>80</v>
      </c>
      <c r="AY146" s="142" t="s">
        <v>133</v>
      </c>
    </row>
    <row r="147" spans="2:65" s="14" customFormat="1" ht="11.25">
      <c r="B147" s="152"/>
      <c r="D147" s="141" t="s">
        <v>156</v>
      </c>
      <c r="E147" s="153" t="s">
        <v>1</v>
      </c>
      <c r="F147" s="154" t="s">
        <v>161</v>
      </c>
      <c r="H147" s="155">
        <v>-116.44</v>
      </c>
      <c r="L147" s="152"/>
      <c r="M147" s="156"/>
      <c r="T147" s="157"/>
      <c r="AT147" s="153" t="s">
        <v>156</v>
      </c>
      <c r="AU147" s="153" t="s">
        <v>90</v>
      </c>
      <c r="AV147" s="14" t="s">
        <v>134</v>
      </c>
      <c r="AW147" s="14" t="s">
        <v>37</v>
      </c>
      <c r="AX147" s="14" t="s">
        <v>88</v>
      </c>
      <c r="AY147" s="153" t="s">
        <v>133</v>
      </c>
    </row>
    <row r="148" spans="2:65" s="11" customFormat="1" ht="22.9" customHeight="1">
      <c r="B148" s="116"/>
      <c r="D148" s="117" t="s">
        <v>79</v>
      </c>
      <c r="E148" s="138" t="s">
        <v>198</v>
      </c>
      <c r="F148" s="138" t="s">
        <v>199</v>
      </c>
      <c r="J148" s="139">
        <f>BK148</f>
        <v>-23381.15</v>
      </c>
      <c r="L148" s="116"/>
      <c r="M148" s="120"/>
      <c r="P148" s="121">
        <f>P149</f>
        <v>0</v>
      </c>
      <c r="R148" s="121">
        <f>R149</f>
        <v>0</v>
      </c>
      <c r="T148" s="122">
        <f>T149</f>
        <v>0</v>
      </c>
      <c r="AR148" s="117" t="s">
        <v>88</v>
      </c>
      <c r="AT148" s="123" t="s">
        <v>79</v>
      </c>
      <c r="AU148" s="123" t="s">
        <v>88</v>
      </c>
      <c r="AY148" s="117" t="s">
        <v>133</v>
      </c>
      <c r="BK148" s="124">
        <f>BK149</f>
        <v>-23381.15</v>
      </c>
    </row>
    <row r="149" spans="2:65" s="1" customFormat="1" ht="24.2" customHeight="1">
      <c r="B149" s="125"/>
      <c r="C149" s="126" t="s">
        <v>180</v>
      </c>
      <c r="D149" s="126" t="s">
        <v>135</v>
      </c>
      <c r="E149" s="127" t="s">
        <v>201</v>
      </c>
      <c r="F149" s="128" t="s">
        <v>202</v>
      </c>
      <c r="G149" s="129" t="s">
        <v>138</v>
      </c>
      <c r="H149" s="130">
        <v>-116.44</v>
      </c>
      <c r="I149" s="131">
        <v>200.8</v>
      </c>
      <c r="J149" s="131">
        <f>ROUND(I149*H149,2)</f>
        <v>-23381.15</v>
      </c>
      <c r="K149" s="128" t="s">
        <v>1</v>
      </c>
      <c r="L149" s="28"/>
      <c r="M149" s="132" t="s">
        <v>1</v>
      </c>
      <c r="N149" s="133" t="s">
        <v>45</v>
      </c>
      <c r="O149" s="134">
        <v>0</v>
      </c>
      <c r="P149" s="134">
        <f>O149*H149</f>
        <v>0</v>
      </c>
      <c r="Q149" s="134">
        <v>0</v>
      </c>
      <c r="R149" s="134">
        <f>Q149*H149</f>
        <v>0</v>
      </c>
      <c r="S149" s="134">
        <v>0</v>
      </c>
      <c r="T149" s="135">
        <f>S149*H149</f>
        <v>0</v>
      </c>
      <c r="AR149" s="136" t="s">
        <v>134</v>
      </c>
      <c r="AT149" s="136" t="s">
        <v>135</v>
      </c>
      <c r="AU149" s="136" t="s">
        <v>90</v>
      </c>
      <c r="AY149" s="16" t="s">
        <v>133</v>
      </c>
      <c r="BE149" s="137">
        <f>IF(N149="základní",J149,0)</f>
        <v>-23381.15</v>
      </c>
      <c r="BF149" s="137">
        <f>IF(N149="snížená",J149,0)</f>
        <v>0</v>
      </c>
      <c r="BG149" s="137">
        <f>IF(N149="zákl. přenesená",J149,0)</f>
        <v>0</v>
      </c>
      <c r="BH149" s="137">
        <f>IF(N149="sníž. přenesená",J149,0)</f>
        <v>0</v>
      </c>
      <c r="BI149" s="137">
        <f>IF(N149="nulová",J149,0)</f>
        <v>0</v>
      </c>
      <c r="BJ149" s="16" t="s">
        <v>88</v>
      </c>
      <c r="BK149" s="137">
        <f>ROUND(I149*H149,2)</f>
        <v>-23381.15</v>
      </c>
      <c r="BL149" s="16" t="s">
        <v>134</v>
      </c>
      <c r="BM149" s="136" t="s">
        <v>301</v>
      </c>
    </row>
    <row r="150" spans="2:65" s="11" customFormat="1" ht="25.9" customHeight="1">
      <c r="B150" s="116"/>
      <c r="D150" s="117" t="s">
        <v>79</v>
      </c>
      <c r="E150" s="118" t="s">
        <v>144</v>
      </c>
      <c r="F150" s="118" t="s">
        <v>302</v>
      </c>
      <c r="J150" s="119">
        <f>BK150</f>
        <v>-3215.16</v>
      </c>
      <c r="L150" s="116"/>
      <c r="M150" s="120"/>
      <c r="P150" s="121">
        <f>SUM(P151:P153)</f>
        <v>0</v>
      </c>
      <c r="R150" s="121">
        <f>SUM(R151:R153)</f>
        <v>0</v>
      </c>
      <c r="T150" s="122">
        <f>SUM(T151:T153)</f>
        <v>0</v>
      </c>
      <c r="AR150" s="117" t="s">
        <v>88</v>
      </c>
      <c r="AT150" s="123" t="s">
        <v>79</v>
      </c>
      <c r="AU150" s="123" t="s">
        <v>80</v>
      </c>
      <c r="AY150" s="117" t="s">
        <v>133</v>
      </c>
      <c r="BK150" s="124">
        <f>SUM(BK151:BK153)</f>
        <v>-3215.16</v>
      </c>
    </row>
    <row r="151" spans="2:65" s="1" customFormat="1" ht="24.2" customHeight="1">
      <c r="B151" s="125"/>
      <c r="C151" s="126" t="s">
        <v>303</v>
      </c>
      <c r="D151" s="126" t="s">
        <v>135</v>
      </c>
      <c r="E151" s="127" t="s">
        <v>304</v>
      </c>
      <c r="F151" s="128" t="s">
        <v>305</v>
      </c>
      <c r="G151" s="129" t="s">
        <v>274</v>
      </c>
      <c r="H151" s="130">
        <v>-44</v>
      </c>
      <c r="I151" s="131">
        <v>28.64</v>
      </c>
      <c r="J151" s="131">
        <f>ROUND(I151*H151,2)</f>
        <v>-1260.1600000000001</v>
      </c>
      <c r="K151" s="128" t="s">
        <v>306</v>
      </c>
      <c r="L151" s="28"/>
      <c r="M151" s="132" t="s">
        <v>1</v>
      </c>
      <c r="N151" s="133" t="s">
        <v>45</v>
      </c>
      <c r="O151" s="134">
        <v>0</v>
      </c>
      <c r="P151" s="134">
        <f>O151*H151</f>
        <v>0</v>
      </c>
      <c r="Q151" s="134">
        <v>0</v>
      </c>
      <c r="R151" s="134">
        <f>Q151*H151</f>
        <v>0</v>
      </c>
      <c r="S151" s="134">
        <v>0</v>
      </c>
      <c r="T151" s="135">
        <f>S151*H151</f>
        <v>0</v>
      </c>
      <c r="AR151" s="136" t="s">
        <v>134</v>
      </c>
      <c r="AT151" s="136" t="s">
        <v>135</v>
      </c>
      <c r="AU151" s="136" t="s">
        <v>88</v>
      </c>
      <c r="AY151" s="16" t="s">
        <v>133</v>
      </c>
      <c r="BE151" s="137">
        <f>IF(N151="základní",J151,0)</f>
        <v>-1260.1600000000001</v>
      </c>
      <c r="BF151" s="137">
        <f>IF(N151="snížená",J151,0)</f>
        <v>0</v>
      </c>
      <c r="BG151" s="137">
        <f>IF(N151="zákl. přenesená",J151,0)</f>
        <v>0</v>
      </c>
      <c r="BH151" s="137">
        <f>IF(N151="sníž. přenesená",J151,0)</f>
        <v>0</v>
      </c>
      <c r="BI151" s="137">
        <f>IF(N151="nulová",J151,0)</f>
        <v>0</v>
      </c>
      <c r="BJ151" s="16" t="s">
        <v>88</v>
      </c>
      <c r="BK151" s="137">
        <f>ROUND(I151*H151,2)</f>
        <v>-1260.1600000000001</v>
      </c>
      <c r="BL151" s="16" t="s">
        <v>134</v>
      </c>
      <c r="BM151" s="136" t="s">
        <v>307</v>
      </c>
    </row>
    <row r="152" spans="2:65" s="1" customFormat="1" ht="24.2" customHeight="1">
      <c r="B152" s="125"/>
      <c r="C152" s="126" t="s">
        <v>308</v>
      </c>
      <c r="D152" s="126" t="s">
        <v>135</v>
      </c>
      <c r="E152" s="127" t="s">
        <v>309</v>
      </c>
      <c r="F152" s="128" t="s">
        <v>310</v>
      </c>
      <c r="G152" s="129" t="s">
        <v>274</v>
      </c>
      <c r="H152" s="130">
        <v>-6</v>
      </c>
      <c r="I152" s="131">
        <v>280</v>
      </c>
      <c r="J152" s="131">
        <f>ROUND(I152*H152,2)</f>
        <v>-1680</v>
      </c>
      <c r="K152" s="128" t="s">
        <v>306</v>
      </c>
      <c r="L152" s="28"/>
      <c r="M152" s="132" t="s">
        <v>1</v>
      </c>
      <c r="N152" s="133" t="s">
        <v>45</v>
      </c>
      <c r="O152" s="134">
        <v>0</v>
      </c>
      <c r="P152" s="134">
        <f>O152*H152</f>
        <v>0</v>
      </c>
      <c r="Q152" s="134">
        <v>0</v>
      </c>
      <c r="R152" s="134">
        <f>Q152*H152</f>
        <v>0</v>
      </c>
      <c r="S152" s="134">
        <v>0</v>
      </c>
      <c r="T152" s="135">
        <f>S152*H152</f>
        <v>0</v>
      </c>
      <c r="AR152" s="136" t="s">
        <v>134</v>
      </c>
      <c r="AT152" s="136" t="s">
        <v>135</v>
      </c>
      <c r="AU152" s="136" t="s">
        <v>88</v>
      </c>
      <c r="AY152" s="16" t="s">
        <v>133</v>
      </c>
      <c r="BE152" s="137">
        <f>IF(N152="základní",J152,0)</f>
        <v>-1680</v>
      </c>
      <c r="BF152" s="137">
        <f>IF(N152="snížená",J152,0)</f>
        <v>0</v>
      </c>
      <c r="BG152" s="137">
        <f>IF(N152="zákl. přenesená",J152,0)</f>
        <v>0</v>
      </c>
      <c r="BH152" s="137">
        <f>IF(N152="sníž. přenesená",J152,0)</f>
        <v>0</v>
      </c>
      <c r="BI152" s="137">
        <f>IF(N152="nulová",J152,0)</f>
        <v>0</v>
      </c>
      <c r="BJ152" s="16" t="s">
        <v>88</v>
      </c>
      <c r="BK152" s="137">
        <f>ROUND(I152*H152,2)</f>
        <v>-1680</v>
      </c>
      <c r="BL152" s="16" t="s">
        <v>134</v>
      </c>
      <c r="BM152" s="136" t="s">
        <v>311</v>
      </c>
    </row>
    <row r="153" spans="2:65" s="1" customFormat="1" ht="16.5" customHeight="1">
      <c r="B153" s="125"/>
      <c r="C153" s="126" t="s">
        <v>312</v>
      </c>
      <c r="D153" s="126" t="s">
        <v>135</v>
      </c>
      <c r="E153" s="127" t="s">
        <v>313</v>
      </c>
      <c r="F153" s="128" t="s">
        <v>314</v>
      </c>
      <c r="G153" s="129" t="s">
        <v>274</v>
      </c>
      <c r="H153" s="130">
        <v>-44</v>
      </c>
      <c r="I153" s="131">
        <v>6.25</v>
      </c>
      <c r="J153" s="131">
        <f>ROUND(I153*H153,2)</f>
        <v>-275</v>
      </c>
      <c r="K153" s="128" t="s">
        <v>306</v>
      </c>
      <c r="L153" s="28"/>
      <c r="M153" s="167" t="s">
        <v>1</v>
      </c>
      <c r="N153" s="168" t="s">
        <v>45</v>
      </c>
      <c r="O153" s="169">
        <v>0</v>
      </c>
      <c r="P153" s="169">
        <f>O153*H153</f>
        <v>0</v>
      </c>
      <c r="Q153" s="169">
        <v>0</v>
      </c>
      <c r="R153" s="169">
        <f>Q153*H153</f>
        <v>0</v>
      </c>
      <c r="S153" s="169">
        <v>0</v>
      </c>
      <c r="T153" s="170">
        <f>S153*H153</f>
        <v>0</v>
      </c>
      <c r="AR153" s="136" t="s">
        <v>134</v>
      </c>
      <c r="AT153" s="136" t="s">
        <v>135</v>
      </c>
      <c r="AU153" s="136" t="s">
        <v>88</v>
      </c>
      <c r="AY153" s="16" t="s">
        <v>133</v>
      </c>
      <c r="BE153" s="137">
        <f>IF(N153="základní",J153,0)</f>
        <v>-275</v>
      </c>
      <c r="BF153" s="137">
        <f>IF(N153="snížená",J153,0)</f>
        <v>0</v>
      </c>
      <c r="BG153" s="137">
        <f>IF(N153="zákl. přenesená",J153,0)</f>
        <v>0</v>
      </c>
      <c r="BH153" s="137">
        <f>IF(N153="sníž. přenesená",J153,0)</f>
        <v>0</v>
      </c>
      <c r="BI153" s="137">
        <f>IF(N153="nulová",J153,0)</f>
        <v>0</v>
      </c>
      <c r="BJ153" s="16" t="s">
        <v>88</v>
      </c>
      <c r="BK153" s="137">
        <f>ROUND(I153*H153,2)</f>
        <v>-275</v>
      </c>
      <c r="BL153" s="16" t="s">
        <v>134</v>
      </c>
      <c r="BM153" s="136" t="s">
        <v>315</v>
      </c>
    </row>
    <row r="154" spans="2:65" s="1" customFormat="1" ht="6.95" customHeight="1">
      <c r="B154" s="40"/>
      <c r="C154" s="41"/>
      <c r="D154" s="41"/>
      <c r="E154" s="41"/>
      <c r="F154" s="41"/>
      <c r="G154" s="41"/>
      <c r="H154" s="41"/>
      <c r="I154" s="41"/>
      <c r="J154" s="41"/>
      <c r="K154" s="41"/>
      <c r="L154" s="28"/>
    </row>
  </sheetData>
  <autoFilter ref="C121:K153" xr:uid="{00000000-0009-0000-0000-000003000000}"/>
  <mergeCells count="8">
    <mergeCell ref="E112:H112"/>
    <mergeCell ref="E114:H114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BM172"/>
  <sheetViews>
    <sheetView showGridLines="0" tabSelected="1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1.25"/>
    <row r="2" spans="2:46" ht="36.950000000000003" customHeight="1">
      <c r="L2" s="204" t="s">
        <v>5</v>
      </c>
      <c r="M2" s="191"/>
      <c r="N2" s="191"/>
      <c r="O2" s="191"/>
      <c r="P2" s="191"/>
      <c r="Q2" s="191"/>
      <c r="R2" s="191"/>
      <c r="S2" s="191"/>
      <c r="T2" s="191"/>
      <c r="U2" s="191"/>
      <c r="V2" s="191"/>
      <c r="AT2" s="16" t="s">
        <v>99</v>
      </c>
    </row>
    <row r="3" spans="2:46" ht="6.95" hidden="1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90</v>
      </c>
    </row>
    <row r="4" spans="2:46" ht="24.95" hidden="1" customHeight="1">
      <c r="B4" s="19"/>
      <c r="D4" s="20" t="s">
        <v>100</v>
      </c>
      <c r="L4" s="19"/>
      <c r="M4" s="84" t="s">
        <v>10</v>
      </c>
      <c r="AT4" s="16" t="s">
        <v>3</v>
      </c>
    </row>
    <row r="5" spans="2:46" ht="6.95" hidden="1" customHeight="1">
      <c r="B5" s="19"/>
      <c r="L5" s="19"/>
    </row>
    <row r="6" spans="2:46" ht="12" hidden="1" customHeight="1">
      <c r="B6" s="19"/>
      <c r="D6" s="25" t="s">
        <v>14</v>
      </c>
      <c r="L6" s="19"/>
    </row>
    <row r="7" spans="2:46" ht="16.5" hidden="1" customHeight="1">
      <c r="B7" s="19"/>
      <c r="E7" s="205" t="str">
        <f>'Rekapitulace stavby'!K6</f>
        <v>Dodatek č. 2 - SO 111_B_121_C_121_D</v>
      </c>
      <c r="F7" s="206"/>
      <c r="G7" s="206"/>
      <c r="H7" s="206"/>
      <c r="L7" s="19"/>
    </row>
    <row r="8" spans="2:46" s="1" customFormat="1" ht="12" hidden="1" customHeight="1">
      <c r="B8" s="28"/>
      <c r="D8" s="25" t="s">
        <v>101</v>
      </c>
      <c r="L8" s="28"/>
    </row>
    <row r="9" spans="2:46" s="1" customFormat="1" ht="30" hidden="1" customHeight="1">
      <c r="B9" s="28"/>
      <c r="E9" s="171" t="s">
        <v>316</v>
      </c>
      <c r="F9" s="207"/>
      <c r="G9" s="207"/>
      <c r="H9" s="207"/>
      <c r="L9" s="28"/>
    </row>
    <row r="10" spans="2:46" s="1" customFormat="1" ht="11.25" hidden="1">
      <c r="B10" s="28"/>
      <c r="L10" s="28"/>
    </row>
    <row r="11" spans="2:46" s="1" customFormat="1" ht="12" hidden="1" customHeight="1">
      <c r="B11" s="28"/>
      <c r="D11" s="25" t="s">
        <v>16</v>
      </c>
      <c r="F11" s="23" t="s">
        <v>1</v>
      </c>
      <c r="I11" s="25" t="s">
        <v>17</v>
      </c>
      <c r="J11" s="23" t="s">
        <v>1</v>
      </c>
      <c r="L11" s="28"/>
    </row>
    <row r="12" spans="2:46" s="1" customFormat="1" ht="12" hidden="1" customHeight="1">
      <c r="B12" s="28"/>
      <c r="D12" s="25" t="s">
        <v>18</v>
      </c>
      <c r="F12" s="23" t="s">
        <v>19</v>
      </c>
      <c r="I12" s="25" t="s">
        <v>20</v>
      </c>
      <c r="J12" s="48" t="str">
        <f>'Rekapitulace stavby'!AN8</f>
        <v>6. 5. 2026</v>
      </c>
      <c r="L12" s="28"/>
    </row>
    <row r="13" spans="2:46" s="1" customFormat="1" ht="10.9" hidden="1" customHeight="1">
      <c r="B13" s="28"/>
      <c r="L13" s="28"/>
    </row>
    <row r="14" spans="2:46" s="1" customFormat="1" ht="12" hidden="1" customHeight="1">
      <c r="B14" s="28"/>
      <c r="D14" s="25" t="s">
        <v>22</v>
      </c>
      <c r="I14" s="25" t="s">
        <v>23</v>
      </c>
      <c r="J14" s="23" t="s">
        <v>24</v>
      </c>
      <c r="L14" s="28"/>
    </row>
    <row r="15" spans="2:46" s="1" customFormat="1" ht="18" hidden="1" customHeight="1">
      <c r="B15" s="28"/>
      <c r="E15" s="23" t="s">
        <v>25</v>
      </c>
      <c r="I15" s="25" t="s">
        <v>26</v>
      </c>
      <c r="J15" s="23" t="s">
        <v>27</v>
      </c>
      <c r="L15" s="28"/>
    </row>
    <row r="16" spans="2:46" s="1" customFormat="1" ht="6.95" hidden="1" customHeight="1">
      <c r="B16" s="28"/>
      <c r="L16" s="28"/>
    </row>
    <row r="17" spans="2:12" s="1" customFormat="1" ht="12" hidden="1" customHeight="1">
      <c r="B17" s="28"/>
      <c r="D17" s="25" t="s">
        <v>28</v>
      </c>
      <c r="I17" s="25" t="s">
        <v>23</v>
      </c>
      <c r="J17" s="23" t="s">
        <v>29</v>
      </c>
      <c r="L17" s="28"/>
    </row>
    <row r="18" spans="2:12" s="1" customFormat="1" ht="18" hidden="1" customHeight="1">
      <c r="B18" s="28"/>
      <c r="E18" s="23" t="s">
        <v>30</v>
      </c>
      <c r="I18" s="25" t="s">
        <v>26</v>
      </c>
      <c r="J18" s="23" t="s">
        <v>31</v>
      </c>
      <c r="L18" s="28"/>
    </row>
    <row r="19" spans="2:12" s="1" customFormat="1" ht="6.95" hidden="1" customHeight="1">
      <c r="B19" s="28"/>
      <c r="L19" s="28"/>
    </row>
    <row r="20" spans="2:12" s="1" customFormat="1" ht="12" hidden="1" customHeight="1">
      <c r="B20" s="28"/>
      <c r="D20" s="25" t="s">
        <v>32</v>
      </c>
      <c r="I20" s="25" t="s">
        <v>23</v>
      </c>
      <c r="J20" s="23" t="s">
        <v>33</v>
      </c>
      <c r="L20" s="28"/>
    </row>
    <row r="21" spans="2:12" s="1" customFormat="1" ht="18" hidden="1" customHeight="1">
      <c r="B21" s="28"/>
      <c r="E21" s="23" t="s">
        <v>34</v>
      </c>
      <c r="I21" s="25" t="s">
        <v>26</v>
      </c>
      <c r="J21" s="23" t="s">
        <v>35</v>
      </c>
      <c r="L21" s="28"/>
    </row>
    <row r="22" spans="2:12" s="1" customFormat="1" ht="6.95" hidden="1" customHeight="1">
      <c r="B22" s="28"/>
      <c r="L22" s="28"/>
    </row>
    <row r="23" spans="2:12" s="1" customFormat="1" ht="12" hidden="1" customHeight="1">
      <c r="B23" s="28"/>
      <c r="D23" s="25" t="s">
        <v>36</v>
      </c>
      <c r="I23" s="25" t="s">
        <v>23</v>
      </c>
      <c r="J23" s="23" t="str">
        <f>IF('Rekapitulace stavby'!AN19="","",'Rekapitulace stavby'!AN19)</f>
        <v/>
      </c>
      <c r="L23" s="28"/>
    </row>
    <row r="24" spans="2:12" s="1" customFormat="1" ht="18" hidden="1" customHeight="1">
      <c r="B24" s="28"/>
      <c r="E24" s="23" t="str">
        <f>IF('Rekapitulace stavby'!E20="","",'Rekapitulace stavby'!E20)</f>
        <v xml:space="preserve"> </v>
      </c>
      <c r="I24" s="25" t="s">
        <v>26</v>
      </c>
      <c r="J24" s="23" t="str">
        <f>IF('Rekapitulace stavby'!AN20="","",'Rekapitulace stavby'!AN20)</f>
        <v/>
      </c>
      <c r="L24" s="28"/>
    </row>
    <row r="25" spans="2:12" s="1" customFormat="1" ht="6.95" hidden="1" customHeight="1">
      <c r="B25" s="28"/>
      <c r="L25" s="28"/>
    </row>
    <row r="26" spans="2:12" s="1" customFormat="1" ht="12" hidden="1" customHeight="1">
      <c r="B26" s="28"/>
      <c r="D26" s="25" t="s">
        <v>38</v>
      </c>
      <c r="L26" s="28"/>
    </row>
    <row r="27" spans="2:12" s="7" customFormat="1" ht="16.5" hidden="1" customHeight="1">
      <c r="B27" s="85"/>
      <c r="E27" s="193" t="s">
        <v>1</v>
      </c>
      <c r="F27" s="193"/>
      <c r="G27" s="193"/>
      <c r="H27" s="193"/>
      <c r="L27" s="85"/>
    </row>
    <row r="28" spans="2:12" s="1" customFormat="1" ht="6.95" hidden="1" customHeight="1">
      <c r="B28" s="28"/>
      <c r="L28" s="28"/>
    </row>
    <row r="29" spans="2:12" s="1" customFormat="1" ht="6.95" hidden="1" customHeight="1">
      <c r="B29" s="28"/>
      <c r="D29" s="49"/>
      <c r="E29" s="49"/>
      <c r="F29" s="49"/>
      <c r="G29" s="49"/>
      <c r="H29" s="49"/>
      <c r="I29" s="49"/>
      <c r="J29" s="49"/>
      <c r="K29" s="49"/>
      <c r="L29" s="28"/>
    </row>
    <row r="30" spans="2:12" s="1" customFormat="1" ht="25.35" hidden="1" customHeight="1">
      <c r="B30" s="28"/>
      <c r="D30" s="86" t="s">
        <v>40</v>
      </c>
      <c r="J30" s="62">
        <f>ROUND(J122, 2)</f>
        <v>-424581.07</v>
      </c>
      <c r="L30" s="28"/>
    </row>
    <row r="31" spans="2:12" s="1" customFormat="1" ht="6.95" hidden="1" customHeight="1">
      <c r="B31" s="28"/>
      <c r="D31" s="49"/>
      <c r="E31" s="49"/>
      <c r="F31" s="49"/>
      <c r="G31" s="49"/>
      <c r="H31" s="49"/>
      <c r="I31" s="49"/>
      <c r="J31" s="49"/>
      <c r="K31" s="49"/>
      <c r="L31" s="28"/>
    </row>
    <row r="32" spans="2:12" s="1" customFormat="1" ht="14.45" hidden="1" customHeight="1">
      <c r="B32" s="28"/>
      <c r="F32" s="31" t="s">
        <v>42</v>
      </c>
      <c r="I32" s="31" t="s">
        <v>41</v>
      </c>
      <c r="J32" s="31" t="s">
        <v>43</v>
      </c>
      <c r="L32" s="28"/>
    </row>
    <row r="33" spans="2:12" s="1" customFormat="1" ht="14.45" hidden="1" customHeight="1">
      <c r="B33" s="28"/>
      <c r="D33" s="51" t="s">
        <v>44</v>
      </c>
      <c r="E33" s="25" t="s">
        <v>45</v>
      </c>
      <c r="F33" s="87">
        <f>ROUND((SUM(BE122:BE171)),  2)</f>
        <v>-424581.07</v>
      </c>
      <c r="I33" s="88">
        <v>0.21</v>
      </c>
      <c r="J33" s="87">
        <f>ROUND(((SUM(BE122:BE171))*I33),  2)</f>
        <v>-89162.02</v>
      </c>
      <c r="L33" s="28"/>
    </row>
    <row r="34" spans="2:12" s="1" customFormat="1" ht="14.45" hidden="1" customHeight="1">
      <c r="B34" s="28"/>
      <c r="E34" s="25" t="s">
        <v>46</v>
      </c>
      <c r="F34" s="87">
        <f>ROUND((SUM(BF122:BF171)),  2)</f>
        <v>0</v>
      </c>
      <c r="I34" s="88">
        <v>0.12</v>
      </c>
      <c r="J34" s="87">
        <f>ROUND(((SUM(BF122:BF171))*I34),  2)</f>
        <v>0</v>
      </c>
      <c r="L34" s="28"/>
    </row>
    <row r="35" spans="2:12" s="1" customFormat="1" ht="14.45" hidden="1" customHeight="1">
      <c r="B35" s="28"/>
      <c r="E35" s="25" t="s">
        <v>47</v>
      </c>
      <c r="F35" s="87">
        <f>ROUND((SUM(BG122:BG171)),  2)</f>
        <v>0</v>
      </c>
      <c r="I35" s="88">
        <v>0.21</v>
      </c>
      <c r="J35" s="87">
        <f>0</f>
        <v>0</v>
      </c>
      <c r="L35" s="28"/>
    </row>
    <row r="36" spans="2:12" s="1" customFormat="1" ht="14.45" hidden="1" customHeight="1">
      <c r="B36" s="28"/>
      <c r="E36" s="25" t="s">
        <v>48</v>
      </c>
      <c r="F36" s="87">
        <f>ROUND((SUM(BH122:BH171)),  2)</f>
        <v>0</v>
      </c>
      <c r="I36" s="88">
        <v>0.12</v>
      </c>
      <c r="J36" s="87">
        <f>0</f>
        <v>0</v>
      </c>
      <c r="L36" s="28"/>
    </row>
    <row r="37" spans="2:12" s="1" customFormat="1" ht="14.45" hidden="1" customHeight="1">
      <c r="B37" s="28"/>
      <c r="E37" s="25" t="s">
        <v>49</v>
      </c>
      <c r="F37" s="87">
        <f>ROUND((SUM(BI122:BI171)),  2)</f>
        <v>0</v>
      </c>
      <c r="I37" s="88">
        <v>0</v>
      </c>
      <c r="J37" s="87">
        <f>0</f>
        <v>0</v>
      </c>
      <c r="L37" s="28"/>
    </row>
    <row r="38" spans="2:12" s="1" customFormat="1" ht="6.95" hidden="1" customHeight="1">
      <c r="B38" s="28"/>
      <c r="L38" s="28"/>
    </row>
    <row r="39" spans="2:12" s="1" customFormat="1" ht="25.35" hidden="1" customHeight="1">
      <c r="B39" s="28"/>
      <c r="C39" s="89"/>
      <c r="D39" s="90" t="s">
        <v>50</v>
      </c>
      <c r="E39" s="53"/>
      <c r="F39" s="53"/>
      <c r="G39" s="91" t="s">
        <v>51</v>
      </c>
      <c r="H39" s="92" t="s">
        <v>52</v>
      </c>
      <c r="I39" s="53"/>
      <c r="J39" s="93">
        <f>SUM(J30:J37)</f>
        <v>-513743.09</v>
      </c>
      <c r="K39" s="94"/>
      <c r="L39" s="28"/>
    </row>
    <row r="40" spans="2:12" s="1" customFormat="1" ht="14.45" hidden="1" customHeight="1">
      <c r="B40" s="28"/>
      <c r="L40" s="28"/>
    </row>
    <row r="41" spans="2:12" ht="14.45" hidden="1" customHeight="1">
      <c r="B41" s="19"/>
      <c r="L41" s="19"/>
    </row>
    <row r="42" spans="2:12" ht="14.45" hidden="1" customHeight="1">
      <c r="B42" s="19"/>
      <c r="L42" s="19"/>
    </row>
    <row r="43" spans="2:12" ht="14.45" hidden="1" customHeight="1">
      <c r="B43" s="19"/>
      <c r="L43" s="19"/>
    </row>
    <row r="44" spans="2:12" ht="14.45" hidden="1" customHeight="1">
      <c r="B44" s="19"/>
      <c r="L44" s="19"/>
    </row>
    <row r="45" spans="2:12" ht="14.45" hidden="1" customHeight="1">
      <c r="B45" s="19"/>
      <c r="L45" s="19"/>
    </row>
    <row r="46" spans="2:12" ht="14.45" hidden="1" customHeight="1">
      <c r="B46" s="19"/>
      <c r="L46" s="19"/>
    </row>
    <row r="47" spans="2:12" ht="14.45" hidden="1" customHeight="1">
      <c r="B47" s="19"/>
      <c r="L47" s="19"/>
    </row>
    <row r="48" spans="2:12" ht="14.45" hidden="1" customHeight="1">
      <c r="B48" s="19"/>
      <c r="L48" s="19"/>
    </row>
    <row r="49" spans="2:12" ht="14.45" hidden="1" customHeight="1">
      <c r="B49" s="19"/>
      <c r="L49" s="19"/>
    </row>
    <row r="50" spans="2:12" s="1" customFormat="1" ht="14.45" hidden="1" customHeight="1">
      <c r="B50" s="28"/>
      <c r="D50" s="37" t="s">
        <v>53</v>
      </c>
      <c r="E50" s="38"/>
      <c r="F50" s="38"/>
      <c r="G50" s="37" t="s">
        <v>54</v>
      </c>
      <c r="H50" s="38"/>
      <c r="I50" s="38"/>
      <c r="J50" s="38"/>
      <c r="K50" s="38"/>
      <c r="L50" s="28"/>
    </row>
    <row r="51" spans="2:12" ht="11.25" hidden="1">
      <c r="B51" s="19"/>
      <c r="L51" s="19"/>
    </row>
    <row r="52" spans="2:12" ht="11.25" hidden="1">
      <c r="B52" s="19"/>
      <c r="L52" s="19"/>
    </row>
    <row r="53" spans="2:12" ht="11.25" hidden="1">
      <c r="B53" s="19"/>
      <c r="L53" s="19"/>
    </row>
    <row r="54" spans="2:12" ht="11.25" hidden="1">
      <c r="B54" s="19"/>
      <c r="L54" s="19"/>
    </row>
    <row r="55" spans="2:12" ht="11.25" hidden="1">
      <c r="B55" s="19"/>
      <c r="L55" s="19"/>
    </row>
    <row r="56" spans="2:12" ht="11.25" hidden="1">
      <c r="B56" s="19"/>
      <c r="L56" s="19"/>
    </row>
    <row r="57" spans="2:12" ht="11.25" hidden="1">
      <c r="B57" s="19"/>
      <c r="L57" s="19"/>
    </row>
    <row r="58" spans="2:12" ht="11.25" hidden="1">
      <c r="B58" s="19"/>
      <c r="L58" s="19"/>
    </row>
    <row r="59" spans="2:12" ht="11.25" hidden="1">
      <c r="B59" s="19"/>
      <c r="L59" s="19"/>
    </row>
    <row r="60" spans="2:12" ht="11.25" hidden="1">
      <c r="B60" s="19"/>
      <c r="L60" s="19"/>
    </row>
    <row r="61" spans="2:12" s="1" customFormat="1" ht="12.75" hidden="1">
      <c r="B61" s="28"/>
      <c r="D61" s="39" t="s">
        <v>55</v>
      </c>
      <c r="E61" s="30"/>
      <c r="F61" s="95" t="s">
        <v>56</v>
      </c>
      <c r="G61" s="39" t="s">
        <v>55</v>
      </c>
      <c r="H61" s="30"/>
      <c r="I61" s="30"/>
      <c r="J61" s="96" t="s">
        <v>56</v>
      </c>
      <c r="K61" s="30"/>
      <c r="L61" s="28"/>
    </row>
    <row r="62" spans="2:12" ht="11.25" hidden="1">
      <c r="B62" s="19"/>
      <c r="L62" s="19"/>
    </row>
    <row r="63" spans="2:12" ht="11.25" hidden="1">
      <c r="B63" s="19"/>
      <c r="L63" s="19"/>
    </row>
    <row r="64" spans="2:12" ht="11.25" hidden="1">
      <c r="B64" s="19"/>
      <c r="L64" s="19"/>
    </row>
    <row r="65" spans="2:12" s="1" customFormat="1" ht="12.75" hidden="1">
      <c r="B65" s="28"/>
      <c r="D65" s="37" t="s">
        <v>57</v>
      </c>
      <c r="E65" s="38"/>
      <c r="F65" s="38"/>
      <c r="G65" s="37" t="s">
        <v>58</v>
      </c>
      <c r="H65" s="38"/>
      <c r="I65" s="38"/>
      <c r="J65" s="38"/>
      <c r="K65" s="38"/>
      <c r="L65" s="28"/>
    </row>
    <row r="66" spans="2:12" ht="11.25" hidden="1">
      <c r="B66" s="19"/>
      <c r="L66" s="19"/>
    </row>
    <row r="67" spans="2:12" ht="11.25" hidden="1">
      <c r="B67" s="19"/>
      <c r="L67" s="19"/>
    </row>
    <row r="68" spans="2:12" ht="11.25" hidden="1">
      <c r="B68" s="19"/>
      <c r="L68" s="19"/>
    </row>
    <row r="69" spans="2:12" ht="11.25" hidden="1">
      <c r="B69" s="19"/>
      <c r="L69" s="19"/>
    </row>
    <row r="70" spans="2:12" ht="11.25" hidden="1">
      <c r="B70" s="19"/>
      <c r="L70" s="19"/>
    </row>
    <row r="71" spans="2:12" ht="11.25" hidden="1">
      <c r="B71" s="19"/>
      <c r="L71" s="19"/>
    </row>
    <row r="72" spans="2:12" ht="11.25" hidden="1">
      <c r="B72" s="19"/>
      <c r="L72" s="19"/>
    </row>
    <row r="73" spans="2:12" ht="11.25" hidden="1">
      <c r="B73" s="19"/>
      <c r="L73" s="19"/>
    </row>
    <row r="74" spans="2:12" ht="11.25" hidden="1">
      <c r="B74" s="19"/>
      <c r="L74" s="19"/>
    </row>
    <row r="75" spans="2:12" ht="11.25" hidden="1">
      <c r="B75" s="19"/>
      <c r="L75" s="19"/>
    </row>
    <row r="76" spans="2:12" s="1" customFormat="1" ht="12.75" hidden="1">
      <c r="B76" s="28"/>
      <c r="D76" s="39" t="s">
        <v>55</v>
      </c>
      <c r="E76" s="30"/>
      <c r="F76" s="95" t="s">
        <v>56</v>
      </c>
      <c r="G76" s="39" t="s">
        <v>55</v>
      </c>
      <c r="H76" s="30"/>
      <c r="I76" s="30"/>
      <c r="J76" s="96" t="s">
        <v>56</v>
      </c>
      <c r="K76" s="30"/>
      <c r="L76" s="28"/>
    </row>
    <row r="77" spans="2:12" s="1" customFormat="1" ht="14.45" hidden="1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8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8"/>
    </row>
    <row r="82" spans="2:47" s="1" customFormat="1" ht="24.95" hidden="1" customHeight="1">
      <c r="B82" s="28"/>
      <c r="C82" s="20" t="s">
        <v>103</v>
      </c>
      <c r="L82" s="28"/>
    </row>
    <row r="83" spans="2:47" s="1" customFormat="1" ht="6.95" hidden="1" customHeight="1">
      <c r="B83" s="28"/>
      <c r="L83" s="28"/>
    </row>
    <row r="84" spans="2:47" s="1" customFormat="1" ht="12" hidden="1" customHeight="1">
      <c r="B84" s="28"/>
      <c r="C84" s="25" t="s">
        <v>14</v>
      </c>
      <c r="L84" s="28"/>
    </row>
    <row r="85" spans="2:47" s="1" customFormat="1" ht="16.5" hidden="1" customHeight="1">
      <c r="B85" s="28"/>
      <c r="E85" s="205" t="str">
        <f>E7</f>
        <v>Dodatek č. 2 - SO 111_B_121_C_121_D</v>
      </c>
      <c r="F85" s="206"/>
      <c r="G85" s="206"/>
      <c r="H85" s="206"/>
      <c r="L85" s="28"/>
    </row>
    <row r="86" spans="2:47" s="1" customFormat="1" ht="12" hidden="1" customHeight="1">
      <c r="B86" s="28"/>
      <c r="C86" s="25" t="s">
        <v>101</v>
      </c>
      <c r="L86" s="28"/>
    </row>
    <row r="87" spans="2:47" s="1" customFormat="1" ht="30" hidden="1" customHeight="1">
      <c r="B87" s="28"/>
      <c r="E87" s="171" t="str">
        <f>E9</f>
        <v>M0123 - Méněpráce - neuznatelné náklady - SO 111.B - Chodníky, nástupiště a vjezdy - náves pravá strana</v>
      </c>
      <c r="F87" s="207"/>
      <c r="G87" s="207"/>
      <c r="H87" s="207"/>
      <c r="L87" s="28"/>
    </row>
    <row r="88" spans="2:47" s="1" customFormat="1" ht="6.95" hidden="1" customHeight="1">
      <c r="B88" s="28"/>
      <c r="L88" s="28"/>
    </row>
    <row r="89" spans="2:47" s="1" customFormat="1" ht="12" hidden="1" customHeight="1">
      <c r="B89" s="28"/>
      <c r="C89" s="25" t="s">
        <v>18</v>
      </c>
      <c r="F89" s="23" t="str">
        <f>F12</f>
        <v xml:space="preserve"> </v>
      </c>
      <c r="I89" s="25" t="s">
        <v>20</v>
      </c>
      <c r="J89" s="48" t="str">
        <f>IF(J12="","",J12)</f>
        <v>6. 5. 2026</v>
      </c>
      <c r="L89" s="28"/>
    </row>
    <row r="90" spans="2:47" s="1" customFormat="1" ht="6.95" hidden="1" customHeight="1">
      <c r="B90" s="28"/>
      <c r="L90" s="28"/>
    </row>
    <row r="91" spans="2:47" s="1" customFormat="1" ht="25.7" hidden="1" customHeight="1">
      <c r="B91" s="28"/>
      <c r="C91" s="25" t="s">
        <v>22</v>
      </c>
      <c r="F91" s="23" t="str">
        <f>E15</f>
        <v>Obec Moravičany</v>
      </c>
      <c r="I91" s="25" t="s">
        <v>32</v>
      </c>
      <c r="J91" s="26" t="str">
        <f>E21</f>
        <v>Atelis - Ateliér liniových staveb</v>
      </c>
      <c r="L91" s="28"/>
    </row>
    <row r="92" spans="2:47" s="1" customFormat="1" ht="15.2" hidden="1" customHeight="1">
      <c r="B92" s="28"/>
      <c r="C92" s="25" t="s">
        <v>28</v>
      </c>
      <c r="F92" s="23" t="str">
        <f>IF(E18="","",E18)</f>
        <v>Cash trade s.r.o.</v>
      </c>
      <c r="I92" s="25" t="s">
        <v>36</v>
      </c>
      <c r="J92" s="26" t="str">
        <f>E24</f>
        <v xml:space="preserve"> </v>
      </c>
      <c r="L92" s="28"/>
    </row>
    <row r="93" spans="2:47" s="1" customFormat="1" ht="10.35" hidden="1" customHeight="1">
      <c r="B93" s="28"/>
      <c r="L93" s="28"/>
    </row>
    <row r="94" spans="2:47" s="1" customFormat="1" ht="29.25" hidden="1" customHeight="1">
      <c r="B94" s="28"/>
      <c r="C94" s="97" t="s">
        <v>104</v>
      </c>
      <c r="D94" s="89"/>
      <c r="E94" s="89"/>
      <c r="F94" s="89"/>
      <c r="G94" s="89"/>
      <c r="H94" s="89"/>
      <c r="I94" s="89"/>
      <c r="J94" s="98" t="s">
        <v>105</v>
      </c>
      <c r="K94" s="89"/>
      <c r="L94" s="28"/>
    </row>
    <row r="95" spans="2:47" s="1" customFormat="1" ht="10.35" hidden="1" customHeight="1">
      <c r="B95" s="28"/>
      <c r="L95" s="28"/>
    </row>
    <row r="96" spans="2:47" s="1" customFormat="1" ht="22.9" hidden="1" customHeight="1">
      <c r="B96" s="28"/>
      <c r="C96" s="99" t="s">
        <v>106</v>
      </c>
      <c r="J96" s="62">
        <f>J122</f>
        <v>-424581.06999999995</v>
      </c>
      <c r="L96" s="28"/>
      <c r="AU96" s="16" t="s">
        <v>107</v>
      </c>
    </row>
    <row r="97" spans="2:12" s="8" customFormat="1" ht="24.95" hidden="1" customHeight="1">
      <c r="B97" s="100"/>
      <c r="D97" s="101" t="s">
        <v>317</v>
      </c>
      <c r="E97" s="102"/>
      <c r="F97" s="102"/>
      <c r="G97" s="102"/>
      <c r="H97" s="102"/>
      <c r="I97" s="102"/>
      <c r="J97" s="103">
        <f>J123</f>
        <v>-143389.20000000001</v>
      </c>
      <c r="L97" s="100"/>
    </row>
    <row r="98" spans="2:12" s="9" customFormat="1" ht="19.899999999999999" hidden="1" customHeight="1">
      <c r="B98" s="104"/>
      <c r="D98" s="105" t="s">
        <v>318</v>
      </c>
      <c r="E98" s="106"/>
      <c r="F98" s="106"/>
      <c r="G98" s="106"/>
      <c r="H98" s="106"/>
      <c r="I98" s="106"/>
      <c r="J98" s="107">
        <f>J124</f>
        <v>-3441.2</v>
      </c>
      <c r="L98" s="104"/>
    </row>
    <row r="99" spans="2:12" s="9" customFormat="1" ht="19.899999999999999" hidden="1" customHeight="1">
      <c r="B99" s="104"/>
      <c r="D99" s="105" t="s">
        <v>111</v>
      </c>
      <c r="E99" s="106"/>
      <c r="F99" s="106"/>
      <c r="G99" s="106"/>
      <c r="H99" s="106"/>
      <c r="I99" s="106"/>
      <c r="J99" s="107">
        <f>J139</f>
        <v>-14748</v>
      </c>
      <c r="L99" s="104"/>
    </row>
    <row r="100" spans="2:12" s="9" customFormat="1" ht="19.899999999999999" hidden="1" customHeight="1">
      <c r="B100" s="104"/>
      <c r="D100" s="105" t="s">
        <v>112</v>
      </c>
      <c r="E100" s="106"/>
      <c r="F100" s="106"/>
      <c r="G100" s="106"/>
      <c r="H100" s="106"/>
      <c r="I100" s="106"/>
      <c r="J100" s="107">
        <f>J145</f>
        <v>-125200</v>
      </c>
      <c r="L100" s="104"/>
    </row>
    <row r="101" spans="2:12" s="8" customFormat="1" ht="24.95" hidden="1" customHeight="1">
      <c r="B101" s="100"/>
      <c r="D101" s="101" t="s">
        <v>319</v>
      </c>
      <c r="E101" s="102"/>
      <c r="F101" s="102"/>
      <c r="G101" s="102"/>
      <c r="H101" s="102"/>
      <c r="I101" s="102"/>
      <c r="J101" s="103">
        <f>J147</f>
        <v>-273654.26999999996</v>
      </c>
      <c r="L101" s="100"/>
    </row>
    <row r="102" spans="2:12" s="8" customFormat="1" ht="24.95" hidden="1" customHeight="1">
      <c r="B102" s="100"/>
      <c r="D102" s="101" t="s">
        <v>320</v>
      </c>
      <c r="E102" s="102"/>
      <c r="F102" s="102"/>
      <c r="G102" s="102"/>
      <c r="H102" s="102"/>
      <c r="I102" s="102"/>
      <c r="J102" s="103">
        <f>J168</f>
        <v>-7537.6</v>
      </c>
      <c r="L102" s="100"/>
    </row>
    <row r="103" spans="2:12" s="1" customFormat="1" ht="21.75" hidden="1" customHeight="1">
      <c r="B103" s="28"/>
      <c r="L103" s="28"/>
    </row>
    <row r="104" spans="2:12" s="1" customFormat="1" ht="6.95" hidden="1" customHeight="1"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28"/>
    </row>
    <row r="105" spans="2:12" ht="11.25" hidden="1"/>
    <row r="106" spans="2:12" ht="11.25" hidden="1"/>
    <row r="107" spans="2:12" ht="11.25" hidden="1"/>
    <row r="108" spans="2:12" s="1" customFormat="1" ht="6.95" customHeight="1">
      <c r="B108" s="42"/>
      <c r="C108" s="43"/>
      <c r="D108" s="43"/>
      <c r="E108" s="43"/>
      <c r="F108" s="43"/>
      <c r="G108" s="43"/>
      <c r="H108" s="43"/>
      <c r="I108" s="43"/>
      <c r="J108" s="43"/>
      <c r="K108" s="43"/>
      <c r="L108" s="28"/>
    </row>
    <row r="109" spans="2:12" s="1" customFormat="1" ht="24.95" customHeight="1">
      <c r="B109" s="28"/>
      <c r="C109" s="20" t="s">
        <v>119</v>
      </c>
      <c r="L109" s="28"/>
    </row>
    <row r="110" spans="2:12" s="1" customFormat="1" ht="6.95" customHeight="1">
      <c r="B110" s="28"/>
      <c r="L110" s="28"/>
    </row>
    <row r="111" spans="2:12" s="1" customFormat="1" ht="12" customHeight="1">
      <c r="B111" s="28"/>
      <c r="C111" s="25" t="s">
        <v>14</v>
      </c>
      <c r="L111" s="28"/>
    </row>
    <row r="112" spans="2:12" s="1" customFormat="1" ht="16.5" customHeight="1">
      <c r="B112" s="28"/>
      <c r="E112" s="205" t="str">
        <f>E7</f>
        <v>Dodatek č. 2 - SO 111_B_121_C_121_D</v>
      </c>
      <c r="F112" s="206"/>
      <c r="G112" s="206"/>
      <c r="H112" s="206"/>
      <c r="L112" s="28"/>
    </row>
    <row r="113" spans="2:65" s="1" customFormat="1" ht="12" customHeight="1">
      <c r="B113" s="28"/>
      <c r="C113" s="25" t="s">
        <v>101</v>
      </c>
      <c r="L113" s="28"/>
    </row>
    <row r="114" spans="2:65" s="1" customFormat="1" ht="30" customHeight="1">
      <c r="B114" s="28"/>
      <c r="E114" s="171" t="str">
        <f>E9</f>
        <v>M0123 - Méněpráce - neuznatelné náklady - SO 111.B - Chodníky, nástupiště a vjezdy - náves pravá strana</v>
      </c>
      <c r="F114" s="207"/>
      <c r="G114" s="207"/>
      <c r="H114" s="207"/>
      <c r="L114" s="28"/>
    </row>
    <row r="115" spans="2:65" s="1" customFormat="1" ht="6.95" customHeight="1">
      <c r="B115" s="28"/>
      <c r="L115" s="28"/>
    </row>
    <row r="116" spans="2:65" s="1" customFormat="1" ht="12" customHeight="1">
      <c r="B116" s="28"/>
      <c r="C116" s="25" t="s">
        <v>18</v>
      </c>
      <c r="F116" s="23" t="str">
        <f>F12</f>
        <v xml:space="preserve"> </v>
      </c>
      <c r="I116" s="25" t="s">
        <v>20</v>
      </c>
      <c r="J116" s="48" t="str">
        <f>IF(J12="","",J12)</f>
        <v>6. 5. 2026</v>
      </c>
      <c r="L116" s="28"/>
    </row>
    <row r="117" spans="2:65" s="1" customFormat="1" ht="6.95" customHeight="1">
      <c r="B117" s="28"/>
      <c r="L117" s="28"/>
    </row>
    <row r="118" spans="2:65" s="1" customFormat="1" ht="25.7" customHeight="1">
      <c r="B118" s="28"/>
      <c r="C118" s="25" t="s">
        <v>22</v>
      </c>
      <c r="F118" s="23" t="str">
        <f>E15</f>
        <v>Obec Moravičany</v>
      </c>
      <c r="I118" s="25" t="s">
        <v>32</v>
      </c>
      <c r="J118" s="26" t="str">
        <f>E21</f>
        <v>Atelis - Ateliér liniových staveb</v>
      </c>
      <c r="L118" s="28"/>
    </row>
    <row r="119" spans="2:65" s="1" customFormat="1" ht="15.2" customHeight="1">
      <c r="B119" s="28"/>
      <c r="C119" s="25" t="s">
        <v>28</v>
      </c>
      <c r="F119" s="23" t="str">
        <f>IF(E18="","",E18)</f>
        <v>Cash trade s.r.o.</v>
      </c>
      <c r="I119" s="25" t="s">
        <v>36</v>
      </c>
      <c r="J119" s="26" t="str">
        <f>E24</f>
        <v xml:space="preserve"> </v>
      </c>
      <c r="L119" s="28"/>
    </row>
    <row r="120" spans="2:65" s="1" customFormat="1" ht="10.35" customHeight="1">
      <c r="B120" s="28"/>
      <c r="L120" s="28"/>
    </row>
    <row r="121" spans="2:65" s="10" customFormat="1" ht="29.25" customHeight="1">
      <c r="B121" s="108"/>
      <c r="C121" s="109" t="s">
        <v>120</v>
      </c>
      <c r="D121" s="110" t="s">
        <v>65</v>
      </c>
      <c r="E121" s="110" t="s">
        <v>61</v>
      </c>
      <c r="F121" s="110" t="s">
        <v>62</v>
      </c>
      <c r="G121" s="110" t="s">
        <v>121</v>
      </c>
      <c r="H121" s="110" t="s">
        <v>122</v>
      </c>
      <c r="I121" s="110" t="s">
        <v>123</v>
      </c>
      <c r="J121" s="110" t="s">
        <v>105</v>
      </c>
      <c r="K121" s="111" t="s">
        <v>124</v>
      </c>
      <c r="L121" s="108"/>
      <c r="M121" s="55" t="s">
        <v>1</v>
      </c>
      <c r="N121" s="56" t="s">
        <v>44</v>
      </c>
      <c r="O121" s="56" t="s">
        <v>125</v>
      </c>
      <c r="P121" s="56" t="s">
        <v>126</v>
      </c>
      <c r="Q121" s="56" t="s">
        <v>127</v>
      </c>
      <c r="R121" s="56" t="s">
        <v>128</v>
      </c>
      <c r="S121" s="56" t="s">
        <v>129</v>
      </c>
      <c r="T121" s="57" t="s">
        <v>130</v>
      </c>
    </row>
    <row r="122" spans="2:65" s="1" customFormat="1" ht="22.9" customHeight="1">
      <c r="B122" s="28"/>
      <c r="C122" s="60" t="s">
        <v>131</v>
      </c>
      <c r="J122" s="112">
        <f>BK122</f>
        <v>-424581.06999999995</v>
      </c>
      <c r="L122" s="28"/>
      <c r="M122" s="58"/>
      <c r="N122" s="49"/>
      <c r="O122" s="49"/>
      <c r="P122" s="113">
        <f>P123+P147+P168</f>
        <v>0</v>
      </c>
      <c r="Q122" s="49"/>
      <c r="R122" s="113">
        <f>R123+R147+R168</f>
        <v>0</v>
      </c>
      <c r="S122" s="49"/>
      <c r="T122" s="114">
        <f>T123+T147+T168</f>
        <v>0</v>
      </c>
      <c r="AT122" s="16" t="s">
        <v>79</v>
      </c>
      <c r="AU122" s="16" t="s">
        <v>107</v>
      </c>
      <c r="BK122" s="115">
        <f>BK123+BK147+BK168</f>
        <v>-424581.06999999995</v>
      </c>
    </row>
    <row r="123" spans="2:65" s="11" customFormat="1" ht="25.9" customHeight="1">
      <c r="B123" s="116"/>
      <c r="D123" s="117" t="s">
        <v>79</v>
      </c>
      <c r="E123" s="118" t="s">
        <v>88</v>
      </c>
      <c r="F123" s="118" t="s">
        <v>321</v>
      </c>
      <c r="J123" s="119">
        <f>BK123</f>
        <v>-143389.20000000001</v>
      </c>
      <c r="L123" s="116"/>
      <c r="M123" s="120"/>
      <c r="P123" s="121">
        <f>P124+P139+P145</f>
        <v>0</v>
      </c>
      <c r="R123" s="121">
        <f>R124+R139+R145</f>
        <v>0</v>
      </c>
      <c r="T123" s="122">
        <f>T124+T139+T145</f>
        <v>0</v>
      </c>
      <c r="AR123" s="117" t="s">
        <v>88</v>
      </c>
      <c r="AT123" s="123" t="s">
        <v>79</v>
      </c>
      <c r="AU123" s="123" t="s">
        <v>80</v>
      </c>
      <c r="AY123" s="117" t="s">
        <v>133</v>
      </c>
      <c r="BK123" s="124">
        <f>BK124+BK139+BK145</f>
        <v>-143389.20000000001</v>
      </c>
    </row>
    <row r="124" spans="2:65" s="11" customFormat="1" ht="22.9" customHeight="1">
      <c r="B124" s="116"/>
      <c r="D124" s="117" t="s">
        <v>79</v>
      </c>
      <c r="E124" s="138" t="s">
        <v>88</v>
      </c>
      <c r="F124" s="138" t="s">
        <v>321</v>
      </c>
      <c r="J124" s="139">
        <f>BK124</f>
        <v>-3441.2</v>
      </c>
      <c r="L124" s="116"/>
      <c r="M124" s="120"/>
      <c r="P124" s="121">
        <f>SUM(P125:P138)</f>
        <v>0</v>
      </c>
      <c r="R124" s="121">
        <f>SUM(R125:R138)</f>
        <v>0</v>
      </c>
      <c r="T124" s="122">
        <f>SUM(T125:T138)</f>
        <v>0</v>
      </c>
      <c r="AR124" s="117" t="s">
        <v>88</v>
      </c>
      <c r="AT124" s="123" t="s">
        <v>79</v>
      </c>
      <c r="AU124" s="123" t="s">
        <v>88</v>
      </c>
      <c r="AY124" s="117" t="s">
        <v>133</v>
      </c>
      <c r="BK124" s="124">
        <f>SUM(BK125:BK138)</f>
        <v>-3441.2</v>
      </c>
    </row>
    <row r="125" spans="2:65" s="1" customFormat="1" ht="24.2" customHeight="1">
      <c r="B125" s="125"/>
      <c r="C125" s="126" t="s">
        <v>88</v>
      </c>
      <c r="D125" s="126" t="s">
        <v>135</v>
      </c>
      <c r="E125" s="127" t="s">
        <v>322</v>
      </c>
      <c r="F125" s="128" t="s">
        <v>323</v>
      </c>
      <c r="G125" s="129" t="s">
        <v>183</v>
      </c>
      <c r="H125" s="130">
        <v>-10</v>
      </c>
      <c r="I125" s="131">
        <v>12</v>
      </c>
      <c r="J125" s="131">
        <f>ROUND(I125*H125,2)</f>
        <v>-120</v>
      </c>
      <c r="K125" s="128" t="s">
        <v>1</v>
      </c>
      <c r="L125" s="28"/>
      <c r="M125" s="132" t="s">
        <v>1</v>
      </c>
      <c r="N125" s="133" t="s">
        <v>45</v>
      </c>
      <c r="O125" s="134">
        <v>0</v>
      </c>
      <c r="P125" s="134">
        <f>O125*H125</f>
        <v>0</v>
      </c>
      <c r="Q125" s="134">
        <v>0</v>
      </c>
      <c r="R125" s="134">
        <f>Q125*H125</f>
        <v>0</v>
      </c>
      <c r="S125" s="134">
        <v>0</v>
      </c>
      <c r="T125" s="135">
        <f>S125*H125</f>
        <v>0</v>
      </c>
      <c r="AR125" s="136" t="s">
        <v>134</v>
      </c>
      <c r="AT125" s="136" t="s">
        <v>135</v>
      </c>
      <c r="AU125" s="136" t="s">
        <v>90</v>
      </c>
      <c r="AY125" s="16" t="s">
        <v>133</v>
      </c>
      <c r="BE125" s="137">
        <f>IF(N125="základní",J125,0)</f>
        <v>-120</v>
      </c>
      <c r="BF125" s="137">
        <f>IF(N125="snížená",J125,0)</f>
        <v>0</v>
      </c>
      <c r="BG125" s="137">
        <f>IF(N125="zákl. přenesená",J125,0)</f>
        <v>0</v>
      </c>
      <c r="BH125" s="137">
        <f>IF(N125="sníž. přenesená",J125,0)</f>
        <v>0</v>
      </c>
      <c r="BI125" s="137">
        <f>IF(N125="nulová",J125,0)</f>
        <v>0</v>
      </c>
      <c r="BJ125" s="16" t="s">
        <v>88</v>
      </c>
      <c r="BK125" s="137">
        <f>ROUND(I125*H125,2)</f>
        <v>-120</v>
      </c>
      <c r="BL125" s="16" t="s">
        <v>134</v>
      </c>
      <c r="BM125" s="136" t="s">
        <v>324</v>
      </c>
    </row>
    <row r="126" spans="2:65" s="13" customFormat="1" ht="11.25">
      <c r="B126" s="146"/>
      <c r="D126" s="141" t="s">
        <v>156</v>
      </c>
      <c r="E126" s="147" t="s">
        <v>1</v>
      </c>
      <c r="F126" s="148" t="s">
        <v>325</v>
      </c>
      <c r="H126" s="149">
        <v>-10</v>
      </c>
      <c r="L126" s="146"/>
      <c r="M126" s="150"/>
      <c r="T126" s="151"/>
      <c r="AT126" s="147" t="s">
        <v>156</v>
      </c>
      <c r="AU126" s="147" t="s">
        <v>90</v>
      </c>
      <c r="AV126" s="13" t="s">
        <v>90</v>
      </c>
      <c r="AW126" s="13" t="s">
        <v>37</v>
      </c>
      <c r="AX126" s="13" t="s">
        <v>80</v>
      </c>
      <c r="AY126" s="147" t="s">
        <v>133</v>
      </c>
    </row>
    <row r="127" spans="2:65" s="14" customFormat="1" ht="11.25">
      <c r="B127" s="152"/>
      <c r="D127" s="141" t="s">
        <v>156</v>
      </c>
      <c r="E127" s="153" t="s">
        <v>1</v>
      </c>
      <c r="F127" s="154" t="s">
        <v>161</v>
      </c>
      <c r="H127" s="155">
        <v>-10</v>
      </c>
      <c r="L127" s="152"/>
      <c r="M127" s="156"/>
      <c r="T127" s="157"/>
      <c r="AT127" s="153" t="s">
        <v>156</v>
      </c>
      <c r="AU127" s="153" t="s">
        <v>90</v>
      </c>
      <c r="AV127" s="14" t="s">
        <v>134</v>
      </c>
      <c r="AW127" s="14" t="s">
        <v>37</v>
      </c>
      <c r="AX127" s="14" t="s">
        <v>88</v>
      </c>
      <c r="AY127" s="153" t="s">
        <v>133</v>
      </c>
    </row>
    <row r="128" spans="2:65" s="1" customFormat="1" ht="37.9" customHeight="1">
      <c r="B128" s="125"/>
      <c r="C128" s="126" t="s">
        <v>90</v>
      </c>
      <c r="D128" s="126" t="s">
        <v>135</v>
      </c>
      <c r="E128" s="127" t="s">
        <v>153</v>
      </c>
      <c r="F128" s="128" t="s">
        <v>154</v>
      </c>
      <c r="G128" s="129" t="s">
        <v>151</v>
      </c>
      <c r="H128" s="130">
        <v>-2.5</v>
      </c>
      <c r="I128" s="131">
        <v>348</v>
      </c>
      <c r="J128" s="131">
        <f>ROUND(I128*H128,2)</f>
        <v>-870</v>
      </c>
      <c r="K128" s="128" t="s">
        <v>1</v>
      </c>
      <c r="L128" s="28"/>
      <c r="M128" s="132" t="s">
        <v>1</v>
      </c>
      <c r="N128" s="133" t="s">
        <v>45</v>
      </c>
      <c r="O128" s="134">
        <v>0</v>
      </c>
      <c r="P128" s="134">
        <f>O128*H128</f>
        <v>0</v>
      </c>
      <c r="Q128" s="134">
        <v>0</v>
      </c>
      <c r="R128" s="134">
        <f>Q128*H128</f>
        <v>0</v>
      </c>
      <c r="S128" s="134">
        <v>0</v>
      </c>
      <c r="T128" s="135">
        <f>S128*H128</f>
        <v>0</v>
      </c>
      <c r="AR128" s="136" t="s">
        <v>134</v>
      </c>
      <c r="AT128" s="136" t="s">
        <v>135</v>
      </c>
      <c r="AU128" s="136" t="s">
        <v>90</v>
      </c>
      <c r="AY128" s="16" t="s">
        <v>133</v>
      </c>
      <c r="BE128" s="137">
        <f>IF(N128="základní",J128,0)</f>
        <v>-870</v>
      </c>
      <c r="BF128" s="137">
        <f>IF(N128="snížená",J128,0)</f>
        <v>0</v>
      </c>
      <c r="BG128" s="137">
        <f>IF(N128="zákl. přenesená",J128,0)</f>
        <v>0</v>
      </c>
      <c r="BH128" s="137">
        <f>IF(N128="sníž. přenesená",J128,0)</f>
        <v>0</v>
      </c>
      <c r="BI128" s="137">
        <f>IF(N128="nulová",J128,0)</f>
        <v>0</v>
      </c>
      <c r="BJ128" s="16" t="s">
        <v>88</v>
      </c>
      <c r="BK128" s="137">
        <f>ROUND(I128*H128,2)</f>
        <v>-870</v>
      </c>
      <c r="BL128" s="16" t="s">
        <v>134</v>
      </c>
      <c r="BM128" s="136" t="s">
        <v>326</v>
      </c>
    </row>
    <row r="129" spans="2:65" s="13" customFormat="1" ht="11.25">
      <c r="B129" s="146"/>
      <c r="D129" s="141" t="s">
        <v>156</v>
      </c>
      <c r="E129" s="147" t="s">
        <v>1</v>
      </c>
      <c r="F129" s="148" t="s">
        <v>327</v>
      </c>
      <c r="H129" s="149">
        <v>-2.5</v>
      </c>
      <c r="L129" s="146"/>
      <c r="M129" s="150"/>
      <c r="T129" s="151"/>
      <c r="AT129" s="147" t="s">
        <v>156</v>
      </c>
      <c r="AU129" s="147" t="s">
        <v>90</v>
      </c>
      <c r="AV129" s="13" t="s">
        <v>90</v>
      </c>
      <c r="AW129" s="13" t="s">
        <v>37</v>
      </c>
      <c r="AX129" s="13" t="s">
        <v>80</v>
      </c>
      <c r="AY129" s="147" t="s">
        <v>133</v>
      </c>
    </row>
    <row r="130" spans="2:65" s="14" customFormat="1" ht="11.25">
      <c r="B130" s="152"/>
      <c r="D130" s="141" t="s">
        <v>156</v>
      </c>
      <c r="E130" s="153" t="s">
        <v>1</v>
      </c>
      <c r="F130" s="154" t="s">
        <v>161</v>
      </c>
      <c r="H130" s="155">
        <v>-2.5</v>
      </c>
      <c r="L130" s="152"/>
      <c r="M130" s="156"/>
      <c r="T130" s="157"/>
      <c r="AT130" s="153" t="s">
        <v>156</v>
      </c>
      <c r="AU130" s="153" t="s">
        <v>90</v>
      </c>
      <c r="AV130" s="14" t="s">
        <v>134</v>
      </c>
      <c r="AW130" s="14" t="s">
        <v>37</v>
      </c>
      <c r="AX130" s="14" t="s">
        <v>88</v>
      </c>
      <c r="AY130" s="153" t="s">
        <v>133</v>
      </c>
    </row>
    <row r="131" spans="2:65" s="1" customFormat="1" ht="37.9" customHeight="1">
      <c r="B131" s="125"/>
      <c r="C131" s="126" t="s">
        <v>144</v>
      </c>
      <c r="D131" s="126" t="s">
        <v>135</v>
      </c>
      <c r="E131" s="127" t="s">
        <v>328</v>
      </c>
      <c r="F131" s="128" t="s">
        <v>329</v>
      </c>
      <c r="G131" s="129" t="s">
        <v>151</v>
      </c>
      <c r="H131" s="130">
        <v>-1</v>
      </c>
      <c r="I131" s="131">
        <v>97.6</v>
      </c>
      <c r="J131" s="131">
        <f>ROUND(I131*H131,2)</f>
        <v>-97.6</v>
      </c>
      <c r="K131" s="128" t="s">
        <v>1</v>
      </c>
      <c r="L131" s="28"/>
      <c r="M131" s="132" t="s">
        <v>1</v>
      </c>
      <c r="N131" s="133" t="s">
        <v>45</v>
      </c>
      <c r="O131" s="134">
        <v>0</v>
      </c>
      <c r="P131" s="134">
        <f>O131*H131</f>
        <v>0</v>
      </c>
      <c r="Q131" s="134">
        <v>0</v>
      </c>
      <c r="R131" s="134">
        <f>Q131*H131</f>
        <v>0</v>
      </c>
      <c r="S131" s="134">
        <v>0</v>
      </c>
      <c r="T131" s="135">
        <f>S131*H131</f>
        <v>0</v>
      </c>
      <c r="AR131" s="136" t="s">
        <v>134</v>
      </c>
      <c r="AT131" s="136" t="s">
        <v>135</v>
      </c>
      <c r="AU131" s="136" t="s">
        <v>90</v>
      </c>
      <c r="AY131" s="16" t="s">
        <v>133</v>
      </c>
      <c r="BE131" s="137">
        <f>IF(N131="základní",J131,0)</f>
        <v>-97.6</v>
      </c>
      <c r="BF131" s="137">
        <f>IF(N131="snížená",J131,0)</f>
        <v>0</v>
      </c>
      <c r="BG131" s="137">
        <f>IF(N131="zákl. přenesená",J131,0)</f>
        <v>0</v>
      </c>
      <c r="BH131" s="137">
        <f>IF(N131="sníž. přenesená",J131,0)</f>
        <v>0</v>
      </c>
      <c r="BI131" s="137">
        <f>IF(N131="nulová",J131,0)</f>
        <v>0</v>
      </c>
      <c r="BJ131" s="16" t="s">
        <v>88</v>
      </c>
      <c r="BK131" s="137">
        <f>ROUND(I131*H131,2)</f>
        <v>-97.6</v>
      </c>
      <c r="BL131" s="16" t="s">
        <v>134</v>
      </c>
      <c r="BM131" s="136" t="s">
        <v>330</v>
      </c>
    </row>
    <row r="132" spans="2:65" s="13" customFormat="1" ht="11.25">
      <c r="B132" s="146"/>
      <c r="D132" s="141" t="s">
        <v>156</v>
      </c>
      <c r="E132" s="147" t="s">
        <v>1</v>
      </c>
      <c r="F132" s="148" t="s">
        <v>331</v>
      </c>
      <c r="H132" s="149">
        <v>-1</v>
      </c>
      <c r="L132" s="146"/>
      <c r="M132" s="150"/>
      <c r="T132" s="151"/>
      <c r="AT132" s="147" t="s">
        <v>156</v>
      </c>
      <c r="AU132" s="147" t="s">
        <v>90</v>
      </c>
      <c r="AV132" s="13" t="s">
        <v>90</v>
      </c>
      <c r="AW132" s="13" t="s">
        <v>37</v>
      </c>
      <c r="AX132" s="13" t="s">
        <v>80</v>
      </c>
      <c r="AY132" s="147" t="s">
        <v>133</v>
      </c>
    </row>
    <row r="133" spans="2:65" s="14" customFormat="1" ht="11.25">
      <c r="B133" s="152"/>
      <c r="D133" s="141" t="s">
        <v>156</v>
      </c>
      <c r="E133" s="153" t="s">
        <v>1</v>
      </c>
      <c r="F133" s="154" t="s">
        <v>161</v>
      </c>
      <c r="H133" s="155">
        <v>-1</v>
      </c>
      <c r="L133" s="152"/>
      <c r="M133" s="156"/>
      <c r="T133" s="157"/>
      <c r="AT133" s="153" t="s">
        <v>156</v>
      </c>
      <c r="AU133" s="153" t="s">
        <v>90</v>
      </c>
      <c r="AV133" s="14" t="s">
        <v>134</v>
      </c>
      <c r="AW133" s="14" t="s">
        <v>37</v>
      </c>
      <c r="AX133" s="14" t="s">
        <v>88</v>
      </c>
      <c r="AY133" s="153" t="s">
        <v>133</v>
      </c>
    </row>
    <row r="134" spans="2:65" s="1" customFormat="1" ht="37.9" customHeight="1">
      <c r="B134" s="125"/>
      <c r="C134" s="126" t="s">
        <v>134</v>
      </c>
      <c r="D134" s="126" t="s">
        <v>135</v>
      </c>
      <c r="E134" s="127" t="s">
        <v>166</v>
      </c>
      <c r="F134" s="128" t="s">
        <v>167</v>
      </c>
      <c r="G134" s="129" t="s">
        <v>151</v>
      </c>
      <c r="H134" s="130">
        <v>-2.5</v>
      </c>
      <c r="I134" s="131">
        <v>241.6</v>
      </c>
      <c r="J134" s="131">
        <f>ROUND(I134*H134,2)</f>
        <v>-604</v>
      </c>
      <c r="K134" s="128" t="s">
        <v>1</v>
      </c>
      <c r="L134" s="28"/>
      <c r="M134" s="132" t="s">
        <v>1</v>
      </c>
      <c r="N134" s="133" t="s">
        <v>45</v>
      </c>
      <c r="O134" s="134">
        <v>0</v>
      </c>
      <c r="P134" s="134">
        <f>O134*H134</f>
        <v>0</v>
      </c>
      <c r="Q134" s="134">
        <v>0</v>
      </c>
      <c r="R134" s="134">
        <f>Q134*H134</f>
        <v>0</v>
      </c>
      <c r="S134" s="134">
        <v>0</v>
      </c>
      <c r="T134" s="135">
        <f>S134*H134</f>
        <v>0</v>
      </c>
      <c r="AR134" s="136" t="s">
        <v>134</v>
      </c>
      <c r="AT134" s="136" t="s">
        <v>135</v>
      </c>
      <c r="AU134" s="136" t="s">
        <v>90</v>
      </c>
      <c r="AY134" s="16" t="s">
        <v>133</v>
      </c>
      <c r="BE134" s="137">
        <f>IF(N134="základní",J134,0)</f>
        <v>-604</v>
      </c>
      <c r="BF134" s="137">
        <f>IF(N134="snížená",J134,0)</f>
        <v>0</v>
      </c>
      <c r="BG134" s="137">
        <f>IF(N134="zákl. přenesená",J134,0)</f>
        <v>0</v>
      </c>
      <c r="BH134" s="137">
        <f>IF(N134="sníž. přenesená",J134,0)</f>
        <v>0</v>
      </c>
      <c r="BI134" s="137">
        <f>IF(N134="nulová",J134,0)</f>
        <v>0</v>
      </c>
      <c r="BJ134" s="16" t="s">
        <v>88</v>
      </c>
      <c r="BK134" s="137">
        <f>ROUND(I134*H134,2)</f>
        <v>-604</v>
      </c>
      <c r="BL134" s="16" t="s">
        <v>134</v>
      </c>
      <c r="BM134" s="136" t="s">
        <v>332</v>
      </c>
    </row>
    <row r="135" spans="2:65" s="1" customFormat="1" ht="37.9" customHeight="1">
      <c r="B135" s="125"/>
      <c r="C135" s="126" t="s">
        <v>169</v>
      </c>
      <c r="D135" s="126" t="s">
        <v>135</v>
      </c>
      <c r="E135" s="127" t="s">
        <v>170</v>
      </c>
      <c r="F135" s="128" t="s">
        <v>171</v>
      </c>
      <c r="G135" s="129" t="s">
        <v>151</v>
      </c>
      <c r="H135" s="130">
        <v>-25</v>
      </c>
      <c r="I135" s="131">
        <v>18</v>
      </c>
      <c r="J135" s="131">
        <f>ROUND(I135*H135,2)</f>
        <v>-450</v>
      </c>
      <c r="K135" s="128" t="s">
        <v>1</v>
      </c>
      <c r="L135" s="28"/>
      <c r="M135" s="132" t="s">
        <v>1</v>
      </c>
      <c r="N135" s="133" t="s">
        <v>45</v>
      </c>
      <c r="O135" s="134">
        <v>0</v>
      </c>
      <c r="P135" s="134">
        <f>O135*H135</f>
        <v>0</v>
      </c>
      <c r="Q135" s="134">
        <v>0</v>
      </c>
      <c r="R135" s="134">
        <f>Q135*H135</f>
        <v>0</v>
      </c>
      <c r="S135" s="134">
        <v>0</v>
      </c>
      <c r="T135" s="135">
        <f>S135*H135</f>
        <v>0</v>
      </c>
      <c r="AR135" s="136" t="s">
        <v>134</v>
      </c>
      <c r="AT135" s="136" t="s">
        <v>135</v>
      </c>
      <c r="AU135" s="136" t="s">
        <v>90</v>
      </c>
      <c r="AY135" s="16" t="s">
        <v>133</v>
      </c>
      <c r="BE135" s="137">
        <f>IF(N135="základní",J135,0)</f>
        <v>-450</v>
      </c>
      <c r="BF135" s="137">
        <f>IF(N135="snížená",J135,0)</f>
        <v>0</v>
      </c>
      <c r="BG135" s="137">
        <f>IF(N135="zákl. přenesená",J135,0)</f>
        <v>0</v>
      </c>
      <c r="BH135" s="137">
        <f>IF(N135="sníž. přenesená",J135,0)</f>
        <v>0</v>
      </c>
      <c r="BI135" s="137">
        <f>IF(N135="nulová",J135,0)</f>
        <v>0</v>
      </c>
      <c r="BJ135" s="16" t="s">
        <v>88</v>
      </c>
      <c r="BK135" s="137">
        <f>ROUND(I135*H135,2)</f>
        <v>-450</v>
      </c>
      <c r="BL135" s="16" t="s">
        <v>134</v>
      </c>
      <c r="BM135" s="136" t="s">
        <v>333</v>
      </c>
    </row>
    <row r="136" spans="2:65" s="1" customFormat="1" ht="33" customHeight="1">
      <c r="B136" s="125"/>
      <c r="C136" s="126" t="s">
        <v>174</v>
      </c>
      <c r="D136" s="126" t="s">
        <v>135</v>
      </c>
      <c r="E136" s="127" t="s">
        <v>175</v>
      </c>
      <c r="F136" s="128" t="s">
        <v>176</v>
      </c>
      <c r="G136" s="129" t="s">
        <v>138</v>
      </c>
      <c r="H136" s="130">
        <v>-4.75</v>
      </c>
      <c r="I136" s="131">
        <v>273.60000000000002</v>
      </c>
      <c r="J136" s="131">
        <f>ROUND(I136*H136,2)</f>
        <v>-1299.5999999999999</v>
      </c>
      <c r="K136" s="128" t="s">
        <v>1</v>
      </c>
      <c r="L136" s="28"/>
      <c r="M136" s="132" t="s">
        <v>1</v>
      </c>
      <c r="N136" s="133" t="s">
        <v>45</v>
      </c>
      <c r="O136" s="134">
        <v>0</v>
      </c>
      <c r="P136" s="134">
        <f>O136*H136</f>
        <v>0</v>
      </c>
      <c r="Q136" s="134">
        <v>0</v>
      </c>
      <c r="R136" s="134">
        <f>Q136*H136</f>
        <v>0</v>
      </c>
      <c r="S136" s="134">
        <v>0</v>
      </c>
      <c r="T136" s="135">
        <f>S136*H136</f>
        <v>0</v>
      </c>
      <c r="AR136" s="136" t="s">
        <v>134</v>
      </c>
      <c r="AT136" s="136" t="s">
        <v>135</v>
      </c>
      <c r="AU136" s="136" t="s">
        <v>90</v>
      </c>
      <c r="AY136" s="16" t="s">
        <v>133</v>
      </c>
      <c r="BE136" s="137">
        <f>IF(N136="základní",J136,0)</f>
        <v>-1299.5999999999999</v>
      </c>
      <c r="BF136" s="137">
        <f>IF(N136="snížená",J136,0)</f>
        <v>0</v>
      </c>
      <c r="BG136" s="137">
        <f>IF(N136="zákl. přenesená",J136,0)</f>
        <v>0</v>
      </c>
      <c r="BH136" s="137">
        <f>IF(N136="sníž. přenesená",J136,0)</f>
        <v>0</v>
      </c>
      <c r="BI136" s="137">
        <f>IF(N136="nulová",J136,0)</f>
        <v>0</v>
      </c>
      <c r="BJ136" s="16" t="s">
        <v>88</v>
      </c>
      <c r="BK136" s="137">
        <f>ROUND(I136*H136,2)</f>
        <v>-1299.5999999999999</v>
      </c>
      <c r="BL136" s="16" t="s">
        <v>134</v>
      </c>
      <c r="BM136" s="136" t="s">
        <v>334</v>
      </c>
    </row>
    <row r="137" spans="2:65" s="13" customFormat="1" ht="11.25">
      <c r="B137" s="146"/>
      <c r="D137" s="141" t="s">
        <v>156</v>
      </c>
      <c r="E137" s="147" t="s">
        <v>1</v>
      </c>
      <c r="F137" s="148" t="s">
        <v>335</v>
      </c>
      <c r="H137" s="149">
        <v>-4.75</v>
      </c>
      <c r="L137" s="146"/>
      <c r="M137" s="150"/>
      <c r="T137" s="151"/>
      <c r="AT137" s="147" t="s">
        <v>156</v>
      </c>
      <c r="AU137" s="147" t="s">
        <v>90</v>
      </c>
      <c r="AV137" s="13" t="s">
        <v>90</v>
      </c>
      <c r="AW137" s="13" t="s">
        <v>37</v>
      </c>
      <c r="AX137" s="13" t="s">
        <v>80</v>
      </c>
      <c r="AY137" s="147" t="s">
        <v>133</v>
      </c>
    </row>
    <row r="138" spans="2:65" s="14" customFormat="1" ht="11.25">
      <c r="B138" s="152"/>
      <c r="D138" s="141" t="s">
        <v>156</v>
      </c>
      <c r="E138" s="153" t="s">
        <v>1</v>
      </c>
      <c r="F138" s="154" t="s">
        <v>161</v>
      </c>
      <c r="H138" s="155">
        <v>-4.75</v>
      </c>
      <c r="L138" s="152"/>
      <c r="M138" s="156"/>
      <c r="T138" s="157"/>
      <c r="AT138" s="153" t="s">
        <v>156</v>
      </c>
      <c r="AU138" s="153" t="s">
        <v>90</v>
      </c>
      <c r="AV138" s="14" t="s">
        <v>134</v>
      </c>
      <c r="AW138" s="14" t="s">
        <v>37</v>
      </c>
      <c r="AX138" s="14" t="s">
        <v>88</v>
      </c>
      <c r="AY138" s="153" t="s">
        <v>133</v>
      </c>
    </row>
    <row r="139" spans="2:65" s="11" customFormat="1" ht="22.9" customHeight="1">
      <c r="B139" s="116"/>
      <c r="D139" s="117" t="s">
        <v>79</v>
      </c>
      <c r="E139" s="138" t="s">
        <v>169</v>
      </c>
      <c r="F139" s="138" t="s">
        <v>179</v>
      </c>
      <c r="J139" s="139">
        <f>BK139</f>
        <v>-14748</v>
      </c>
      <c r="L139" s="116"/>
      <c r="M139" s="120"/>
      <c r="P139" s="121">
        <f>SUM(P140:P144)</f>
        <v>0</v>
      </c>
      <c r="R139" s="121">
        <f>SUM(R140:R144)</f>
        <v>0</v>
      </c>
      <c r="T139" s="122">
        <f>SUM(T140:T144)</f>
        <v>0</v>
      </c>
      <c r="AR139" s="117" t="s">
        <v>88</v>
      </c>
      <c r="AT139" s="123" t="s">
        <v>79</v>
      </c>
      <c r="AU139" s="123" t="s">
        <v>88</v>
      </c>
      <c r="AY139" s="117" t="s">
        <v>133</v>
      </c>
      <c r="BK139" s="124">
        <f>SUM(BK140:BK144)</f>
        <v>-14748</v>
      </c>
    </row>
    <row r="140" spans="2:65" s="1" customFormat="1" ht="24.2" customHeight="1">
      <c r="B140" s="125"/>
      <c r="C140" s="126" t="s">
        <v>192</v>
      </c>
      <c r="D140" s="126" t="s">
        <v>135</v>
      </c>
      <c r="E140" s="127" t="s">
        <v>336</v>
      </c>
      <c r="F140" s="128" t="s">
        <v>337</v>
      </c>
      <c r="G140" s="129" t="s">
        <v>183</v>
      </c>
      <c r="H140" s="130">
        <v>-10</v>
      </c>
      <c r="I140" s="131">
        <v>214.4</v>
      </c>
      <c r="J140" s="131">
        <f>ROUND(I140*H140,2)</f>
        <v>-2144</v>
      </c>
      <c r="K140" s="128" t="s">
        <v>1</v>
      </c>
      <c r="L140" s="28"/>
      <c r="M140" s="132" t="s">
        <v>1</v>
      </c>
      <c r="N140" s="133" t="s">
        <v>45</v>
      </c>
      <c r="O140" s="134">
        <v>0</v>
      </c>
      <c r="P140" s="134">
        <f>O140*H140</f>
        <v>0</v>
      </c>
      <c r="Q140" s="134">
        <v>0</v>
      </c>
      <c r="R140" s="134">
        <f>Q140*H140</f>
        <v>0</v>
      </c>
      <c r="S140" s="134">
        <v>0</v>
      </c>
      <c r="T140" s="135">
        <f>S140*H140</f>
        <v>0</v>
      </c>
      <c r="AR140" s="136" t="s">
        <v>134</v>
      </c>
      <c r="AT140" s="136" t="s">
        <v>135</v>
      </c>
      <c r="AU140" s="136" t="s">
        <v>90</v>
      </c>
      <c r="AY140" s="16" t="s">
        <v>133</v>
      </c>
      <c r="BE140" s="137">
        <f>IF(N140="základní",J140,0)</f>
        <v>-2144</v>
      </c>
      <c r="BF140" s="137">
        <f>IF(N140="snížená",J140,0)</f>
        <v>0</v>
      </c>
      <c r="BG140" s="137">
        <f>IF(N140="zákl. přenesená",J140,0)</f>
        <v>0</v>
      </c>
      <c r="BH140" s="137">
        <f>IF(N140="sníž. přenesená",J140,0)</f>
        <v>0</v>
      </c>
      <c r="BI140" s="137">
        <f>IF(N140="nulová",J140,0)</f>
        <v>0</v>
      </c>
      <c r="BJ140" s="16" t="s">
        <v>88</v>
      </c>
      <c r="BK140" s="137">
        <f>ROUND(I140*H140,2)</f>
        <v>-2144</v>
      </c>
      <c r="BL140" s="16" t="s">
        <v>134</v>
      </c>
      <c r="BM140" s="136" t="s">
        <v>338</v>
      </c>
    </row>
    <row r="141" spans="2:65" s="1" customFormat="1" ht="24.2" customHeight="1">
      <c r="B141" s="125"/>
      <c r="C141" s="126" t="s">
        <v>200</v>
      </c>
      <c r="D141" s="126" t="s">
        <v>135</v>
      </c>
      <c r="E141" s="127" t="s">
        <v>339</v>
      </c>
      <c r="F141" s="128" t="s">
        <v>340</v>
      </c>
      <c r="G141" s="129" t="s">
        <v>183</v>
      </c>
      <c r="H141" s="130">
        <v>-10</v>
      </c>
      <c r="I141" s="131">
        <v>816</v>
      </c>
      <c r="J141" s="131">
        <f>ROUND(I141*H141,2)</f>
        <v>-8160</v>
      </c>
      <c r="K141" s="128" t="s">
        <v>1</v>
      </c>
      <c r="L141" s="28"/>
      <c r="M141" s="132" t="s">
        <v>1</v>
      </c>
      <c r="N141" s="133" t="s">
        <v>45</v>
      </c>
      <c r="O141" s="134">
        <v>0</v>
      </c>
      <c r="P141" s="134">
        <f>O141*H141</f>
        <v>0</v>
      </c>
      <c r="Q141" s="134">
        <v>0</v>
      </c>
      <c r="R141" s="134">
        <f>Q141*H141</f>
        <v>0</v>
      </c>
      <c r="S141" s="134">
        <v>0</v>
      </c>
      <c r="T141" s="135">
        <f>S141*H141</f>
        <v>0</v>
      </c>
      <c r="AR141" s="136" t="s">
        <v>134</v>
      </c>
      <c r="AT141" s="136" t="s">
        <v>135</v>
      </c>
      <c r="AU141" s="136" t="s">
        <v>90</v>
      </c>
      <c r="AY141" s="16" t="s">
        <v>133</v>
      </c>
      <c r="BE141" s="137">
        <f>IF(N141="základní",J141,0)</f>
        <v>-8160</v>
      </c>
      <c r="BF141" s="137">
        <f>IF(N141="snížená",J141,0)</f>
        <v>0</v>
      </c>
      <c r="BG141" s="137">
        <f>IF(N141="zákl. přenesená",J141,0)</f>
        <v>0</v>
      </c>
      <c r="BH141" s="137">
        <f>IF(N141="sníž. přenesená",J141,0)</f>
        <v>0</v>
      </c>
      <c r="BI141" s="137">
        <f>IF(N141="nulová",J141,0)</f>
        <v>0</v>
      </c>
      <c r="BJ141" s="16" t="s">
        <v>88</v>
      </c>
      <c r="BK141" s="137">
        <f>ROUND(I141*H141,2)</f>
        <v>-8160</v>
      </c>
      <c r="BL141" s="16" t="s">
        <v>134</v>
      </c>
      <c r="BM141" s="136" t="s">
        <v>341</v>
      </c>
    </row>
    <row r="142" spans="2:65" s="1" customFormat="1" ht="16.5" customHeight="1">
      <c r="B142" s="125"/>
      <c r="C142" s="158" t="s">
        <v>342</v>
      </c>
      <c r="D142" s="158" t="s">
        <v>187</v>
      </c>
      <c r="E142" s="159" t="s">
        <v>343</v>
      </c>
      <c r="F142" s="160" t="s">
        <v>344</v>
      </c>
      <c r="G142" s="161" t="s">
        <v>183</v>
      </c>
      <c r="H142" s="162">
        <v>-10.1</v>
      </c>
      <c r="I142" s="163">
        <v>440</v>
      </c>
      <c r="J142" s="163">
        <f>ROUND(I142*H142,2)</f>
        <v>-4444</v>
      </c>
      <c r="K142" s="160" t="s">
        <v>1</v>
      </c>
      <c r="L142" s="164"/>
      <c r="M142" s="165" t="s">
        <v>1</v>
      </c>
      <c r="N142" s="166" t="s">
        <v>45</v>
      </c>
      <c r="O142" s="134">
        <v>0</v>
      </c>
      <c r="P142" s="134">
        <f>O142*H142</f>
        <v>0</v>
      </c>
      <c r="Q142" s="134">
        <v>0</v>
      </c>
      <c r="R142" s="134">
        <f>Q142*H142</f>
        <v>0</v>
      </c>
      <c r="S142" s="134">
        <v>0</v>
      </c>
      <c r="T142" s="135">
        <f>S142*H142</f>
        <v>0</v>
      </c>
      <c r="AR142" s="136" t="s">
        <v>186</v>
      </c>
      <c r="AT142" s="136" t="s">
        <v>187</v>
      </c>
      <c r="AU142" s="136" t="s">
        <v>90</v>
      </c>
      <c r="AY142" s="16" t="s">
        <v>133</v>
      </c>
      <c r="BE142" s="137">
        <f>IF(N142="základní",J142,0)</f>
        <v>-4444</v>
      </c>
      <c r="BF142" s="137">
        <f>IF(N142="snížená",J142,0)</f>
        <v>0</v>
      </c>
      <c r="BG142" s="137">
        <f>IF(N142="zákl. přenesená",J142,0)</f>
        <v>0</v>
      </c>
      <c r="BH142" s="137">
        <f>IF(N142="sníž. přenesená",J142,0)</f>
        <v>0</v>
      </c>
      <c r="BI142" s="137">
        <f>IF(N142="nulová",J142,0)</f>
        <v>0</v>
      </c>
      <c r="BJ142" s="16" t="s">
        <v>88</v>
      </c>
      <c r="BK142" s="137">
        <f>ROUND(I142*H142,2)</f>
        <v>-4444</v>
      </c>
      <c r="BL142" s="16" t="s">
        <v>134</v>
      </c>
      <c r="BM142" s="136" t="s">
        <v>345</v>
      </c>
    </row>
    <row r="143" spans="2:65" s="13" customFormat="1" ht="11.25">
      <c r="B143" s="146"/>
      <c r="D143" s="141" t="s">
        <v>156</v>
      </c>
      <c r="E143" s="147" t="s">
        <v>1</v>
      </c>
      <c r="F143" s="148" t="s">
        <v>346</v>
      </c>
      <c r="H143" s="149">
        <v>-10.1</v>
      </c>
      <c r="L143" s="146"/>
      <c r="M143" s="150"/>
      <c r="T143" s="151"/>
      <c r="AT143" s="147" t="s">
        <v>156</v>
      </c>
      <c r="AU143" s="147" t="s">
        <v>90</v>
      </c>
      <c r="AV143" s="13" t="s">
        <v>90</v>
      </c>
      <c r="AW143" s="13" t="s">
        <v>37</v>
      </c>
      <c r="AX143" s="13" t="s">
        <v>80</v>
      </c>
      <c r="AY143" s="147" t="s">
        <v>133</v>
      </c>
    </row>
    <row r="144" spans="2:65" s="14" customFormat="1" ht="11.25">
      <c r="B144" s="152"/>
      <c r="D144" s="141" t="s">
        <v>156</v>
      </c>
      <c r="E144" s="153" t="s">
        <v>1</v>
      </c>
      <c r="F144" s="154" t="s">
        <v>161</v>
      </c>
      <c r="H144" s="155">
        <v>-10.1</v>
      </c>
      <c r="L144" s="152"/>
      <c r="M144" s="156"/>
      <c r="T144" s="157"/>
      <c r="AT144" s="153" t="s">
        <v>156</v>
      </c>
      <c r="AU144" s="153" t="s">
        <v>90</v>
      </c>
      <c r="AV144" s="14" t="s">
        <v>134</v>
      </c>
      <c r="AW144" s="14" t="s">
        <v>37</v>
      </c>
      <c r="AX144" s="14" t="s">
        <v>88</v>
      </c>
      <c r="AY144" s="153" t="s">
        <v>133</v>
      </c>
    </row>
    <row r="145" spans="2:65" s="11" customFormat="1" ht="22.9" customHeight="1">
      <c r="B145" s="116"/>
      <c r="D145" s="117" t="s">
        <v>79</v>
      </c>
      <c r="E145" s="138" t="s">
        <v>192</v>
      </c>
      <c r="F145" s="138" t="s">
        <v>193</v>
      </c>
      <c r="J145" s="139">
        <f>BK145</f>
        <v>-125200</v>
      </c>
      <c r="L145" s="116"/>
      <c r="M145" s="120"/>
      <c r="P145" s="121">
        <f>P146</f>
        <v>0</v>
      </c>
      <c r="R145" s="121">
        <f>R146</f>
        <v>0</v>
      </c>
      <c r="T145" s="122">
        <f>T146</f>
        <v>0</v>
      </c>
      <c r="AR145" s="117" t="s">
        <v>88</v>
      </c>
      <c r="AT145" s="123" t="s">
        <v>79</v>
      </c>
      <c r="AU145" s="123" t="s">
        <v>88</v>
      </c>
      <c r="AY145" s="117" t="s">
        <v>133</v>
      </c>
      <c r="BK145" s="124">
        <f>BK146</f>
        <v>-125200</v>
      </c>
    </row>
    <row r="146" spans="2:65" s="1" customFormat="1" ht="44.25" customHeight="1">
      <c r="B146" s="125"/>
      <c r="C146" s="126" t="s">
        <v>347</v>
      </c>
      <c r="D146" s="126" t="s">
        <v>135</v>
      </c>
      <c r="E146" s="127" t="s">
        <v>348</v>
      </c>
      <c r="F146" s="128" t="s">
        <v>349</v>
      </c>
      <c r="G146" s="129" t="s">
        <v>243</v>
      </c>
      <c r="H146" s="130">
        <v>-1</v>
      </c>
      <c r="I146" s="131">
        <v>125200</v>
      </c>
      <c r="J146" s="131">
        <f>ROUND(I146*H146,2)</f>
        <v>-125200</v>
      </c>
      <c r="K146" s="128" t="s">
        <v>1</v>
      </c>
      <c r="L146" s="28"/>
      <c r="M146" s="132" t="s">
        <v>1</v>
      </c>
      <c r="N146" s="133" t="s">
        <v>45</v>
      </c>
      <c r="O146" s="134">
        <v>0</v>
      </c>
      <c r="P146" s="134">
        <f>O146*H146</f>
        <v>0</v>
      </c>
      <c r="Q146" s="134">
        <v>0</v>
      </c>
      <c r="R146" s="134">
        <f>Q146*H146</f>
        <v>0</v>
      </c>
      <c r="S146" s="134">
        <v>0</v>
      </c>
      <c r="T146" s="135">
        <f>S146*H146</f>
        <v>0</v>
      </c>
      <c r="AR146" s="136" t="s">
        <v>134</v>
      </c>
      <c r="AT146" s="136" t="s">
        <v>135</v>
      </c>
      <c r="AU146" s="136" t="s">
        <v>90</v>
      </c>
      <c r="AY146" s="16" t="s">
        <v>133</v>
      </c>
      <c r="BE146" s="137">
        <f>IF(N146="základní",J146,0)</f>
        <v>-125200</v>
      </c>
      <c r="BF146" s="137">
        <f>IF(N146="snížená",J146,0)</f>
        <v>0</v>
      </c>
      <c r="BG146" s="137">
        <f>IF(N146="zákl. přenesená",J146,0)</f>
        <v>0</v>
      </c>
      <c r="BH146" s="137">
        <f>IF(N146="sníž. přenesená",J146,0)</f>
        <v>0</v>
      </c>
      <c r="BI146" s="137">
        <f>IF(N146="nulová",J146,0)</f>
        <v>0</v>
      </c>
      <c r="BJ146" s="16" t="s">
        <v>88</v>
      </c>
      <c r="BK146" s="137">
        <f>ROUND(I146*H146,2)</f>
        <v>-125200</v>
      </c>
      <c r="BL146" s="16" t="s">
        <v>134</v>
      </c>
      <c r="BM146" s="136" t="s">
        <v>350</v>
      </c>
    </row>
    <row r="147" spans="2:65" s="11" customFormat="1" ht="25.9" customHeight="1">
      <c r="B147" s="116"/>
      <c r="D147" s="117" t="s">
        <v>79</v>
      </c>
      <c r="E147" s="118" t="s">
        <v>90</v>
      </c>
      <c r="F147" s="118" t="s">
        <v>351</v>
      </c>
      <c r="J147" s="119">
        <f>BK147</f>
        <v>-273654.26999999996</v>
      </c>
      <c r="L147" s="116"/>
      <c r="M147" s="120"/>
      <c r="P147" s="121">
        <f>SUM(P148:P167)</f>
        <v>0</v>
      </c>
      <c r="R147" s="121">
        <f>SUM(R148:R167)</f>
        <v>0</v>
      </c>
      <c r="T147" s="122">
        <f>SUM(T148:T167)</f>
        <v>0</v>
      </c>
      <c r="AR147" s="117" t="s">
        <v>88</v>
      </c>
      <c r="AT147" s="123" t="s">
        <v>79</v>
      </c>
      <c r="AU147" s="123" t="s">
        <v>80</v>
      </c>
      <c r="AY147" s="117" t="s">
        <v>133</v>
      </c>
      <c r="BK147" s="124">
        <f>SUM(BK148:BK167)</f>
        <v>-273654.26999999996</v>
      </c>
    </row>
    <row r="148" spans="2:65" s="1" customFormat="1" ht="37.9" customHeight="1">
      <c r="B148" s="125"/>
      <c r="C148" s="126" t="s">
        <v>352</v>
      </c>
      <c r="D148" s="126" t="s">
        <v>135</v>
      </c>
      <c r="E148" s="127" t="s">
        <v>353</v>
      </c>
      <c r="F148" s="128" t="s">
        <v>354</v>
      </c>
      <c r="G148" s="129" t="s">
        <v>243</v>
      </c>
      <c r="H148" s="130">
        <v>-31</v>
      </c>
      <c r="I148" s="131">
        <v>1392</v>
      </c>
      <c r="J148" s="131">
        <f t="shared" ref="J148:J167" si="0">ROUND(I148*H148,2)</f>
        <v>-43152</v>
      </c>
      <c r="K148" s="128" t="s">
        <v>306</v>
      </c>
      <c r="L148" s="28"/>
      <c r="M148" s="132" t="s">
        <v>1</v>
      </c>
      <c r="N148" s="133" t="s">
        <v>45</v>
      </c>
      <c r="O148" s="134">
        <v>0</v>
      </c>
      <c r="P148" s="134">
        <f t="shared" ref="P148:P167" si="1">O148*H148</f>
        <v>0</v>
      </c>
      <c r="Q148" s="134">
        <v>0</v>
      </c>
      <c r="R148" s="134">
        <f t="shared" ref="R148:R167" si="2">Q148*H148</f>
        <v>0</v>
      </c>
      <c r="S148" s="134">
        <v>0</v>
      </c>
      <c r="T148" s="135">
        <f t="shared" ref="T148:T167" si="3">S148*H148</f>
        <v>0</v>
      </c>
      <c r="AR148" s="136" t="s">
        <v>134</v>
      </c>
      <c r="AT148" s="136" t="s">
        <v>135</v>
      </c>
      <c r="AU148" s="136" t="s">
        <v>88</v>
      </c>
      <c r="AY148" s="16" t="s">
        <v>133</v>
      </c>
      <c r="BE148" s="137">
        <f t="shared" ref="BE148:BE167" si="4">IF(N148="základní",J148,0)</f>
        <v>-43152</v>
      </c>
      <c r="BF148" s="137">
        <f t="shared" ref="BF148:BF167" si="5">IF(N148="snížená",J148,0)</f>
        <v>0</v>
      </c>
      <c r="BG148" s="137">
        <f t="shared" ref="BG148:BG167" si="6">IF(N148="zákl. přenesená",J148,0)</f>
        <v>0</v>
      </c>
      <c r="BH148" s="137">
        <f t="shared" ref="BH148:BH167" si="7">IF(N148="sníž. přenesená",J148,0)</f>
        <v>0</v>
      </c>
      <c r="BI148" s="137">
        <f t="shared" ref="BI148:BI167" si="8">IF(N148="nulová",J148,0)</f>
        <v>0</v>
      </c>
      <c r="BJ148" s="16" t="s">
        <v>88</v>
      </c>
      <c r="BK148" s="137">
        <f t="shared" ref="BK148:BK167" si="9">ROUND(I148*H148,2)</f>
        <v>-43152</v>
      </c>
      <c r="BL148" s="16" t="s">
        <v>134</v>
      </c>
      <c r="BM148" s="136" t="s">
        <v>355</v>
      </c>
    </row>
    <row r="149" spans="2:65" s="1" customFormat="1" ht="16.5" customHeight="1">
      <c r="B149" s="125"/>
      <c r="C149" s="158" t="s">
        <v>356</v>
      </c>
      <c r="D149" s="158" t="s">
        <v>187</v>
      </c>
      <c r="E149" s="159" t="s">
        <v>357</v>
      </c>
      <c r="F149" s="160" t="s">
        <v>358</v>
      </c>
      <c r="G149" s="161" t="s">
        <v>151</v>
      </c>
      <c r="H149" s="162">
        <v>-15.5</v>
      </c>
      <c r="I149" s="163">
        <v>1064</v>
      </c>
      <c r="J149" s="163">
        <f t="shared" si="0"/>
        <v>-16492</v>
      </c>
      <c r="K149" s="160" t="s">
        <v>306</v>
      </c>
      <c r="L149" s="164"/>
      <c r="M149" s="165" t="s">
        <v>1</v>
      </c>
      <c r="N149" s="166" t="s">
        <v>45</v>
      </c>
      <c r="O149" s="134">
        <v>0</v>
      </c>
      <c r="P149" s="134">
        <f t="shared" si="1"/>
        <v>0</v>
      </c>
      <c r="Q149" s="134">
        <v>0</v>
      </c>
      <c r="R149" s="134">
        <f t="shared" si="2"/>
        <v>0</v>
      </c>
      <c r="S149" s="134">
        <v>0</v>
      </c>
      <c r="T149" s="135">
        <f t="shared" si="3"/>
        <v>0</v>
      </c>
      <c r="AR149" s="136" t="s">
        <v>186</v>
      </c>
      <c r="AT149" s="136" t="s">
        <v>187</v>
      </c>
      <c r="AU149" s="136" t="s">
        <v>88</v>
      </c>
      <c r="AY149" s="16" t="s">
        <v>133</v>
      </c>
      <c r="BE149" s="137">
        <f t="shared" si="4"/>
        <v>-16492</v>
      </c>
      <c r="BF149" s="137">
        <f t="shared" si="5"/>
        <v>0</v>
      </c>
      <c r="BG149" s="137">
        <f t="shared" si="6"/>
        <v>0</v>
      </c>
      <c r="BH149" s="137">
        <f t="shared" si="7"/>
        <v>0</v>
      </c>
      <c r="BI149" s="137">
        <f t="shared" si="8"/>
        <v>0</v>
      </c>
      <c r="BJ149" s="16" t="s">
        <v>88</v>
      </c>
      <c r="BK149" s="137">
        <f t="shared" si="9"/>
        <v>-16492</v>
      </c>
      <c r="BL149" s="16" t="s">
        <v>134</v>
      </c>
      <c r="BM149" s="136" t="s">
        <v>359</v>
      </c>
    </row>
    <row r="150" spans="2:65" s="1" customFormat="1" ht="24.2" customHeight="1">
      <c r="B150" s="125"/>
      <c r="C150" s="126" t="s">
        <v>360</v>
      </c>
      <c r="D150" s="126" t="s">
        <v>135</v>
      </c>
      <c r="E150" s="127" t="s">
        <v>361</v>
      </c>
      <c r="F150" s="128" t="s">
        <v>362</v>
      </c>
      <c r="G150" s="129" t="s">
        <v>243</v>
      </c>
      <c r="H150" s="130">
        <v>-31</v>
      </c>
      <c r="I150" s="131">
        <v>499.2</v>
      </c>
      <c r="J150" s="131">
        <f t="shared" si="0"/>
        <v>-15475.2</v>
      </c>
      <c r="K150" s="128" t="s">
        <v>306</v>
      </c>
      <c r="L150" s="28"/>
      <c r="M150" s="132" t="s">
        <v>1</v>
      </c>
      <c r="N150" s="133" t="s">
        <v>45</v>
      </c>
      <c r="O150" s="134">
        <v>0</v>
      </c>
      <c r="P150" s="134">
        <f t="shared" si="1"/>
        <v>0</v>
      </c>
      <c r="Q150" s="134">
        <v>0</v>
      </c>
      <c r="R150" s="134">
        <f t="shared" si="2"/>
        <v>0</v>
      </c>
      <c r="S150" s="134">
        <v>0</v>
      </c>
      <c r="T150" s="135">
        <f t="shared" si="3"/>
        <v>0</v>
      </c>
      <c r="AR150" s="136" t="s">
        <v>134</v>
      </c>
      <c r="AT150" s="136" t="s">
        <v>135</v>
      </c>
      <c r="AU150" s="136" t="s">
        <v>88</v>
      </c>
      <c r="AY150" s="16" t="s">
        <v>133</v>
      </c>
      <c r="BE150" s="137">
        <f t="shared" si="4"/>
        <v>-15475.2</v>
      </c>
      <c r="BF150" s="137">
        <f t="shared" si="5"/>
        <v>0</v>
      </c>
      <c r="BG150" s="137">
        <f t="shared" si="6"/>
        <v>0</v>
      </c>
      <c r="BH150" s="137">
        <f t="shared" si="7"/>
        <v>0</v>
      </c>
      <c r="BI150" s="137">
        <f t="shared" si="8"/>
        <v>0</v>
      </c>
      <c r="BJ150" s="16" t="s">
        <v>88</v>
      </c>
      <c r="BK150" s="137">
        <f t="shared" si="9"/>
        <v>-15475.2</v>
      </c>
      <c r="BL150" s="16" t="s">
        <v>134</v>
      </c>
      <c r="BM150" s="136" t="s">
        <v>363</v>
      </c>
    </row>
    <row r="151" spans="2:65" s="1" customFormat="1" ht="24.2" customHeight="1">
      <c r="B151" s="125"/>
      <c r="C151" s="158" t="s">
        <v>364</v>
      </c>
      <c r="D151" s="158" t="s">
        <v>187</v>
      </c>
      <c r="E151" s="159" t="s">
        <v>365</v>
      </c>
      <c r="F151" s="160" t="s">
        <v>366</v>
      </c>
      <c r="G151" s="161" t="s">
        <v>243</v>
      </c>
      <c r="H151" s="162">
        <v>-22.66</v>
      </c>
      <c r="I151" s="163">
        <v>2560</v>
      </c>
      <c r="J151" s="163">
        <f t="shared" si="0"/>
        <v>-58009.599999999999</v>
      </c>
      <c r="K151" s="160" t="s">
        <v>1</v>
      </c>
      <c r="L151" s="164"/>
      <c r="M151" s="165" t="s">
        <v>1</v>
      </c>
      <c r="N151" s="166" t="s">
        <v>45</v>
      </c>
      <c r="O151" s="134">
        <v>0</v>
      </c>
      <c r="P151" s="134">
        <f t="shared" si="1"/>
        <v>0</v>
      </c>
      <c r="Q151" s="134">
        <v>0</v>
      </c>
      <c r="R151" s="134">
        <f t="shared" si="2"/>
        <v>0</v>
      </c>
      <c r="S151" s="134">
        <v>0</v>
      </c>
      <c r="T151" s="135">
        <f t="shared" si="3"/>
        <v>0</v>
      </c>
      <c r="AR151" s="136" t="s">
        <v>186</v>
      </c>
      <c r="AT151" s="136" t="s">
        <v>187</v>
      </c>
      <c r="AU151" s="136" t="s">
        <v>88</v>
      </c>
      <c r="AY151" s="16" t="s">
        <v>133</v>
      </c>
      <c r="BE151" s="137">
        <f t="shared" si="4"/>
        <v>-58009.599999999999</v>
      </c>
      <c r="BF151" s="137">
        <f t="shared" si="5"/>
        <v>0</v>
      </c>
      <c r="BG151" s="137">
        <f t="shared" si="6"/>
        <v>0</v>
      </c>
      <c r="BH151" s="137">
        <f t="shared" si="7"/>
        <v>0</v>
      </c>
      <c r="BI151" s="137">
        <f t="shared" si="8"/>
        <v>0</v>
      </c>
      <c r="BJ151" s="16" t="s">
        <v>88</v>
      </c>
      <c r="BK151" s="137">
        <f t="shared" si="9"/>
        <v>-58009.599999999999</v>
      </c>
      <c r="BL151" s="16" t="s">
        <v>134</v>
      </c>
      <c r="BM151" s="136" t="s">
        <v>367</v>
      </c>
    </row>
    <row r="152" spans="2:65" s="1" customFormat="1" ht="24.2" customHeight="1">
      <c r="B152" s="125"/>
      <c r="C152" s="158" t="s">
        <v>368</v>
      </c>
      <c r="D152" s="158" t="s">
        <v>187</v>
      </c>
      <c r="E152" s="159" t="s">
        <v>369</v>
      </c>
      <c r="F152" s="160" t="s">
        <v>370</v>
      </c>
      <c r="G152" s="161" t="s">
        <v>243</v>
      </c>
      <c r="H152" s="162">
        <v>-3.09</v>
      </c>
      <c r="I152" s="163">
        <v>2240</v>
      </c>
      <c r="J152" s="163">
        <f t="shared" si="0"/>
        <v>-6921.6</v>
      </c>
      <c r="K152" s="160" t="s">
        <v>1</v>
      </c>
      <c r="L152" s="164"/>
      <c r="M152" s="165" t="s">
        <v>1</v>
      </c>
      <c r="N152" s="166" t="s">
        <v>45</v>
      </c>
      <c r="O152" s="134">
        <v>0</v>
      </c>
      <c r="P152" s="134">
        <f t="shared" si="1"/>
        <v>0</v>
      </c>
      <c r="Q152" s="134">
        <v>0</v>
      </c>
      <c r="R152" s="134">
        <f t="shared" si="2"/>
        <v>0</v>
      </c>
      <c r="S152" s="134">
        <v>0</v>
      </c>
      <c r="T152" s="135">
        <f t="shared" si="3"/>
        <v>0</v>
      </c>
      <c r="AR152" s="136" t="s">
        <v>186</v>
      </c>
      <c r="AT152" s="136" t="s">
        <v>187</v>
      </c>
      <c r="AU152" s="136" t="s">
        <v>88</v>
      </c>
      <c r="AY152" s="16" t="s">
        <v>133</v>
      </c>
      <c r="BE152" s="137">
        <f t="shared" si="4"/>
        <v>-6921.6</v>
      </c>
      <c r="BF152" s="137">
        <f t="shared" si="5"/>
        <v>0</v>
      </c>
      <c r="BG152" s="137">
        <f t="shared" si="6"/>
        <v>0</v>
      </c>
      <c r="BH152" s="137">
        <f t="shared" si="7"/>
        <v>0</v>
      </c>
      <c r="BI152" s="137">
        <f t="shared" si="8"/>
        <v>0</v>
      </c>
      <c r="BJ152" s="16" t="s">
        <v>88</v>
      </c>
      <c r="BK152" s="137">
        <f t="shared" si="9"/>
        <v>-6921.6</v>
      </c>
      <c r="BL152" s="16" t="s">
        <v>134</v>
      </c>
      <c r="BM152" s="136" t="s">
        <v>371</v>
      </c>
    </row>
    <row r="153" spans="2:65" s="1" customFormat="1" ht="24.2" customHeight="1">
      <c r="B153" s="125"/>
      <c r="C153" s="158" t="s">
        <v>372</v>
      </c>
      <c r="D153" s="158" t="s">
        <v>187</v>
      </c>
      <c r="E153" s="159" t="s">
        <v>373</v>
      </c>
      <c r="F153" s="160" t="s">
        <v>374</v>
      </c>
      <c r="G153" s="161" t="s">
        <v>243</v>
      </c>
      <c r="H153" s="162">
        <v>-6.18</v>
      </c>
      <c r="I153" s="163">
        <v>1680</v>
      </c>
      <c r="J153" s="163">
        <f t="shared" si="0"/>
        <v>-10382.4</v>
      </c>
      <c r="K153" s="160" t="s">
        <v>1</v>
      </c>
      <c r="L153" s="164"/>
      <c r="M153" s="165" t="s">
        <v>1</v>
      </c>
      <c r="N153" s="166" t="s">
        <v>45</v>
      </c>
      <c r="O153" s="134">
        <v>0</v>
      </c>
      <c r="P153" s="134">
        <f t="shared" si="1"/>
        <v>0</v>
      </c>
      <c r="Q153" s="134">
        <v>0</v>
      </c>
      <c r="R153" s="134">
        <f t="shared" si="2"/>
        <v>0</v>
      </c>
      <c r="S153" s="134">
        <v>0</v>
      </c>
      <c r="T153" s="135">
        <f t="shared" si="3"/>
        <v>0</v>
      </c>
      <c r="AR153" s="136" t="s">
        <v>186</v>
      </c>
      <c r="AT153" s="136" t="s">
        <v>187</v>
      </c>
      <c r="AU153" s="136" t="s">
        <v>88</v>
      </c>
      <c r="AY153" s="16" t="s">
        <v>133</v>
      </c>
      <c r="BE153" s="137">
        <f t="shared" si="4"/>
        <v>-10382.4</v>
      </c>
      <c r="BF153" s="137">
        <f t="shared" si="5"/>
        <v>0</v>
      </c>
      <c r="BG153" s="137">
        <f t="shared" si="6"/>
        <v>0</v>
      </c>
      <c r="BH153" s="137">
        <f t="shared" si="7"/>
        <v>0</v>
      </c>
      <c r="BI153" s="137">
        <f t="shared" si="8"/>
        <v>0</v>
      </c>
      <c r="BJ153" s="16" t="s">
        <v>88</v>
      </c>
      <c r="BK153" s="137">
        <f t="shared" si="9"/>
        <v>-10382.4</v>
      </c>
      <c r="BL153" s="16" t="s">
        <v>134</v>
      </c>
      <c r="BM153" s="136" t="s">
        <v>375</v>
      </c>
    </row>
    <row r="154" spans="2:65" s="1" customFormat="1" ht="33" customHeight="1">
      <c r="B154" s="125"/>
      <c r="C154" s="126" t="s">
        <v>376</v>
      </c>
      <c r="D154" s="126" t="s">
        <v>135</v>
      </c>
      <c r="E154" s="127" t="s">
        <v>377</v>
      </c>
      <c r="F154" s="128" t="s">
        <v>378</v>
      </c>
      <c r="G154" s="129" t="s">
        <v>243</v>
      </c>
      <c r="H154" s="130">
        <v>-31</v>
      </c>
      <c r="I154" s="131">
        <v>292.8</v>
      </c>
      <c r="J154" s="131">
        <f t="shared" si="0"/>
        <v>-9076.7999999999993</v>
      </c>
      <c r="K154" s="128" t="s">
        <v>306</v>
      </c>
      <c r="L154" s="28"/>
      <c r="M154" s="132" t="s">
        <v>1</v>
      </c>
      <c r="N154" s="133" t="s">
        <v>45</v>
      </c>
      <c r="O154" s="134">
        <v>0</v>
      </c>
      <c r="P154" s="134">
        <f t="shared" si="1"/>
        <v>0</v>
      </c>
      <c r="Q154" s="134">
        <v>0</v>
      </c>
      <c r="R154" s="134">
        <f t="shared" si="2"/>
        <v>0</v>
      </c>
      <c r="S154" s="134">
        <v>0</v>
      </c>
      <c r="T154" s="135">
        <f t="shared" si="3"/>
        <v>0</v>
      </c>
      <c r="AR154" s="136" t="s">
        <v>134</v>
      </c>
      <c r="AT154" s="136" t="s">
        <v>135</v>
      </c>
      <c r="AU154" s="136" t="s">
        <v>88</v>
      </c>
      <c r="AY154" s="16" t="s">
        <v>133</v>
      </c>
      <c r="BE154" s="137">
        <f t="shared" si="4"/>
        <v>-9076.7999999999993</v>
      </c>
      <c r="BF154" s="137">
        <f t="shared" si="5"/>
        <v>0</v>
      </c>
      <c r="BG154" s="137">
        <f t="shared" si="6"/>
        <v>0</v>
      </c>
      <c r="BH154" s="137">
        <f t="shared" si="7"/>
        <v>0</v>
      </c>
      <c r="BI154" s="137">
        <f t="shared" si="8"/>
        <v>0</v>
      </c>
      <c r="BJ154" s="16" t="s">
        <v>88</v>
      </c>
      <c r="BK154" s="137">
        <f t="shared" si="9"/>
        <v>-9076.7999999999993</v>
      </c>
      <c r="BL154" s="16" t="s">
        <v>134</v>
      </c>
      <c r="BM154" s="136" t="s">
        <v>379</v>
      </c>
    </row>
    <row r="155" spans="2:65" s="1" customFormat="1" ht="16.5" customHeight="1">
      <c r="B155" s="125"/>
      <c r="C155" s="158" t="s">
        <v>7</v>
      </c>
      <c r="D155" s="158" t="s">
        <v>187</v>
      </c>
      <c r="E155" s="159" t="s">
        <v>380</v>
      </c>
      <c r="F155" s="160" t="s">
        <v>381</v>
      </c>
      <c r="G155" s="161" t="s">
        <v>243</v>
      </c>
      <c r="H155" s="162">
        <v>-93.93</v>
      </c>
      <c r="I155" s="163">
        <v>160</v>
      </c>
      <c r="J155" s="163">
        <f t="shared" si="0"/>
        <v>-15028.8</v>
      </c>
      <c r="K155" s="160" t="s">
        <v>1</v>
      </c>
      <c r="L155" s="164"/>
      <c r="M155" s="165" t="s">
        <v>1</v>
      </c>
      <c r="N155" s="166" t="s">
        <v>45</v>
      </c>
      <c r="O155" s="134">
        <v>0</v>
      </c>
      <c r="P155" s="134">
        <f t="shared" si="1"/>
        <v>0</v>
      </c>
      <c r="Q155" s="134">
        <v>0</v>
      </c>
      <c r="R155" s="134">
        <f t="shared" si="2"/>
        <v>0</v>
      </c>
      <c r="S155" s="134">
        <v>0</v>
      </c>
      <c r="T155" s="135">
        <f t="shared" si="3"/>
        <v>0</v>
      </c>
      <c r="AR155" s="136" t="s">
        <v>186</v>
      </c>
      <c r="AT155" s="136" t="s">
        <v>187</v>
      </c>
      <c r="AU155" s="136" t="s">
        <v>88</v>
      </c>
      <c r="AY155" s="16" t="s">
        <v>133</v>
      </c>
      <c r="BE155" s="137">
        <f t="shared" si="4"/>
        <v>-15028.8</v>
      </c>
      <c r="BF155" s="137">
        <f t="shared" si="5"/>
        <v>0</v>
      </c>
      <c r="BG155" s="137">
        <f t="shared" si="6"/>
        <v>0</v>
      </c>
      <c r="BH155" s="137">
        <f t="shared" si="7"/>
        <v>0</v>
      </c>
      <c r="BI155" s="137">
        <f t="shared" si="8"/>
        <v>0</v>
      </c>
      <c r="BJ155" s="16" t="s">
        <v>88</v>
      </c>
      <c r="BK155" s="137">
        <f t="shared" si="9"/>
        <v>-15028.8</v>
      </c>
      <c r="BL155" s="16" t="s">
        <v>134</v>
      </c>
      <c r="BM155" s="136" t="s">
        <v>382</v>
      </c>
    </row>
    <row r="156" spans="2:65" s="1" customFormat="1" ht="16.5" customHeight="1">
      <c r="B156" s="125"/>
      <c r="C156" s="158" t="s">
        <v>383</v>
      </c>
      <c r="D156" s="158" t="s">
        <v>187</v>
      </c>
      <c r="E156" s="159" t="s">
        <v>384</v>
      </c>
      <c r="F156" s="160" t="s">
        <v>385</v>
      </c>
      <c r="G156" s="161" t="s">
        <v>243</v>
      </c>
      <c r="H156" s="162">
        <v>-93.93</v>
      </c>
      <c r="I156" s="163">
        <v>40</v>
      </c>
      <c r="J156" s="163">
        <f t="shared" si="0"/>
        <v>-3757.2</v>
      </c>
      <c r="K156" s="160" t="s">
        <v>1</v>
      </c>
      <c r="L156" s="164"/>
      <c r="M156" s="165" t="s">
        <v>1</v>
      </c>
      <c r="N156" s="166" t="s">
        <v>45</v>
      </c>
      <c r="O156" s="134">
        <v>0</v>
      </c>
      <c r="P156" s="134">
        <f t="shared" si="1"/>
        <v>0</v>
      </c>
      <c r="Q156" s="134">
        <v>0</v>
      </c>
      <c r="R156" s="134">
        <f t="shared" si="2"/>
        <v>0</v>
      </c>
      <c r="S156" s="134">
        <v>0</v>
      </c>
      <c r="T156" s="135">
        <f t="shared" si="3"/>
        <v>0</v>
      </c>
      <c r="AR156" s="136" t="s">
        <v>186</v>
      </c>
      <c r="AT156" s="136" t="s">
        <v>187</v>
      </c>
      <c r="AU156" s="136" t="s">
        <v>88</v>
      </c>
      <c r="AY156" s="16" t="s">
        <v>133</v>
      </c>
      <c r="BE156" s="137">
        <f t="shared" si="4"/>
        <v>-3757.2</v>
      </c>
      <c r="BF156" s="137">
        <f t="shared" si="5"/>
        <v>0</v>
      </c>
      <c r="BG156" s="137">
        <f t="shared" si="6"/>
        <v>0</v>
      </c>
      <c r="BH156" s="137">
        <f t="shared" si="7"/>
        <v>0</v>
      </c>
      <c r="BI156" s="137">
        <f t="shared" si="8"/>
        <v>0</v>
      </c>
      <c r="BJ156" s="16" t="s">
        <v>88</v>
      </c>
      <c r="BK156" s="137">
        <f t="shared" si="9"/>
        <v>-3757.2</v>
      </c>
      <c r="BL156" s="16" t="s">
        <v>134</v>
      </c>
      <c r="BM156" s="136" t="s">
        <v>386</v>
      </c>
    </row>
    <row r="157" spans="2:65" s="1" customFormat="1" ht="21.75" customHeight="1">
      <c r="B157" s="125"/>
      <c r="C157" s="126" t="s">
        <v>387</v>
      </c>
      <c r="D157" s="126" t="s">
        <v>135</v>
      </c>
      <c r="E157" s="127" t="s">
        <v>388</v>
      </c>
      <c r="F157" s="128" t="s">
        <v>389</v>
      </c>
      <c r="G157" s="129" t="s">
        <v>183</v>
      </c>
      <c r="H157" s="130">
        <v>-186</v>
      </c>
      <c r="I157" s="131">
        <v>37.28</v>
      </c>
      <c r="J157" s="131">
        <f t="shared" si="0"/>
        <v>-6934.08</v>
      </c>
      <c r="K157" s="128" t="s">
        <v>306</v>
      </c>
      <c r="L157" s="28"/>
      <c r="M157" s="132" t="s">
        <v>1</v>
      </c>
      <c r="N157" s="133" t="s">
        <v>45</v>
      </c>
      <c r="O157" s="134">
        <v>0</v>
      </c>
      <c r="P157" s="134">
        <f t="shared" si="1"/>
        <v>0</v>
      </c>
      <c r="Q157" s="134">
        <v>0</v>
      </c>
      <c r="R157" s="134">
        <f t="shared" si="2"/>
        <v>0</v>
      </c>
      <c r="S157" s="134">
        <v>0</v>
      </c>
      <c r="T157" s="135">
        <f t="shared" si="3"/>
        <v>0</v>
      </c>
      <c r="AR157" s="136" t="s">
        <v>134</v>
      </c>
      <c r="AT157" s="136" t="s">
        <v>135</v>
      </c>
      <c r="AU157" s="136" t="s">
        <v>88</v>
      </c>
      <c r="AY157" s="16" t="s">
        <v>133</v>
      </c>
      <c r="BE157" s="137">
        <f t="shared" si="4"/>
        <v>-6934.08</v>
      </c>
      <c r="BF157" s="137">
        <f t="shared" si="5"/>
        <v>0</v>
      </c>
      <c r="BG157" s="137">
        <f t="shared" si="6"/>
        <v>0</v>
      </c>
      <c r="BH157" s="137">
        <f t="shared" si="7"/>
        <v>0</v>
      </c>
      <c r="BI157" s="137">
        <f t="shared" si="8"/>
        <v>0</v>
      </c>
      <c r="BJ157" s="16" t="s">
        <v>88</v>
      </c>
      <c r="BK157" s="137">
        <f t="shared" si="9"/>
        <v>-6934.08</v>
      </c>
      <c r="BL157" s="16" t="s">
        <v>134</v>
      </c>
      <c r="BM157" s="136" t="s">
        <v>390</v>
      </c>
    </row>
    <row r="158" spans="2:65" s="1" customFormat="1" ht="16.5" customHeight="1">
      <c r="B158" s="125"/>
      <c r="C158" s="158" t="s">
        <v>391</v>
      </c>
      <c r="D158" s="158" t="s">
        <v>187</v>
      </c>
      <c r="E158" s="159" t="s">
        <v>392</v>
      </c>
      <c r="F158" s="160" t="s">
        <v>393</v>
      </c>
      <c r="G158" s="161" t="s">
        <v>183</v>
      </c>
      <c r="H158" s="162">
        <v>-204.6</v>
      </c>
      <c r="I158" s="163">
        <v>160</v>
      </c>
      <c r="J158" s="163">
        <f t="shared" si="0"/>
        <v>-32736</v>
      </c>
      <c r="K158" s="160" t="s">
        <v>1</v>
      </c>
      <c r="L158" s="164"/>
      <c r="M158" s="165" t="s">
        <v>1</v>
      </c>
      <c r="N158" s="166" t="s">
        <v>45</v>
      </c>
      <c r="O158" s="134">
        <v>0</v>
      </c>
      <c r="P158" s="134">
        <f t="shared" si="1"/>
        <v>0</v>
      </c>
      <c r="Q158" s="134">
        <v>0</v>
      </c>
      <c r="R158" s="134">
        <f t="shared" si="2"/>
        <v>0</v>
      </c>
      <c r="S158" s="134">
        <v>0</v>
      </c>
      <c r="T158" s="135">
        <f t="shared" si="3"/>
        <v>0</v>
      </c>
      <c r="AR158" s="136" t="s">
        <v>186</v>
      </c>
      <c r="AT158" s="136" t="s">
        <v>187</v>
      </c>
      <c r="AU158" s="136" t="s">
        <v>88</v>
      </c>
      <c r="AY158" s="16" t="s">
        <v>133</v>
      </c>
      <c r="BE158" s="137">
        <f t="shared" si="4"/>
        <v>-32736</v>
      </c>
      <c r="BF158" s="137">
        <f t="shared" si="5"/>
        <v>0</v>
      </c>
      <c r="BG158" s="137">
        <f t="shared" si="6"/>
        <v>0</v>
      </c>
      <c r="BH158" s="137">
        <f t="shared" si="7"/>
        <v>0</v>
      </c>
      <c r="BI158" s="137">
        <f t="shared" si="8"/>
        <v>0</v>
      </c>
      <c r="BJ158" s="16" t="s">
        <v>88</v>
      </c>
      <c r="BK158" s="137">
        <f t="shared" si="9"/>
        <v>-32736</v>
      </c>
      <c r="BL158" s="16" t="s">
        <v>134</v>
      </c>
      <c r="BM158" s="136" t="s">
        <v>394</v>
      </c>
    </row>
    <row r="159" spans="2:65" s="1" customFormat="1" ht="24.2" customHeight="1">
      <c r="B159" s="125"/>
      <c r="C159" s="126" t="s">
        <v>395</v>
      </c>
      <c r="D159" s="126" t="s">
        <v>135</v>
      </c>
      <c r="E159" s="127" t="s">
        <v>396</v>
      </c>
      <c r="F159" s="128" t="s">
        <v>397</v>
      </c>
      <c r="G159" s="129" t="s">
        <v>183</v>
      </c>
      <c r="H159" s="130">
        <v>-35.06</v>
      </c>
      <c r="I159" s="131">
        <v>39.840000000000003</v>
      </c>
      <c r="J159" s="131">
        <f t="shared" si="0"/>
        <v>-1396.79</v>
      </c>
      <c r="K159" s="128" t="s">
        <v>306</v>
      </c>
      <c r="L159" s="28"/>
      <c r="M159" s="132" t="s">
        <v>1</v>
      </c>
      <c r="N159" s="133" t="s">
        <v>45</v>
      </c>
      <c r="O159" s="134">
        <v>0</v>
      </c>
      <c r="P159" s="134">
        <f t="shared" si="1"/>
        <v>0</v>
      </c>
      <c r="Q159" s="134">
        <v>0</v>
      </c>
      <c r="R159" s="134">
        <f t="shared" si="2"/>
        <v>0</v>
      </c>
      <c r="S159" s="134">
        <v>0</v>
      </c>
      <c r="T159" s="135">
        <f t="shared" si="3"/>
        <v>0</v>
      </c>
      <c r="AR159" s="136" t="s">
        <v>134</v>
      </c>
      <c r="AT159" s="136" t="s">
        <v>135</v>
      </c>
      <c r="AU159" s="136" t="s">
        <v>88</v>
      </c>
      <c r="AY159" s="16" t="s">
        <v>133</v>
      </c>
      <c r="BE159" s="137">
        <f t="shared" si="4"/>
        <v>-1396.79</v>
      </c>
      <c r="BF159" s="137">
        <f t="shared" si="5"/>
        <v>0</v>
      </c>
      <c r="BG159" s="137">
        <f t="shared" si="6"/>
        <v>0</v>
      </c>
      <c r="BH159" s="137">
        <f t="shared" si="7"/>
        <v>0</v>
      </c>
      <c r="BI159" s="137">
        <f t="shared" si="8"/>
        <v>0</v>
      </c>
      <c r="BJ159" s="16" t="s">
        <v>88</v>
      </c>
      <c r="BK159" s="137">
        <f t="shared" si="9"/>
        <v>-1396.79</v>
      </c>
      <c r="BL159" s="16" t="s">
        <v>134</v>
      </c>
      <c r="BM159" s="136" t="s">
        <v>398</v>
      </c>
    </row>
    <row r="160" spans="2:65" s="1" customFormat="1" ht="16.5" customHeight="1">
      <c r="B160" s="125"/>
      <c r="C160" s="158" t="s">
        <v>399</v>
      </c>
      <c r="D160" s="158" t="s">
        <v>187</v>
      </c>
      <c r="E160" s="159" t="s">
        <v>400</v>
      </c>
      <c r="F160" s="160" t="s">
        <v>401</v>
      </c>
      <c r="G160" s="161" t="s">
        <v>151</v>
      </c>
      <c r="H160" s="162">
        <v>-3.6110000000000002</v>
      </c>
      <c r="I160" s="163">
        <v>1984</v>
      </c>
      <c r="J160" s="163">
        <f t="shared" si="0"/>
        <v>-7164.22</v>
      </c>
      <c r="K160" s="160" t="s">
        <v>306</v>
      </c>
      <c r="L160" s="164"/>
      <c r="M160" s="165" t="s">
        <v>1</v>
      </c>
      <c r="N160" s="166" t="s">
        <v>45</v>
      </c>
      <c r="O160" s="134">
        <v>0</v>
      </c>
      <c r="P160" s="134">
        <f t="shared" si="1"/>
        <v>0</v>
      </c>
      <c r="Q160" s="134">
        <v>0</v>
      </c>
      <c r="R160" s="134">
        <f t="shared" si="2"/>
        <v>0</v>
      </c>
      <c r="S160" s="134">
        <v>0</v>
      </c>
      <c r="T160" s="135">
        <f t="shared" si="3"/>
        <v>0</v>
      </c>
      <c r="AR160" s="136" t="s">
        <v>186</v>
      </c>
      <c r="AT160" s="136" t="s">
        <v>187</v>
      </c>
      <c r="AU160" s="136" t="s">
        <v>88</v>
      </c>
      <c r="AY160" s="16" t="s">
        <v>133</v>
      </c>
      <c r="BE160" s="137">
        <f t="shared" si="4"/>
        <v>-7164.22</v>
      </c>
      <c r="BF160" s="137">
        <f t="shared" si="5"/>
        <v>0</v>
      </c>
      <c r="BG160" s="137">
        <f t="shared" si="6"/>
        <v>0</v>
      </c>
      <c r="BH160" s="137">
        <f t="shared" si="7"/>
        <v>0</v>
      </c>
      <c r="BI160" s="137">
        <f t="shared" si="8"/>
        <v>0</v>
      </c>
      <c r="BJ160" s="16" t="s">
        <v>88</v>
      </c>
      <c r="BK160" s="137">
        <f t="shared" si="9"/>
        <v>-7164.22</v>
      </c>
      <c r="BL160" s="16" t="s">
        <v>134</v>
      </c>
      <c r="BM160" s="136" t="s">
        <v>402</v>
      </c>
    </row>
    <row r="161" spans="2:65" s="1" customFormat="1" ht="24.2" customHeight="1">
      <c r="B161" s="125"/>
      <c r="C161" s="126" t="s">
        <v>403</v>
      </c>
      <c r="D161" s="126" t="s">
        <v>135</v>
      </c>
      <c r="E161" s="127" t="s">
        <v>404</v>
      </c>
      <c r="F161" s="128" t="s">
        <v>405</v>
      </c>
      <c r="G161" s="129" t="s">
        <v>138</v>
      </c>
      <c r="H161" s="130">
        <v>-2E-3</v>
      </c>
      <c r="I161" s="131">
        <v>30640</v>
      </c>
      <c r="J161" s="131">
        <f t="shared" si="0"/>
        <v>-61.28</v>
      </c>
      <c r="K161" s="128" t="s">
        <v>306</v>
      </c>
      <c r="L161" s="28"/>
      <c r="M161" s="132" t="s">
        <v>1</v>
      </c>
      <c r="N161" s="133" t="s">
        <v>45</v>
      </c>
      <c r="O161" s="134">
        <v>0</v>
      </c>
      <c r="P161" s="134">
        <f t="shared" si="1"/>
        <v>0</v>
      </c>
      <c r="Q161" s="134">
        <v>0</v>
      </c>
      <c r="R161" s="134">
        <f t="shared" si="2"/>
        <v>0</v>
      </c>
      <c r="S161" s="134">
        <v>0</v>
      </c>
      <c r="T161" s="135">
        <f t="shared" si="3"/>
        <v>0</v>
      </c>
      <c r="AR161" s="136" t="s">
        <v>134</v>
      </c>
      <c r="AT161" s="136" t="s">
        <v>135</v>
      </c>
      <c r="AU161" s="136" t="s">
        <v>88</v>
      </c>
      <c r="AY161" s="16" t="s">
        <v>133</v>
      </c>
      <c r="BE161" s="137">
        <f t="shared" si="4"/>
        <v>-61.28</v>
      </c>
      <c r="BF161" s="137">
        <f t="shared" si="5"/>
        <v>0</v>
      </c>
      <c r="BG161" s="137">
        <f t="shared" si="6"/>
        <v>0</v>
      </c>
      <c r="BH161" s="137">
        <f t="shared" si="7"/>
        <v>0</v>
      </c>
      <c r="BI161" s="137">
        <f t="shared" si="8"/>
        <v>0</v>
      </c>
      <c r="BJ161" s="16" t="s">
        <v>88</v>
      </c>
      <c r="BK161" s="137">
        <f t="shared" si="9"/>
        <v>-61.28</v>
      </c>
      <c r="BL161" s="16" t="s">
        <v>134</v>
      </c>
      <c r="BM161" s="136" t="s">
        <v>406</v>
      </c>
    </row>
    <row r="162" spans="2:65" s="1" customFormat="1" ht="16.5" customHeight="1">
      <c r="B162" s="125"/>
      <c r="C162" s="158" t="s">
        <v>407</v>
      </c>
      <c r="D162" s="158" t="s">
        <v>187</v>
      </c>
      <c r="E162" s="159" t="s">
        <v>408</v>
      </c>
      <c r="F162" s="160" t="s">
        <v>409</v>
      </c>
      <c r="G162" s="161" t="s">
        <v>410</v>
      </c>
      <c r="H162" s="162">
        <v>-1.597</v>
      </c>
      <c r="I162" s="163">
        <v>960</v>
      </c>
      <c r="J162" s="163">
        <f t="shared" si="0"/>
        <v>-1533.12</v>
      </c>
      <c r="K162" s="160" t="s">
        <v>1</v>
      </c>
      <c r="L162" s="164"/>
      <c r="M162" s="165" t="s">
        <v>1</v>
      </c>
      <c r="N162" s="166" t="s">
        <v>45</v>
      </c>
      <c r="O162" s="134">
        <v>0</v>
      </c>
      <c r="P162" s="134">
        <f t="shared" si="1"/>
        <v>0</v>
      </c>
      <c r="Q162" s="134">
        <v>0</v>
      </c>
      <c r="R162" s="134">
        <f t="shared" si="2"/>
        <v>0</v>
      </c>
      <c r="S162" s="134">
        <v>0</v>
      </c>
      <c r="T162" s="135">
        <f t="shared" si="3"/>
        <v>0</v>
      </c>
      <c r="AR162" s="136" t="s">
        <v>186</v>
      </c>
      <c r="AT162" s="136" t="s">
        <v>187</v>
      </c>
      <c r="AU162" s="136" t="s">
        <v>88</v>
      </c>
      <c r="AY162" s="16" t="s">
        <v>133</v>
      </c>
      <c r="BE162" s="137">
        <f t="shared" si="4"/>
        <v>-1533.12</v>
      </c>
      <c r="BF162" s="137">
        <f t="shared" si="5"/>
        <v>0</v>
      </c>
      <c r="BG162" s="137">
        <f t="shared" si="6"/>
        <v>0</v>
      </c>
      <c r="BH162" s="137">
        <f t="shared" si="7"/>
        <v>0</v>
      </c>
      <c r="BI162" s="137">
        <f t="shared" si="8"/>
        <v>0</v>
      </c>
      <c r="BJ162" s="16" t="s">
        <v>88</v>
      </c>
      <c r="BK162" s="137">
        <f t="shared" si="9"/>
        <v>-1533.12</v>
      </c>
      <c r="BL162" s="16" t="s">
        <v>134</v>
      </c>
      <c r="BM162" s="136" t="s">
        <v>411</v>
      </c>
    </row>
    <row r="163" spans="2:65" s="1" customFormat="1" ht="21.75" customHeight="1">
      <c r="B163" s="125"/>
      <c r="C163" s="126" t="s">
        <v>412</v>
      </c>
      <c r="D163" s="126" t="s">
        <v>135</v>
      </c>
      <c r="E163" s="127" t="s">
        <v>413</v>
      </c>
      <c r="F163" s="128" t="s">
        <v>414</v>
      </c>
      <c r="G163" s="129" t="s">
        <v>151</v>
      </c>
      <c r="H163" s="130">
        <v>-1.86</v>
      </c>
      <c r="I163" s="131">
        <v>324.8</v>
      </c>
      <c r="J163" s="131">
        <f t="shared" si="0"/>
        <v>-604.13</v>
      </c>
      <c r="K163" s="128" t="s">
        <v>306</v>
      </c>
      <c r="L163" s="28"/>
      <c r="M163" s="132" t="s">
        <v>1</v>
      </c>
      <c r="N163" s="133" t="s">
        <v>45</v>
      </c>
      <c r="O163" s="134">
        <v>0</v>
      </c>
      <c r="P163" s="134">
        <f t="shared" si="1"/>
        <v>0</v>
      </c>
      <c r="Q163" s="134">
        <v>0</v>
      </c>
      <c r="R163" s="134">
        <f t="shared" si="2"/>
        <v>0</v>
      </c>
      <c r="S163" s="134">
        <v>0</v>
      </c>
      <c r="T163" s="135">
        <f t="shared" si="3"/>
        <v>0</v>
      </c>
      <c r="AR163" s="136" t="s">
        <v>134</v>
      </c>
      <c r="AT163" s="136" t="s">
        <v>135</v>
      </c>
      <c r="AU163" s="136" t="s">
        <v>88</v>
      </c>
      <c r="AY163" s="16" t="s">
        <v>133</v>
      </c>
      <c r="BE163" s="137">
        <f t="shared" si="4"/>
        <v>-604.13</v>
      </c>
      <c r="BF163" s="137">
        <f t="shared" si="5"/>
        <v>0</v>
      </c>
      <c r="BG163" s="137">
        <f t="shared" si="6"/>
        <v>0</v>
      </c>
      <c r="BH163" s="137">
        <f t="shared" si="7"/>
        <v>0</v>
      </c>
      <c r="BI163" s="137">
        <f t="shared" si="8"/>
        <v>0</v>
      </c>
      <c r="BJ163" s="16" t="s">
        <v>88</v>
      </c>
      <c r="BK163" s="137">
        <f t="shared" si="9"/>
        <v>-604.13</v>
      </c>
      <c r="BL163" s="16" t="s">
        <v>134</v>
      </c>
      <c r="BM163" s="136" t="s">
        <v>415</v>
      </c>
    </row>
    <row r="164" spans="2:65" s="1" customFormat="1" ht="24.2" customHeight="1">
      <c r="B164" s="125"/>
      <c r="C164" s="126" t="s">
        <v>416</v>
      </c>
      <c r="D164" s="126" t="s">
        <v>135</v>
      </c>
      <c r="E164" s="127" t="s">
        <v>417</v>
      </c>
      <c r="F164" s="128" t="s">
        <v>418</v>
      </c>
      <c r="G164" s="129" t="s">
        <v>151</v>
      </c>
      <c r="H164" s="130">
        <v>-7.44</v>
      </c>
      <c r="I164" s="131">
        <v>19.760000000000002</v>
      </c>
      <c r="J164" s="131">
        <f t="shared" si="0"/>
        <v>-147.01</v>
      </c>
      <c r="K164" s="128" t="s">
        <v>306</v>
      </c>
      <c r="L164" s="28"/>
      <c r="M164" s="132" t="s">
        <v>1</v>
      </c>
      <c r="N164" s="133" t="s">
        <v>45</v>
      </c>
      <c r="O164" s="134">
        <v>0</v>
      </c>
      <c r="P164" s="134">
        <f t="shared" si="1"/>
        <v>0</v>
      </c>
      <c r="Q164" s="134">
        <v>0</v>
      </c>
      <c r="R164" s="134">
        <f t="shared" si="2"/>
        <v>0</v>
      </c>
      <c r="S164" s="134">
        <v>0</v>
      </c>
      <c r="T164" s="135">
        <f t="shared" si="3"/>
        <v>0</v>
      </c>
      <c r="AR164" s="136" t="s">
        <v>134</v>
      </c>
      <c r="AT164" s="136" t="s">
        <v>135</v>
      </c>
      <c r="AU164" s="136" t="s">
        <v>88</v>
      </c>
      <c r="AY164" s="16" t="s">
        <v>133</v>
      </c>
      <c r="BE164" s="137">
        <f t="shared" si="4"/>
        <v>-147.01</v>
      </c>
      <c r="BF164" s="137">
        <f t="shared" si="5"/>
        <v>0</v>
      </c>
      <c r="BG164" s="137">
        <f t="shared" si="6"/>
        <v>0</v>
      </c>
      <c r="BH164" s="137">
        <f t="shared" si="7"/>
        <v>0</v>
      </c>
      <c r="BI164" s="137">
        <f t="shared" si="8"/>
        <v>0</v>
      </c>
      <c r="BJ164" s="16" t="s">
        <v>88</v>
      </c>
      <c r="BK164" s="137">
        <f t="shared" si="9"/>
        <v>-147.01</v>
      </c>
      <c r="BL164" s="16" t="s">
        <v>134</v>
      </c>
      <c r="BM164" s="136" t="s">
        <v>419</v>
      </c>
    </row>
    <row r="165" spans="2:65" s="1" customFormat="1" ht="16.5" customHeight="1">
      <c r="B165" s="125"/>
      <c r="C165" s="158" t="s">
        <v>420</v>
      </c>
      <c r="D165" s="158" t="s">
        <v>187</v>
      </c>
      <c r="E165" s="159" t="s">
        <v>421</v>
      </c>
      <c r="F165" s="160" t="s">
        <v>422</v>
      </c>
      <c r="G165" s="161" t="s">
        <v>151</v>
      </c>
      <c r="H165" s="162">
        <v>-1.86</v>
      </c>
      <c r="I165" s="163">
        <v>43.68</v>
      </c>
      <c r="J165" s="163">
        <f t="shared" si="0"/>
        <v>-81.239999999999995</v>
      </c>
      <c r="K165" s="160" t="s">
        <v>306</v>
      </c>
      <c r="L165" s="164"/>
      <c r="M165" s="165" t="s">
        <v>1</v>
      </c>
      <c r="N165" s="166" t="s">
        <v>45</v>
      </c>
      <c r="O165" s="134">
        <v>0</v>
      </c>
      <c r="P165" s="134">
        <f t="shared" si="1"/>
        <v>0</v>
      </c>
      <c r="Q165" s="134">
        <v>0</v>
      </c>
      <c r="R165" s="134">
        <f t="shared" si="2"/>
        <v>0</v>
      </c>
      <c r="S165" s="134">
        <v>0</v>
      </c>
      <c r="T165" s="135">
        <f t="shared" si="3"/>
        <v>0</v>
      </c>
      <c r="AR165" s="136" t="s">
        <v>186</v>
      </c>
      <c r="AT165" s="136" t="s">
        <v>187</v>
      </c>
      <c r="AU165" s="136" t="s">
        <v>88</v>
      </c>
      <c r="AY165" s="16" t="s">
        <v>133</v>
      </c>
      <c r="BE165" s="137">
        <f t="shared" si="4"/>
        <v>-81.239999999999995</v>
      </c>
      <c r="BF165" s="137">
        <f t="shared" si="5"/>
        <v>0</v>
      </c>
      <c r="BG165" s="137">
        <f t="shared" si="6"/>
        <v>0</v>
      </c>
      <c r="BH165" s="137">
        <f t="shared" si="7"/>
        <v>0</v>
      </c>
      <c r="BI165" s="137">
        <f t="shared" si="8"/>
        <v>0</v>
      </c>
      <c r="BJ165" s="16" t="s">
        <v>88</v>
      </c>
      <c r="BK165" s="137">
        <f t="shared" si="9"/>
        <v>-81.239999999999995</v>
      </c>
      <c r="BL165" s="16" t="s">
        <v>134</v>
      </c>
      <c r="BM165" s="136" t="s">
        <v>423</v>
      </c>
    </row>
    <row r="166" spans="2:65" s="1" customFormat="1" ht="33" customHeight="1">
      <c r="B166" s="125"/>
      <c r="C166" s="126" t="s">
        <v>424</v>
      </c>
      <c r="D166" s="126" t="s">
        <v>135</v>
      </c>
      <c r="E166" s="127" t="s">
        <v>425</v>
      </c>
      <c r="F166" s="128" t="s">
        <v>426</v>
      </c>
      <c r="G166" s="129" t="s">
        <v>243</v>
      </c>
      <c r="H166" s="130">
        <v>-4</v>
      </c>
      <c r="I166" s="131">
        <v>775.2</v>
      </c>
      <c r="J166" s="131">
        <f t="shared" si="0"/>
        <v>-3100.8</v>
      </c>
      <c r="K166" s="128" t="s">
        <v>306</v>
      </c>
      <c r="L166" s="28"/>
      <c r="M166" s="132" t="s">
        <v>1</v>
      </c>
      <c r="N166" s="133" t="s">
        <v>45</v>
      </c>
      <c r="O166" s="134">
        <v>0</v>
      </c>
      <c r="P166" s="134">
        <f t="shared" si="1"/>
        <v>0</v>
      </c>
      <c r="Q166" s="134">
        <v>0</v>
      </c>
      <c r="R166" s="134">
        <f t="shared" si="2"/>
        <v>0</v>
      </c>
      <c r="S166" s="134">
        <v>0</v>
      </c>
      <c r="T166" s="135">
        <f t="shared" si="3"/>
        <v>0</v>
      </c>
      <c r="AR166" s="136" t="s">
        <v>134</v>
      </c>
      <c r="AT166" s="136" t="s">
        <v>135</v>
      </c>
      <c r="AU166" s="136" t="s">
        <v>88</v>
      </c>
      <c r="AY166" s="16" t="s">
        <v>133</v>
      </c>
      <c r="BE166" s="137">
        <f t="shared" si="4"/>
        <v>-3100.8</v>
      </c>
      <c r="BF166" s="137">
        <f t="shared" si="5"/>
        <v>0</v>
      </c>
      <c r="BG166" s="137">
        <f t="shared" si="6"/>
        <v>0</v>
      </c>
      <c r="BH166" s="137">
        <f t="shared" si="7"/>
        <v>0</v>
      </c>
      <c r="BI166" s="137">
        <f t="shared" si="8"/>
        <v>0</v>
      </c>
      <c r="BJ166" s="16" t="s">
        <v>88</v>
      </c>
      <c r="BK166" s="137">
        <f t="shared" si="9"/>
        <v>-3100.8</v>
      </c>
      <c r="BL166" s="16" t="s">
        <v>134</v>
      </c>
      <c r="BM166" s="136" t="s">
        <v>427</v>
      </c>
    </row>
    <row r="167" spans="2:65" s="1" customFormat="1" ht="21.75" customHeight="1">
      <c r="B167" s="125"/>
      <c r="C167" s="158" t="s">
        <v>428</v>
      </c>
      <c r="D167" s="158" t="s">
        <v>187</v>
      </c>
      <c r="E167" s="159" t="s">
        <v>429</v>
      </c>
      <c r="F167" s="160" t="s">
        <v>430</v>
      </c>
      <c r="G167" s="161" t="s">
        <v>243</v>
      </c>
      <c r="H167" s="162">
        <v>-4</v>
      </c>
      <c r="I167" s="163">
        <v>10400</v>
      </c>
      <c r="J167" s="163">
        <f t="shared" si="0"/>
        <v>-41600</v>
      </c>
      <c r="K167" s="160" t="s">
        <v>1</v>
      </c>
      <c r="L167" s="164"/>
      <c r="M167" s="165" t="s">
        <v>1</v>
      </c>
      <c r="N167" s="166" t="s">
        <v>45</v>
      </c>
      <c r="O167" s="134">
        <v>0</v>
      </c>
      <c r="P167" s="134">
        <f t="shared" si="1"/>
        <v>0</v>
      </c>
      <c r="Q167" s="134">
        <v>0</v>
      </c>
      <c r="R167" s="134">
        <f t="shared" si="2"/>
        <v>0</v>
      </c>
      <c r="S167" s="134">
        <v>0</v>
      </c>
      <c r="T167" s="135">
        <f t="shared" si="3"/>
        <v>0</v>
      </c>
      <c r="AR167" s="136" t="s">
        <v>186</v>
      </c>
      <c r="AT167" s="136" t="s">
        <v>187</v>
      </c>
      <c r="AU167" s="136" t="s">
        <v>88</v>
      </c>
      <c r="AY167" s="16" t="s">
        <v>133</v>
      </c>
      <c r="BE167" s="137">
        <f t="shared" si="4"/>
        <v>-41600</v>
      </c>
      <c r="BF167" s="137">
        <f t="shared" si="5"/>
        <v>0</v>
      </c>
      <c r="BG167" s="137">
        <f t="shared" si="6"/>
        <v>0</v>
      </c>
      <c r="BH167" s="137">
        <f t="shared" si="7"/>
        <v>0</v>
      </c>
      <c r="BI167" s="137">
        <f t="shared" si="8"/>
        <v>0</v>
      </c>
      <c r="BJ167" s="16" t="s">
        <v>88</v>
      </c>
      <c r="BK167" s="137">
        <f t="shared" si="9"/>
        <v>-41600</v>
      </c>
      <c r="BL167" s="16" t="s">
        <v>134</v>
      </c>
      <c r="BM167" s="136" t="s">
        <v>431</v>
      </c>
    </row>
    <row r="168" spans="2:65" s="11" customFormat="1" ht="25.9" customHeight="1">
      <c r="B168" s="116"/>
      <c r="D168" s="117" t="s">
        <v>79</v>
      </c>
      <c r="E168" s="118" t="s">
        <v>144</v>
      </c>
      <c r="F168" s="118" t="s">
        <v>432</v>
      </c>
      <c r="J168" s="119">
        <f>BK168</f>
        <v>-7537.6</v>
      </c>
      <c r="L168" s="116"/>
      <c r="M168" s="120"/>
      <c r="P168" s="121">
        <f>SUM(P169:P171)</f>
        <v>0</v>
      </c>
      <c r="R168" s="121">
        <f>SUM(R169:R171)</f>
        <v>0</v>
      </c>
      <c r="T168" s="122">
        <f>SUM(T169:T171)</f>
        <v>0</v>
      </c>
      <c r="AR168" s="117" t="s">
        <v>88</v>
      </c>
      <c r="AT168" s="123" t="s">
        <v>79</v>
      </c>
      <c r="AU168" s="123" t="s">
        <v>80</v>
      </c>
      <c r="AY168" s="117" t="s">
        <v>133</v>
      </c>
      <c r="BK168" s="124">
        <f>SUM(BK169:BK171)</f>
        <v>-7537.6</v>
      </c>
    </row>
    <row r="169" spans="2:65" s="1" customFormat="1" ht="37.9" customHeight="1">
      <c r="B169" s="125"/>
      <c r="C169" s="126" t="s">
        <v>433</v>
      </c>
      <c r="D169" s="126" t="s">
        <v>135</v>
      </c>
      <c r="E169" s="127" t="s">
        <v>434</v>
      </c>
      <c r="F169" s="128" t="s">
        <v>435</v>
      </c>
      <c r="G169" s="129" t="s">
        <v>243</v>
      </c>
      <c r="H169" s="130">
        <v>-1</v>
      </c>
      <c r="I169" s="131">
        <v>800</v>
      </c>
      <c r="J169" s="131">
        <f>ROUND(I169*H169,2)</f>
        <v>-800</v>
      </c>
      <c r="K169" s="128" t="s">
        <v>1</v>
      </c>
      <c r="L169" s="28"/>
      <c r="M169" s="132" t="s">
        <v>1</v>
      </c>
      <c r="N169" s="133" t="s">
        <v>45</v>
      </c>
      <c r="O169" s="134">
        <v>0</v>
      </c>
      <c r="P169" s="134">
        <f>O169*H169</f>
        <v>0</v>
      </c>
      <c r="Q169" s="134">
        <v>0</v>
      </c>
      <c r="R169" s="134">
        <f>Q169*H169</f>
        <v>0</v>
      </c>
      <c r="S169" s="134">
        <v>0</v>
      </c>
      <c r="T169" s="135">
        <f>S169*H169</f>
        <v>0</v>
      </c>
      <c r="AR169" s="136" t="s">
        <v>134</v>
      </c>
      <c r="AT169" s="136" t="s">
        <v>135</v>
      </c>
      <c r="AU169" s="136" t="s">
        <v>88</v>
      </c>
      <c r="AY169" s="16" t="s">
        <v>133</v>
      </c>
      <c r="BE169" s="137">
        <f>IF(N169="základní",J169,0)</f>
        <v>-800</v>
      </c>
      <c r="BF169" s="137">
        <f>IF(N169="snížená",J169,0)</f>
        <v>0</v>
      </c>
      <c r="BG169" s="137">
        <f>IF(N169="zákl. přenesená",J169,0)</f>
        <v>0</v>
      </c>
      <c r="BH169" s="137">
        <f>IF(N169="sníž. přenesená",J169,0)</f>
        <v>0</v>
      </c>
      <c r="BI169" s="137">
        <f>IF(N169="nulová",J169,0)</f>
        <v>0</v>
      </c>
      <c r="BJ169" s="16" t="s">
        <v>88</v>
      </c>
      <c r="BK169" s="137">
        <f>ROUND(I169*H169,2)</f>
        <v>-800</v>
      </c>
      <c r="BL169" s="16" t="s">
        <v>134</v>
      </c>
      <c r="BM169" s="136" t="s">
        <v>436</v>
      </c>
    </row>
    <row r="170" spans="2:65" s="1" customFormat="1" ht="24.2" customHeight="1">
      <c r="B170" s="125"/>
      <c r="C170" s="126" t="s">
        <v>437</v>
      </c>
      <c r="D170" s="126" t="s">
        <v>135</v>
      </c>
      <c r="E170" s="127" t="s">
        <v>438</v>
      </c>
      <c r="F170" s="128" t="s">
        <v>439</v>
      </c>
      <c r="G170" s="129" t="s">
        <v>151</v>
      </c>
      <c r="H170" s="130">
        <v>-1.5</v>
      </c>
      <c r="I170" s="131">
        <v>3600</v>
      </c>
      <c r="J170" s="131">
        <f>ROUND(I170*H170,2)</f>
        <v>-5400</v>
      </c>
      <c r="K170" s="128" t="s">
        <v>306</v>
      </c>
      <c r="L170" s="28"/>
      <c r="M170" s="132" t="s">
        <v>1</v>
      </c>
      <c r="N170" s="133" t="s">
        <v>45</v>
      </c>
      <c r="O170" s="134">
        <v>0</v>
      </c>
      <c r="P170" s="134">
        <f>O170*H170</f>
        <v>0</v>
      </c>
      <c r="Q170" s="134">
        <v>0</v>
      </c>
      <c r="R170" s="134">
        <f>Q170*H170</f>
        <v>0</v>
      </c>
      <c r="S170" s="134">
        <v>0</v>
      </c>
      <c r="T170" s="135">
        <f>S170*H170</f>
        <v>0</v>
      </c>
      <c r="AR170" s="136" t="s">
        <v>134</v>
      </c>
      <c r="AT170" s="136" t="s">
        <v>135</v>
      </c>
      <c r="AU170" s="136" t="s">
        <v>88</v>
      </c>
      <c r="AY170" s="16" t="s">
        <v>133</v>
      </c>
      <c r="BE170" s="137">
        <f>IF(N170="základní",J170,0)</f>
        <v>-5400</v>
      </c>
      <c r="BF170" s="137">
        <f>IF(N170="snížená",J170,0)</f>
        <v>0</v>
      </c>
      <c r="BG170" s="137">
        <f>IF(N170="zákl. přenesená",J170,0)</f>
        <v>0</v>
      </c>
      <c r="BH170" s="137">
        <f>IF(N170="sníž. přenesená",J170,0)</f>
        <v>0</v>
      </c>
      <c r="BI170" s="137">
        <f>IF(N170="nulová",J170,0)</f>
        <v>0</v>
      </c>
      <c r="BJ170" s="16" t="s">
        <v>88</v>
      </c>
      <c r="BK170" s="137">
        <f>ROUND(I170*H170,2)</f>
        <v>-5400</v>
      </c>
      <c r="BL170" s="16" t="s">
        <v>134</v>
      </c>
      <c r="BM170" s="136" t="s">
        <v>440</v>
      </c>
    </row>
    <row r="171" spans="2:65" s="1" customFormat="1" ht="16.5" customHeight="1">
      <c r="B171" s="125"/>
      <c r="C171" s="126" t="s">
        <v>441</v>
      </c>
      <c r="D171" s="126" t="s">
        <v>135</v>
      </c>
      <c r="E171" s="127" t="s">
        <v>442</v>
      </c>
      <c r="F171" s="128" t="s">
        <v>443</v>
      </c>
      <c r="G171" s="129" t="s">
        <v>138</v>
      </c>
      <c r="H171" s="130">
        <v>-4.3999999999999997E-2</v>
      </c>
      <c r="I171" s="131">
        <v>30400</v>
      </c>
      <c r="J171" s="131">
        <f>ROUND(I171*H171,2)</f>
        <v>-1337.6</v>
      </c>
      <c r="K171" s="128" t="s">
        <v>306</v>
      </c>
      <c r="L171" s="28"/>
      <c r="M171" s="167" t="s">
        <v>1</v>
      </c>
      <c r="N171" s="168" t="s">
        <v>45</v>
      </c>
      <c r="O171" s="169">
        <v>0</v>
      </c>
      <c r="P171" s="169">
        <f>O171*H171</f>
        <v>0</v>
      </c>
      <c r="Q171" s="169">
        <v>0</v>
      </c>
      <c r="R171" s="169">
        <f>Q171*H171</f>
        <v>0</v>
      </c>
      <c r="S171" s="169">
        <v>0</v>
      </c>
      <c r="T171" s="170">
        <f>S171*H171</f>
        <v>0</v>
      </c>
      <c r="AR171" s="136" t="s">
        <v>134</v>
      </c>
      <c r="AT171" s="136" t="s">
        <v>135</v>
      </c>
      <c r="AU171" s="136" t="s">
        <v>88</v>
      </c>
      <c r="AY171" s="16" t="s">
        <v>133</v>
      </c>
      <c r="BE171" s="137">
        <f>IF(N171="základní",J171,0)</f>
        <v>-1337.6</v>
      </c>
      <c r="BF171" s="137">
        <f>IF(N171="snížená",J171,0)</f>
        <v>0</v>
      </c>
      <c r="BG171" s="137">
        <f>IF(N171="zákl. přenesená",J171,0)</f>
        <v>0</v>
      </c>
      <c r="BH171" s="137">
        <f>IF(N171="sníž. přenesená",J171,0)</f>
        <v>0</v>
      </c>
      <c r="BI171" s="137">
        <f>IF(N171="nulová",J171,0)</f>
        <v>0</v>
      </c>
      <c r="BJ171" s="16" t="s">
        <v>88</v>
      </c>
      <c r="BK171" s="137">
        <f>ROUND(I171*H171,2)</f>
        <v>-1337.6</v>
      </c>
      <c r="BL171" s="16" t="s">
        <v>134</v>
      </c>
      <c r="BM171" s="136" t="s">
        <v>444</v>
      </c>
    </row>
    <row r="172" spans="2:65" s="1" customFormat="1" ht="6.95" customHeight="1">
      <c r="B172" s="40"/>
      <c r="C172" s="41"/>
      <c r="D172" s="41"/>
      <c r="E172" s="41"/>
      <c r="F172" s="41"/>
      <c r="G172" s="41"/>
      <c r="H172" s="41"/>
      <c r="I172" s="41"/>
      <c r="J172" s="41"/>
      <c r="K172" s="41"/>
      <c r="L172" s="28"/>
    </row>
  </sheetData>
  <autoFilter ref="C121:K171" xr:uid="{00000000-0009-0000-0000-000004000000}"/>
  <mergeCells count="8">
    <mergeCell ref="E112:H112"/>
    <mergeCell ref="E114:H114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10</vt:i4>
      </vt:variant>
    </vt:vector>
  </HeadingPairs>
  <TitlesOfParts>
    <vt:vector size="15" baseType="lpstr">
      <vt:lpstr>Rekapitulace stavby</vt:lpstr>
      <vt:lpstr>0112 - Vícepráce - uznate...</vt:lpstr>
      <vt:lpstr>0123 - Vícepráce - neuzna...</vt:lpstr>
      <vt:lpstr>M0112 - Méněpráce - uznat...</vt:lpstr>
      <vt:lpstr>M0123 - Méněpráce - neuzn...</vt:lpstr>
      <vt:lpstr>'0112 - Vícepráce - uznate...'!Názvy_tisku</vt:lpstr>
      <vt:lpstr>'0123 - Vícepráce - neuzna...'!Názvy_tisku</vt:lpstr>
      <vt:lpstr>'M0112 - Méněpráce - uznat...'!Názvy_tisku</vt:lpstr>
      <vt:lpstr>'M0123 - Méněpráce - neuzn...'!Názvy_tisku</vt:lpstr>
      <vt:lpstr>'Rekapitulace stavby'!Názvy_tisku</vt:lpstr>
      <vt:lpstr>'0112 - Vícepráce - uznate...'!Oblast_tisku</vt:lpstr>
      <vt:lpstr>'0123 - Vícepráce - neuzna...'!Oblast_tisku</vt:lpstr>
      <vt:lpstr>'M0112 - Méněpráce - uznat...'!Oblast_tisku</vt:lpstr>
      <vt:lpstr>'M0123 - Méněpráce - neuzn...'!Oblast_tisku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Čiklová</dc:creator>
  <cp:lastModifiedBy>Cash Trade</cp:lastModifiedBy>
  <dcterms:created xsi:type="dcterms:W3CDTF">2026-06-02T14:23:29Z</dcterms:created>
  <dcterms:modified xsi:type="dcterms:W3CDTF">2026-06-03T12:14:11Z</dcterms:modified>
</cp:coreProperties>
</file>