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1jhs-my.sharepoint.com/personal/diml_1jhs_cz/Documents/Plocha/"/>
    </mc:Choice>
  </mc:AlternateContent>
  <xr:revisionPtr revIDLastSave="1" documentId="13_ncr:1_{E622C8E4-E54C-417D-9938-7DF805B4A0D0}" xr6:coauthVersionLast="47" xr6:coauthVersionMax="47" xr10:uidLastSave="{6AE576E2-3B09-4049-B33C-BFA2424B84D1}"/>
  <bookViews>
    <workbookView xWindow="8430" yWindow="1410" windowWidth="19860" windowHeight="11250" activeTab="2" xr2:uid="{00000000-000D-0000-FFFF-FFFF00000000}"/>
  </bookViews>
  <sheets>
    <sheet name="Rekapitulace stavby" sheetId="1" r:id="rId1"/>
    <sheet name="ZBV č.1 - Změny kanalizace" sheetId="2" r:id="rId2"/>
    <sheet name="ZBV č.2 - Změny komunikace" sheetId="3" r:id="rId3"/>
    <sheet name="ZBV č.3 - Změny VRN" sheetId="4" r:id="rId4"/>
    <sheet name="Pokyny pro vyplnění" sheetId="5" r:id="rId5"/>
  </sheets>
  <definedNames>
    <definedName name="_xlnm._FilterDatabase" localSheetId="1" hidden="1">'ZBV č.1 - Změny kanalizace'!$C$82:$K$158</definedName>
    <definedName name="_xlnm._FilterDatabase" localSheetId="2" hidden="1">'ZBV č.2 - Změny komunikace'!$C$84:$K$164</definedName>
    <definedName name="_xlnm._FilterDatabase" localSheetId="3" hidden="1">'ZBV č.3 - Změny VRN'!$C$81:$K$89</definedName>
    <definedName name="_xlnm.Print_Titles" localSheetId="0">'Rekapitulace stavby'!$52:$52</definedName>
    <definedName name="_xlnm.Print_Titles" localSheetId="1">'ZBV č.1 - Změny kanalizace'!$82:$82</definedName>
    <definedName name="_xlnm.Print_Titles" localSheetId="2">'ZBV č.2 - Změny komunikace'!$84:$84</definedName>
    <definedName name="_xlnm.Print_Titles" localSheetId="3">'ZBV č.3 - Změny VRN'!$81:$81</definedName>
    <definedName name="_xlnm.Print_Area" localSheetId="4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stavby'!$C$42:$AQ$58</definedName>
    <definedName name="_xlnm.Print_Area" localSheetId="1">'ZBV č.1 - Změny kanalizace'!$C$4:$J$39,'ZBV č.1 - Změny kanalizace'!$C$45:$J$64,'ZBV č.1 - Změny kanalizace'!$C$70:$J$158</definedName>
    <definedName name="_xlnm.Print_Area" localSheetId="2">'ZBV č.2 - Změny komunikace'!$C$4:$J$39,'ZBV č.2 - Změny komunikace'!$C$45:$J$66,'ZBV č.2 - Změny komunikace'!$C$72:$J$164</definedName>
    <definedName name="_xlnm.Print_Area" localSheetId="3">'ZBV č.3 - Změny VRN'!$C$4:$J$39,'ZBV č.3 - Změny VRN'!$C$45:$J$63,'ZBV č.3 - Změny VRN'!$C$69:$J$89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5" i="3" l="1"/>
  <c r="J86" i="3"/>
  <c r="J159" i="3"/>
  <c r="J160" i="3"/>
  <c r="J166" i="3"/>
  <c r="J150" i="2"/>
  <c r="J162" i="2"/>
  <c r="J160" i="2"/>
  <c r="J118" i="2"/>
  <c r="J110" i="2"/>
  <c r="J37" i="4" l="1"/>
  <c r="J36" i="4"/>
  <c r="AY57" i="1"/>
  <c r="J35" i="4"/>
  <c r="AX57" i="1"/>
  <c r="BI88" i="4"/>
  <c r="BH88" i="4"/>
  <c r="BG88" i="4"/>
  <c r="BF88" i="4"/>
  <c r="T88" i="4"/>
  <c r="T87" i="4"/>
  <c r="T83" i="4" s="1"/>
  <c r="T82" i="4" s="1"/>
  <c r="R88" i="4"/>
  <c r="R87" i="4"/>
  <c r="R83" i="4" s="1"/>
  <c r="R82" i="4" s="1"/>
  <c r="P88" i="4"/>
  <c r="P87" i="4" s="1"/>
  <c r="P83" i="4" s="1"/>
  <c r="P82" i="4" s="1"/>
  <c r="AU57" i="1" s="1"/>
  <c r="BI85" i="4"/>
  <c r="BH85" i="4"/>
  <c r="BG85" i="4"/>
  <c r="BF85" i="4"/>
  <c r="T85" i="4"/>
  <c r="T84" i="4"/>
  <c r="R85" i="4"/>
  <c r="R84" i="4"/>
  <c r="P85" i="4"/>
  <c r="P84" i="4"/>
  <c r="J79" i="4"/>
  <c r="F79" i="4"/>
  <c r="J78" i="4"/>
  <c r="F78" i="4"/>
  <c r="F76" i="4"/>
  <c r="E74" i="4"/>
  <c r="J55" i="4"/>
  <c r="F55" i="4"/>
  <c r="J54" i="4"/>
  <c r="F54" i="4"/>
  <c r="F52" i="4"/>
  <c r="E50" i="4"/>
  <c r="J12" i="4"/>
  <c r="J76" i="4"/>
  <c r="E7" i="4"/>
  <c r="E72" i="4"/>
  <c r="J37" i="3"/>
  <c r="J36" i="3"/>
  <c r="AY56" i="1"/>
  <c r="J35" i="3"/>
  <c r="AX56" i="1"/>
  <c r="BI163" i="3"/>
  <c r="BH163" i="3"/>
  <c r="BG163" i="3"/>
  <c r="BF163" i="3"/>
  <c r="BI161" i="3"/>
  <c r="BH161" i="3"/>
  <c r="BG161" i="3"/>
  <c r="BF161" i="3"/>
  <c r="BI156" i="3"/>
  <c r="BH156" i="3"/>
  <c r="BG156" i="3"/>
  <c r="BF156" i="3"/>
  <c r="BI152" i="3"/>
  <c r="BH152" i="3"/>
  <c r="BG152" i="3"/>
  <c r="BF152" i="3"/>
  <c r="BI149" i="3"/>
  <c r="BH149" i="3"/>
  <c r="BG149" i="3"/>
  <c r="BF149" i="3"/>
  <c r="BI146" i="3"/>
  <c r="BH146" i="3"/>
  <c r="BG146" i="3"/>
  <c r="BF146" i="3"/>
  <c r="BI143" i="3"/>
  <c r="BH143" i="3"/>
  <c r="BG143" i="3"/>
  <c r="BF143" i="3"/>
  <c r="BI140" i="3"/>
  <c r="BH140" i="3"/>
  <c r="BG140" i="3"/>
  <c r="BF140" i="3"/>
  <c r="BI137" i="3"/>
  <c r="BH137" i="3"/>
  <c r="BG137" i="3"/>
  <c r="BF137" i="3"/>
  <c r="BI134" i="3"/>
  <c r="BH134" i="3"/>
  <c r="BG134" i="3"/>
  <c r="BF134" i="3"/>
  <c r="BI129" i="3"/>
  <c r="BH129" i="3"/>
  <c r="BG129" i="3"/>
  <c r="BF129" i="3"/>
  <c r="BI124" i="3"/>
  <c r="BH124" i="3"/>
  <c r="BG124" i="3"/>
  <c r="BF124" i="3"/>
  <c r="BI119" i="3"/>
  <c r="BH119" i="3"/>
  <c r="BG119" i="3"/>
  <c r="BF119" i="3"/>
  <c r="BI112" i="3"/>
  <c r="BH112" i="3"/>
  <c r="BG112" i="3"/>
  <c r="BF112" i="3"/>
  <c r="BI110" i="3"/>
  <c r="BH110" i="3"/>
  <c r="BG110" i="3"/>
  <c r="BF110" i="3"/>
  <c r="BI108" i="3"/>
  <c r="BH108" i="3"/>
  <c r="BG108" i="3"/>
  <c r="BF108" i="3"/>
  <c r="BI106" i="3"/>
  <c r="BH106" i="3"/>
  <c r="BG106" i="3"/>
  <c r="BF106" i="3"/>
  <c r="BI104" i="3"/>
  <c r="BH104" i="3"/>
  <c r="BG104" i="3"/>
  <c r="BF104" i="3"/>
  <c r="BI98" i="3"/>
  <c r="BH98" i="3"/>
  <c r="BG98" i="3"/>
  <c r="BF98" i="3"/>
  <c r="BI93" i="3"/>
  <c r="BH93" i="3"/>
  <c r="BG93" i="3"/>
  <c r="BF93" i="3"/>
  <c r="T93" i="3"/>
  <c r="R93" i="3"/>
  <c r="P93" i="3"/>
  <c r="BI88" i="3"/>
  <c r="BH88" i="3"/>
  <c r="BG88" i="3"/>
  <c r="BF88" i="3"/>
  <c r="T88" i="3"/>
  <c r="R88" i="3"/>
  <c r="P88" i="3"/>
  <c r="J82" i="3"/>
  <c r="F82" i="3"/>
  <c r="J81" i="3"/>
  <c r="F81" i="3"/>
  <c r="F79" i="3"/>
  <c r="E77" i="3"/>
  <c r="J55" i="3"/>
  <c r="F55" i="3"/>
  <c r="J54" i="3"/>
  <c r="F54" i="3"/>
  <c r="F52" i="3"/>
  <c r="E50" i="3"/>
  <c r="J12" i="3"/>
  <c r="J79" i="3"/>
  <c r="E7" i="3"/>
  <c r="E75" i="3"/>
  <c r="J37" i="2"/>
  <c r="J36" i="2"/>
  <c r="AY55" i="1"/>
  <c r="J35" i="2"/>
  <c r="AX55" i="1"/>
  <c r="BI151" i="2"/>
  <c r="BH151" i="2"/>
  <c r="BG151" i="2"/>
  <c r="BF151" i="2"/>
  <c r="T151" i="2"/>
  <c r="T150" i="2"/>
  <c r="R151" i="2"/>
  <c r="R150" i="2"/>
  <c r="P151" i="2"/>
  <c r="P150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BI133" i="2"/>
  <c r="BH133" i="2"/>
  <c r="BG133" i="2"/>
  <c r="BF133" i="2"/>
  <c r="T133" i="2"/>
  <c r="R133" i="2"/>
  <c r="P133" i="2"/>
  <c r="BI128" i="2"/>
  <c r="BH128" i="2"/>
  <c r="BG128" i="2"/>
  <c r="BF128" i="2"/>
  <c r="T128" i="2"/>
  <c r="R128" i="2"/>
  <c r="P128" i="2"/>
  <c r="BI124" i="2"/>
  <c r="BH124" i="2"/>
  <c r="BG124" i="2"/>
  <c r="BF124" i="2"/>
  <c r="T124" i="2"/>
  <c r="R124" i="2"/>
  <c r="P124" i="2"/>
  <c r="BI120" i="2"/>
  <c r="BH120" i="2"/>
  <c r="BG120" i="2"/>
  <c r="BF120" i="2"/>
  <c r="T120" i="2"/>
  <c r="R120" i="2"/>
  <c r="P120" i="2"/>
  <c r="BI105" i="2"/>
  <c r="BH105" i="2"/>
  <c r="BG105" i="2"/>
  <c r="BF105" i="2"/>
  <c r="T105" i="2"/>
  <c r="R105" i="2"/>
  <c r="P105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BI85" i="2"/>
  <c r="BH85" i="2"/>
  <c r="BG85" i="2"/>
  <c r="BF85" i="2"/>
  <c r="J80" i="2"/>
  <c r="F80" i="2"/>
  <c r="J79" i="2"/>
  <c r="F79" i="2"/>
  <c r="F77" i="2"/>
  <c r="E75" i="2"/>
  <c r="J55" i="2"/>
  <c r="F55" i="2"/>
  <c r="J54" i="2"/>
  <c r="F54" i="2"/>
  <c r="F52" i="2"/>
  <c r="E50" i="2"/>
  <c r="J12" i="2"/>
  <c r="J77" i="2"/>
  <c r="E7" i="2"/>
  <c r="E73" i="2"/>
  <c r="L50" i="1"/>
  <c r="AM50" i="1"/>
  <c r="AM49" i="1"/>
  <c r="L49" i="1"/>
  <c r="AM47" i="1"/>
  <c r="L47" i="1"/>
  <c r="L45" i="1"/>
  <c r="L44" i="1"/>
  <c r="BK151" i="2"/>
  <c r="J151" i="2"/>
  <c r="BK146" i="2"/>
  <c r="J146" i="2"/>
  <c r="BK138" i="2"/>
  <c r="J138" i="2"/>
  <c r="BK133" i="2"/>
  <c r="J133" i="2"/>
  <c r="BK128" i="2"/>
  <c r="J128" i="2"/>
  <c r="BK124" i="2"/>
  <c r="J124" i="2"/>
  <c r="BK120" i="2"/>
  <c r="J120" i="2"/>
  <c r="BK105" i="2"/>
  <c r="J105" i="2"/>
  <c r="BK95" i="2"/>
  <c r="J95" i="2"/>
  <c r="J94" i="2" s="1"/>
  <c r="BK90" i="2"/>
  <c r="J90" i="2"/>
  <c r="BK85" i="2"/>
  <c r="J85" i="2"/>
  <c r="AS54" i="1"/>
  <c r="BK163" i="3"/>
  <c r="J163" i="3"/>
  <c r="BK161" i="3"/>
  <c r="J161" i="3"/>
  <c r="BK156" i="3"/>
  <c r="J156" i="3"/>
  <c r="BK152" i="3"/>
  <c r="J152" i="3"/>
  <c r="BK149" i="3"/>
  <c r="J149" i="3"/>
  <c r="BK146" i="3"/>
  <c r="J146" i="3"/>
  <c r="BK143" i="3"/>
  <c r="J143" i="3"/>
  <c r="BK140" i="3"/>
  <c r="J140" i="3"/>
  <c r="BK137" i="3"/>
  <c r="J137" i="3"/>
  <c r="BK134" i="3"/>
  <c r="J134" i="3"/>
  <c r="BK129" i="3"/>
  <c r="J129" i="3"/>
  <c r="BK124" i="3"/>
  <c r="J124" i="3"/>
  <c r="BK119" i="3"/>
  <c r="J119" i="3"/>
  <c r="BK112" i="3"/>
  <c r="J112" i="3"/>
  <c r="BK110" i="3"/>
  <c r="J110" i="3"/>
  <c r="BK108" i="3"/>
  <c r="J108" i="3"/>
  <c r="BK106" i="3"/>
  <c r="J106" i="3"/>
  <c r="BK104" i="3"/>
  <c r="J104" i="3"/>
  <c r="BK98" i="3"/>
  <c r="J98" i="3"/>
  <c r="BK93" i="3"/>
  <c r="J93" i="3"/>
  <c r="BK88" i="3"/>
  <c r="J88" i="3"/>
  <c r="BK88" i="4"/>
  <c r="J88" i="4"/>
  <c r="BK85" i="4"/>
  <c r="J85" i="4"/>
  <c r="BK84" i="2" l="1"/>
  <c r="J84" i="2" s="1"/>
  <c r="P84" i="2"/>
  <c r="R84" i="2"/>
  <c r="T84" i="2"/>
  <c r="BK94" i="2"/>
  <c r="J62" i="2"/>
  <c r="P94" i="2"/>
  <c r="P93" i="2"/>
  <c r="R94" i="2"/>
  <c r="R93" i="2"/>
  <c r="T94" i="2"/>
  <c r="T93" i="2"/>
  <c r="BK87" i="3"/>
  <c r="J87" i="3"/>
  <c r="J61" i="3"/>
  <c r="P87" i="3"/>
  <c r="R87" i="3"/>
  <c r="T87" i="3"/>
  <c r="BK103" i="3"/>
  <c r="J103" i="3"/>
  <c r="J62" i="3"/>
  <c r="BK118" i="3"/>
  <c r="J118" i="3" s="1"/>
  <c r="J63" i="3" s="1"/>
  <c r="BK160" i="3"/>
  <c r="J65" i="3"/>
  <c r="BK150" i="2"/>
  <c r="J93" i="2"/>
  <c r="J63" i="2"/>
  <c r="BK84" i="4"/>
  <c r="J84" i="4"/>
  <c r="J61" i="4"/>
  <c r="BK87" i="4"/>
  <c r="J87" i="4"/>
  <c r="J62" i="4"/>
  <c r="E48" i="4"/>
  <c r="J52" i="4"/>
  <c r="BE85" i="4"/>
  <c r="BE88" i="4"/>
  <c r="E48" i="3"/>
  <c r="J52" i="3"/>
  <c r="BE88" i="3"/>
  <c r="BE93" i="3"/>
  <c r="BE98" i="3"/>
  <c r="BE104" i="3"/>
  <c r="BE106" i="3"/>
  <c r="BE108" i="3"/>
  <c r="BE110" i="3"/>
  <c r="BE112" i="3"/>
  <c r="BE119" i="3"/>
  <c r="BE124" i="3"/>
  <c r="BE129" i="3"/>
  <c r="BE134" i="3"/>
  <c r="BE137" i="3"/>
  <c r="BE140" i="3"/>
  <c r="BE143" i="3"/>
  <c r="BE146" i="3"/>
  <c r="BE149" i="3"/>
  <c r="BE152" i="3"/>
  <c r="BE156" i="3"/>
  <c r="BE161" i="3"/>
  <c r="BE163" i="3"/>
  <c r="E48" i="2"/>
  <c r="J52" i="2"/>
  <c r="BE85" i="2"/>
  <c r="BE90" i="2"/>
  <c r="BE95" i="2"/>
  <c r="BE105" i="2"/>
  <c r="BE120" i="2"/>
  <c r="BE124" i="2"/>
  <c r="BE128" i="2"/>
  <c r="BE133" i="2"/>
  <c r="BE138" i="2"/>
  <c r="BE146" i="2"/>
  <c r="BE151" i="2"/>
  <c r="F34" i="2"/>
  <c r="BA55" i="1" s="1"/>
  <c r="J34" i="2"/>
  <c r="AW55" i="1" s="1"/>
  <c r="F35" i="2"/>
  <c r="BB55" i="1" s="1"/>
  <c r="F36" i="2"/>
  <c r="BC55" i="1" s="1"/>
  <c r="F37" i="2"/>
  <c r="BD55" i="1" s="1"/>
  <c r="F34" i="3"/>
  <c r="BA56" i="1" s="1"/>
  <c r="J34" i="3"/>
  <c r="AW56" i="1" s="1"/>
  <c r="F35" i="3"/>
  <c r="BB56" i="1" s="1"/>
  <c r="F36" i="3"/>
  <c r="BC56" i="1" s="1"/>
  <c r="F37" i="3"/>
  <c r="BD56" i="1" s="1"/>
  <c r="F34" i="4"/>
  <c r="BA57" i="1" s="1"/>
  <c r="J34" i="4"/>
  <c r="AW57" i="1" s="1"/>
  <c r="F35" i="4"/>
  <c r="BB57" i="1" s="1"/>
  <c r="F36" i="4"/>
  <c r="BC57" i="1" s="1"/>
  <c r="F37" i="4"/>
  <c r="BD57" i="1" s="1"/>
  <c r="J60" i="2" l="1"/>
  <c r="J83" i="2"/>
  <c r="T86" i="3"/>
  <c r="T85" i="3"/>
  <c r="R86" i="3"/>
  <c r="R85" i="3"/>
  <c r="P86" i="3"/>
  <c r="P85" i="3"/>
  <c r="AU56" i="1"/>
  <c r="T83" i="2"/>
  <c r="R83" i="2"/>
  <c r="P83" i="2"/>
  <c r="AU55" i="1"/>
  <c r="BK93" i="2"/>
  <c r="J61" i="2"/>
  <c r="BK86" i="3"/>
  <c r="J60" i="3" s="1"/>
  <c r="BK159" i="3"/>
  <c r="J64" i="3"/>
  <c r="BK83" i="4"/>
  <c r="J83" i="4"/>
  <c r="J60" i="4"/>
  <c r="F33" i="2"/>
  <c r="AZ55" i="1"/>
  <c r="J33" i="2"/>
  <c r="AV55" i="1" s="1"/>
  <c r="AT55" i="1" s="1"/>
  <c r="F33" i="3"/>
  <c r="AZ56" i="1" s="1"/>
  <c r="J33" i="3"/>
  <c r="AV56" i="1" s="1"/>
  <c r="AT56" i="1" s="1"/>
  <c r="F33" i="4"/>
  <c r="AZ57" i="1"/>
  <c r="J33" i="4"/>
  <c r="AV57" i="1" s="1"/>
  <c r="AT57" i="1" s="1"/>
  <c r="BD54" i="1"/>
  <c r="W33" i="1" s="1"/>
  <c r="BC54" i="1"/>
  <c r="W32" i="1" s="1"/>
  <c r="BB54" i="1"/>
  <c r="W31" i="1" s="1"/>
  <c r="BA54" i="1"/>
  <c r="W30" i="1" s="1"/>
  <c r="BK83" i="2" l="1"/>
  <c r="J59" i="2" s="1"/>
  <c r="BK85" i="3"/>
  <c r="J59" i="3" s="1"/>
  <c r="BK82" i="4"/>
  <c r="J82" i="4"/>
  <c r="J59" i="4" s="1"/>
  <c r="AU54" i="1"/>
  <c r="AZ54" i="1"/>
  <c r="AW54" i="1"/>
  <c r="AK30" i="1" s="1"/>
  <c r="AX54" i="1"/>
  <c r="AY54" i="1"/>
  <c r="J30" i="4" l="1"/>
  <c r="AG57" i="1" s="1"/>
  <c r="J30" i="2"/>
  <c r="AG55" i="1" s="1"/>
  <c r="J30" i="3"/>
  <c r="AG56" i="1" s="1"/>
  <c r="AN56" i="1" s="1"/>
  <c r="AV54" i="1"/>
  <c r="AN55" i="1" l="1"/>
  <c r="AN54" i="1" s="1"/>
  <c r="AG54" i="1"/>
  <c r="J39" i="3"/>
  <c r="J39" i="4"/>
  <c r="J39" i="2"/>
  <c r="AN57" i="1"/>
  <c r="AK26" i="1"/>
  <c r="W29" i="1" s="1"/>
  <c r="AK29" i="1" s="1"/>
  <c r="AT54" i="1"/>
  <c r="AK35" i="1" l="1"/>
</calcChain>
</file>

<file path=xl/sharedStrings.xml><?xml version="1.0" encoding="utf-8"?>
<sst xmlns="http://schemas.openxmlformats.org/spreadsheetml/2006/main" count="2234" uniqueCount="531">
  <si>
    <t>Export Komplet</t>
  </si>
  <si>
    <t>VZ</t>
  </si>
  <si>
    <t>2.0</t>
  </si>
  <si>
    <t/>
  </si>
  <si>
    <t>False</t>
  </si>
  <si>
    <t>{f6b15c7c-98be-4205-bfd1-300b897afeda}</t>
  </si>
  <si>
    <t>&gt;&gt;  skryté sloupce  &lt;&lt;</t>
  </si>
  <si>
    <t>0,01</t>
  </si>
  <si>
    <t>21</t>
  </si>
  <si>
    <t>1</t>
  </si>
  <si>
    <t>15</t>
  </si>
  <si>
    <t>REKAPITULACE STAVBY</t>
  </si>
  <si>
    <t>v ---  níže se nacházejí doplnkové a pomocné údaje k sestavám  --- v</t>
  </si>
  <si>
    <t>Kód:</t>
  </si>
  <si>
    <t>MN728</t>
  </si>
  <si>
    <t>Stavba:</t>
  </si>
  <si>
    <t>Malířská - Rekonstrukce dešťové kanalizace a komunikace</t>
  </si>
  <si>
    <t>KSO:</t>
  </si>
  <si>
    <t>CC-CZ:</t>
  </si>
  <si>
    <t>Místo:</t>
  </si>
  <si>
    <t xml:space="preserve"> Rychnov u Jbc </t>
  </si>
  <si>
    <t>Datum:</t>
  </si>
  <si>
    <t>14. 12. 2021</t>
  </si>
  <si>
    <t>Zadavatel:</t>
  </si>
  <si>
    <t>IČ:</t>
  </si>
  <si>
    <t>00262552</t>
  </si>
  <si>
    <t>0,1</t>
  </si>
  <si>
    <t>Město Rychnov u Jablonce nad Nisou</t>
  </si>
  <si>
    <t>DIČ:</t>
  </si>
  <si>
    <t>CZ00262552</t>
  </si>
  <si>
    <t>Zhotovitel:</t>
  </si>
  <si>
    <t>49904884</t>
  </si>
  <si>
    <t>1.jizerskohorská stavební společnost, s.r.o.</t>
  </si>
  <si>
    <t>CZ49904884</t>
  </si>
  <si>
    <t>Projektant:</t>
  </si>
  <si>
    <t>12808300</t>
  </si>
  <si>
    <t>Ing. Zdeněk Hudec</t>
  </si>
  <si>
    <t>True</t>
  </si>
  <si>
    <t>Zpracovatel:</t>
  </si>
  <si>
    <t xml:space="preserve"> Miloslav Neuman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</si>
  <si>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</si>
  <si>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</si>
  <si>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</si>
  <si>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</si>
  <si>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</si>
  <si>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</si>
  <si>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</si>
  <si>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</si>
  <si>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</si>
  <si>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</si>
  <si>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</si>
  <si>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</si>
  <si>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</si>
  <si>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</si>
  <si>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</si>
  <si>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</si>
  <si>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</si>
  <si>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</si>
  <si>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</si>
  <si>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</si>
  <si>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</si>
  <si>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</si>
  <si>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</si>
  <si>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</si>
  <si>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</si>
  <si>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</si>
  <si>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</si>
  <si>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</si>
  <si>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</si>
  <si>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</si>
  <si>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</si>
  <si>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</si>
  <si>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</si>
  <si>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</si>
  <si>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</si>
  <si>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</si>
  <si>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</si>
  <si>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</si>
  <si>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</si>
  <si>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</si>
  <si>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</si>
  <si>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ZBV č.1</t>
  </si>
  <si>
    <t>Změny kanalizace</t>
  </si>
  <si>
    <t>STA</t>
  </si>
  <si>
    <t>{966cfafd-da9f-4889-835f-0509d0980649}</t>
  </si>
  <si>
    <t>2</t>
  </si>
  <si>
    <t>ZBV č.2</t>
  </si>
  <si>
    <t>Změny komunikace</t>
  </si>
  <si>
    <t>{57884096-2ece-493b-9eb4-f44da257cd0f}</t>
  </si>
  <si>
    <t>ZBV č.3</t>
  </si>
  <si>
    <t>Změny VRN</t>
  </si>
  <si>
    <t>{adaae7e9-98a0-4f6d-b7a8-885e96cd54e9}</t>
  </si>
  <si>
    <t>KRYCÍ LIST SOUPISU PRACÍ</t>
  </si>
  <si>
    <t>Objekt:</t>
  </si>
  <si>
    <t>ZBV č.1 - Změny kanalizace</t>
  </si>
  <si>
    <t>REKAPITULACE ČLENĚNÍ SOUPISU PRACÍ</t>
  </si>
  <si>
    <t>Kód dílu - Popis</t>
  </si>
  <si>
    <t>Cena celkem [CZK]</t>
  </si>
  <si>
    <t>-1</t>
  </si>
  <si>
    <t>9 - Ostatní konstrukce a práce, bourání</t>
  </si>
  <si>
    <t>HSV - Práce a dodávky HSV</t>
  </si>
  <si>
    <t xml:space="preserve">    1 - Zemní práce</t>
  </si>
  <si>
    <t xml:space="preserve">    4 - Vodorovné konstrukce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</si>
  <si>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</si>
  <si>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</si>
  <si>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</si>
  <si>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</si>
  <si>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</si>
  <si>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</si>
  <si>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</si>
  <si>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</si>
  <si>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</si>
  <si>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</si>
  <si>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</si>
  <si>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</si>
  <si>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</si>
  <si>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9</t>
  </si>
  <si>
    <t>Ostatní konstrukce a práce, bourání</t>
  </si>
  <si>
    <t>ROZPOCET</t>
  </si>
  <si>
    <t>10</t>
  </si>
  <si>
    <t>K</t>
  </si>
  <si>
    <t>969246</t>
  </si>
  <si>
    <t>Demontáž kanalizačního potrubí z betonu dn 200-400mm v otevřeném výkopu včetně naložení a  likvidace</t>
  </si>
  <si>
    <t>M</t>
  </si>
  <si>
    <t>4</t>
  </si>
  <si>
    <t>921983625</t>
  </si>
  <si>
    <t>PP</t>
  </si>
  <si>
    <t>Demontáž kanalizačního potrubí z betonu dn 200-400mm v otevřeném výkopu včetně naložení a likvidace</t>
  </si>
  <si>
    <t>P</t>
  </si>
  <si>
    <t xml:space="preserve">Poznámka k položce:_x000D_
Potrubí se vyskytovalo v trase nového Kanalizačího řádu </t>
  </si>
  <si>
    <t>VV</t>
  </si>
  <si>
    <t>"Bourání potrubí v trase kanalizačního řádu"156</t>
  </si>
  <si>
    <t>Součet</t>
  </si>
  <si>
    <t>11</t>
  </si>
  <si>
    <t>989881111</t>
  </si>
  <si>
    <t>Výústní objekt kompletní konstrukce</t>
  </si>
  <si>
    <t>kus</t>
  </si>
  <si>
    <t>-1433631911</t>
  </si>
  <si>
    <t>Poznámka k položce:_x000D_
Neprovádí se.</t>
  </si>
  <si>
    <t>HSV</t>
  </si>
  <si>
    <t>Práce a dodávky HSV</t>
  </si>
  <si>
    <t>Zemní práce</t>
  </si>
  <si>
    <t>132354204</t>
  </si>
  <si>
    <t>Hloubení zapažených rýh š do 2000 mm v hornině třídy těžitelnosti II, skupiny 4 objem do 500 m3</t>
  </si>
  <si>
    <t>m3</t>
  </si>
  <si>
    <t>263805130</t>
  </si>
  <si>
    <t>"odečet původní výměry dle VV" -361,66</t>
  </si>
  <si>
    <t>"výměra výkopů dle skutečnosti"</t>
  </si>
  <si>
    <t>"stoka I" 100*1,3*2,2</t>
  </si>
  <si>
    <t>"stoka II" 56*1,2*2,2</t>
  </si>
  <si>
    <t xml:space="preserve">"rozšíření na šachty na jedné straně" 10*2*0,6*2,2 </t>
  </si>
  <si>
    <t>"rozšíření šachty - prohloubení" 2,5*2,5*0,3</t>
  </si>
  <si>
    <t>"přípojky"1*1,8*(1,5+3,7+2,1+1,4+8)</t>
  </si>
  <si>
    <t>139001101</t>
  </si>
  <si>
    <t>Příplatek za ztížení vykopávky v blízkosti podzemního vedení</t>
  </si>
  <si>
    <t>1444970105</t>
  </si>
  <si>
    <t>"50% výkopu" 130,52*0,5</t>
  </si>
  <si>
    <t>3</t>
  </si>
  <si>
    <t>162551108</t>
  </si>
  <si>
    <t>Vodorovné přemístění do 3000 m výkopku/sypaniny z horniny třídy těžitelnosti I, skupiny 1 až 3</t>
  </si>
  <si>
    <t>-939020330</t>
  </si>
  <si>
    <t>130,52</t>
  </si>
  <si>
    <t>171251101</t>
  </si>
  <si>
    <t>Uložení sypaniny do násypů nezhutněných strojně</t>
  </si>
  <si>
    <t>1533228899</t>
  </si>
  <si>
    <t>5</t>
  </si>
  <si>
    <t>174151101</t>
  </si>
  <si>
    <t>Zásyp jam, šachet rýh nebo kolem objektů sypaninou se zhutněním</t>
  </si>
  <si>
    <t>-2051492421</t>
  </si>
  <si>
    <t>"Nová výměra dle skutečnosti 361,66+130,52=492,18, odečet výměry z VV"-226,07</t>
  </si>
  <si>
    <t>492,18-98,32-27,27-10*1</t>
  </si>
  <si>
    <t>6</t>
  </si>
  <si>
    <t>58331202</t>
  </si>
  <si>
    <t>vhodný zásypový materiál hutnitelný nenamrzavý, případně asfaltový recyklát</t>
  </si>
  <si>
    <t>t</t>
  </si>
  <si>
    <t>8</t>
  </si>
  <si>
    <t>-1082359974</t>
  </si>
  <si>
    <t>"kompletní výměna materiálu v rýze, původní množství ve VV 226,07"</t>
  </si>
  <si>
    <t xml:space="preserve">"Navýšení výměry dle skutečnosti"130,52*1,8 </t>
  </si>
  <si>
    <t>7</t>
  </si>
  <si>
    <t>175151101</t>
  </si>
  <si>
    <t>Obsypání potrubí strojně sypaninou bez prohození, uloženou do 3 m</t>
  </si>
  <si>
    <t>770490121</t>
  </si>
  <si>
    <t>"Odečet původní výměry z VV"-98,32</t>
  </si>
  <si>
    <t>Výměra dle skutečnosti</t>
  </si>
  <si>
    <t>"stoka I" 1,3*0,6*100</t>
  </si>
  <si>
    <t>"stoka II" 1,2*0,55*56</t>
  </si>
  <si>
    <t>"přípojky" 1*0,45*(1,5+3,7+2,1+1,4+8)</t>
  </si>
  <si>
    <t>58331200</t>
  </si>
  <si>
    <t>štěrkopísek netříděný zásypový</t>
  </si>
  <si>
    <t>-1207951158</t>
  </si>
  <si>
    <t>24,16*1,8</t>
  </si>
  <si>
    <t>Vodorovné konstrukce</t>
  </si>
  <si>
    <t>451573111</t>
  </si>
  <si>
    <t>Lože pod potrubí otevřený výkop ze štěrkopísku</t>
  </si>
  <si>
    <t>326468221</t>
  </si>
  <si>
    <t xml:space="preserve">"Odpočet původní výměry z VV"-27,27 </t>
  </si>
  <si>
    <t>"Skutečnost - Stoka I" 1,3*0,1*100</t>
  </si>
  <si>
    <t>"stoka II" 1,2*0,1*56</t>
  </si>
  <si>
    <t>"rozšíření na šachty" 10*1*1</t>
  </si>
  <si>
    <t>"přípojky" 1*0,1*(1,5+3,7+2,1+1,4+8)</t>
  </si>
  <si>
    <t>ZBV č.2 - Změny komunikace</t>
  </si>
  <si>
    <t xml:space="preserve">    2 - Zakládání</t>
  </si>
  <si>
    <t xml:space="preserve">    5 - Komunikace pozemní</t>
  </si>
  <si>
    <t>M - Práce a dodávky M</t>
  </si>
  <si>
    <t xml:space="preserve">    46-M - Zemní práce při extr.mont.pracích</t>
  </si>
  <si>
    <t>113107162</t>
  </si>
  <si>
    <t>Odstranění podkladu z kameniva drceného tl 200 mm strojně pl přes 50 do 200 m2</t>
  </si>
  <si>
    <t>m2</t>
  </si>
  <si>
    <t>1238580877</t>
  </si>
  <si>
    <t>"původní výměra položky dle VV 928"</t>
  </si>
  <si>
    <t>"odečet výměry podléhající sppolufinancování SVS"-263,6</t>
  </si>
  <si>
    <t>113107182</t>
  </si>
  <si>
    <t>Odstranění podkladu živičného tl 100 mm strojně pl přes 50 do 200 m2</t>
  </si>
  <si>
    <t>1551788492</t>
  </si>
  <si>
    <t>původní výměra 690</t>
  </si>
  <si>
    <t>"Podléhá spulufinancování SVS"-263,60</t>
  </si>
  <si>
    <t>113201112</t>
  </si>
  <si>
    <t>Vytrhání obrub silničních ležatých</t>
  </si>
  <si>
    <t>m</t>
  </si>
  <si>
    <t>-50317841</t>
  </si>
  <si>
    <t>"Výměra dle výkazu výměr"-11</t>
  </si>
  <si>
    <t>"Skutečnost"5</t>
  </si>
  <si>
    <t>Zakládání</t>
  </si>
  <si>
    <t>211971121</t>
  </si>
  <si>
    <t>Zřízení opláštění žeber nebo trativodů geotextilií v rýze nebo zářezu sklonu přes 1:2 š do 2,5 m</t>
  </si>
  <si>
    <t>-1929565416</t>
  </si>
  <si>
    <t>69311081</t>
  </si>
  <si>
    <t>geotextilie netkaná separační, ochranná, filtrační, drenážní PES 300g/m2</t>
  </si>
  <si>
    <t>-487079368</t>
  </si>
  <si>
    <t>212572121</t>
  </si>
  <si>
    <t>Lože pro trativody z kameniva drobného těženého</t>
  </si>
  <si>
    <t>-935443299</t>
  </si>
  <si>
    <t>212755214</t>
  </si>
  <si>
    <t>Trativody z drenážních trubek plastových flexibilních D 100 mm bez lože</t>
  </si>
  <si>
    <t>827210282</t>
  </si>
  <si>
    <t>213311141</t>
  </si>
  <si>
    <t>Polštáře zhutněné pod základy ze štěrkopísku tříděného</t>
  </si>
  <si>
    <t>-369785667</t>
  </si>
  <si>
    <t>Online PSC</t>
  </si>
  <si>
    <t>https://podminky.urs.cz/item/CS_URS_2022_02/213311141</t>
  </si>
  <si>
    <t xml:space="preserve">Poznámka k položce:_x000D_
Z důvodu jílového podloží bylo nutné provést, zpevnění podloží štěrkopískem._x000D_
</t>
  </si>
  <si>
    <t>"Zpevnění jílového podloží výkopu - podklad z kameniva"156*1,3*0,2</t>
  </si>
  <si>
    <t>Komunikace pozemní</t>
  </si>
  <si>
    <t>564851111</t>
  </si>
  <si>
    <t>Podklad ze štěrkodrtě ŠD tl 150 mm</t>
  </si>
  <si>
    <t>726548868</t>
  </si>
  <si>
    <t>"původní výměra ve VV 973"</t>
  </si>
  <si>
    <t>"podléhá spolufinancování SVS"-263,6</t>
  </si>
  <si>
    <t>564871116</t>
  </si>
  <si>
    <t>Podklad ze štěrkodrtě ŠD tl. 300 mm</t>
  </si>
  <si>
    <t>-1254707310</t>
  </si>
  <si>
    <t>591211111</t>
  </si>
  <si>
    <t>Kladení dlažby z kostek drobných z kamene do lože z kameniva těženého tl 50 mm</t>
  </si>
  <si>
    <t>-765001820</t>
  </si>
  <si>
    <t>"Dle PD"- (153+85)</t>
  </si>
  <si>
    <t>"Dle požadavku investora, záměna materiálu, zůstatek výměry žuly je 85m2, zbytek bude betonová dlažba"85</t>
  </si>
  <si>
    <t>12</t>
  </si>
  <si>
    <t>58381007</t>
  </si>
  <si>
    <t>kostka dlažební žula drobná 8/10</t>
  </si>
  <si>
    <t>4844142</t>
  </si>
  <si>
    <t>-153*1,1</t>
  </si>
  <si>
    <t>13</t>
  </si>
  <si>
    <t>596211230</t>
  </si>
  <si>
    <t>Kladení zámkové dlažby komunikací pro pěší ručně tl 80 mm skupiny C pl do 50 m2</t>
  </si>
  <si>
    <t>472829025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</si>
  <si>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C, pro plochy do 50 m2</t>
  </si>
  <si>
    <t>https://podminky.urs.cz/item/CS_URS_2022_02/596211230</t>
  </si>
  <si>
    <t>14</t>
  </si>
  <si>
    <t>59245020</t>
  </si>
  <si>
    <t>dlažba tvar obdélník betonová 200x100x80mm přírodní</t>
  </si>
  <si>
    <t>1155210165</t>
  </si>
  <si>
    <t>153*1,03 'Přepočtené koeficientem množství</t>
  </si>
  <si>
    <t>596211234</t>
  </si>
  <si>
    <t>Příplatek za kombinaci dvou barev u kladení betonových dlažeb komunikací pro pěší ručně tl 80 mm skupiny C</t>
  </si>
  <si>
    <t>520391350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</si>
  <si>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C, pro plochy Příplatek k cenám za dlažbu z prvků dvou barev</t>
  </si>
  <si>
    <t>https://podminky.urs.cz/item/CS_URS_2022_02/596211234</t>
  </si>
  <si>
    <t>16</t>
  </si>
  <si>
    <t>916131213</t>
  </si>
  <si>
    <t>Osazení silničního obrubníku betonového stojatého s boční opěrou do lože z betonu prostého</t>
  </si>
  <si>
    <t>225157007</t>
  </si>
  <si>
    <t xml:space="preserve">Poznámka k položce:_x000D_
Položka na pokládku obrub je stejná u tl.100mm i 150mm </t>
  </si>
  <si>
    <t>17</t>
  </si>
  <si>
    <t>59217024</t>
  </si>
  <si>
    <t>obrubník betonový chodníkový 500x100x250mm</t>
  </si>
  <si>
    <t>-513786684</t>
  </si>
  <si>
    <t>-120*1,02 'Přepočtené koeficientem množství</t>
  </si>
  <si>
    <t>18</t>
  </si>
  <si>
    <t>59217031</t>
  </si>
  <si>
    <t>obrubník betonový silniční 1000x150x250mm</t>
  </si>
  <si>
    <t>1135967494</t>
  </si>
  <si>
    <t>"záměna obrubníků tl.100 za tl.150"120</t>
  </si>
  <si>
    <t>120*1,02 'Přepočtené koeficientem množství</t>
  </si>
  <si>
    <t>19</t>
  </si>
  <si>
    <t>916991121</t>
  </si>
  <si>
    <t>Lože pod obrubníky, krajníky nebo obruby z dlažebních kostek z betonu prostého</t>
  </si>
  <si>
    <t>-1738557919</t>
  </si>
  <si>
    <t>Práce a dodávky M</t>
  </si>
  <si>
    <t>46-M</t>
  </si>
  <si>
    <t>Zemní práce při extr.mont.pracích</t>
  </si>
  <si>
    <t>20</t>
  </si>
  <si>
    <t>460752111</t>
  </si>
  <si>
    <t>Osazení kabelových kanálů do rýhy ze žlabů plastových šířky do 10 cm</t>
  </si>
  <si>
    <t>64</t>
  </si>
  <si>
    <t>1342187169</t>
  </si>
  <si>
    <t>34575131</t>
  </si>
  <si>
    <t>žlab kabelový s víkem PVC (100x100)</t>
  </si>
  <si>
    <t>128</t>
  </si>
  <si>
    <t>650194855</t>
  </si>
  <si>
    <t>ZBV č.3 - Změny VRN</t>
  </si>
  <si>
    <t>VRN - Vedlejší rozpočtové náklady</t>
  </si>
  <si>
    <t xml:space="preserve">    VRN1 - Průzkumné, geodetické a projektové práce</t>
  </si>
  <si>
    <t xml:space="preserve">    VRN4 - Inženýrská činnost</t>
  </si>
  <si>
    <t>VRN</t>
  </si>
  <si>
    <t>Vedlejší rozpočtové náklady</t>
  </si>
  <si>
    <t>VRN1</t>
  </si>
  <si>
    <t>Průzkumné, geodetické a projektové práce</t>
  </si>
  <si>
    <t>011144000</t>
  </si>
  <si>
    <t>Pedologický průzkum - zajištění rozboru ukládané zeminy na skládce investora tabulka 10.1, 10.2</t>
  </si>
  <si>
    <t>kpl</t>
  </si>
  <si>
    <t>1024</t>
  </si>
  <si>
    <t>251558517</t>
  </si>
  <si>
    <t>VRN4</t>
  </si>
  <si>
    <t>Inženýrská činnost</t>
  </si>
  <si>
    <t>043154000</t>
  </si>
  <si>
    <t>Zkoušky hutnicí</t>
  </si>
  <si>
    <t>soub</t>
  </si>
  <si>
    <t>1825185296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</si>
  <si>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</si>
  <si>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</si>
  <si>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</si>
  <si>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</si>
  <si>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</si>
  <si>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</si>
  <si>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</si>
  <si>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</si>
  <si>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</si>
  <si>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</si>
  <si>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</si>
  <si>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</si>
  <si>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</si>
  <si>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</si>
  <si>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</si>
  <si>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</si>
  <si>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</si>
  <si>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</si>
  <si>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</si>
  <si>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</si>
  <si>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</si>
  <si>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</si>
  <si>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</si>
  <si>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</si>
  <si>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</si>
  <si>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</si>
  <si>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</si>
  <si>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</si>
  <si>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</si>
  <si>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</si>
  <si>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</si>
  <si>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</si>
  <si>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</si>
  <si>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</si>
  <si>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</si>
  <si>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</si>
  <si>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</si>
  <si>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</si>
  <si>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</si>
  <si>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</si>
  <si>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</si>
  <si>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</si>
  <si>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</si>
  <si>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</si>
  <si>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</si>
  <si>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</si>
  <si>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</si>
  <si>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</si>
  <si>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</si>
  <si>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</si>
  <si>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</si>
  <si>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</si>
  <si>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</si>
  <si>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</si>
  <si>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</si>
  <si>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</si>
  <si>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</si>
  <si>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</si>
  <si>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</si>
  <si>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</si>
  <si>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</si>
  <si>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</si>
  <si>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</si>
  <si>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</si>
  <si>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</si>
  <si>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</si>
  <si>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</si>
  <si>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</si>
  <si>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</si>
  <si>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</si>
  <si>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</si>
  <si>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</si>
  <si>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</si>
  <si>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</si>
  <si>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</si>
  <si>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</si>
  <si>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</si>
  <si>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</si>
  <si>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</si>
  <si>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</si>
  <si>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</si>
  <si>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</si>
  <si>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</si>
  <si>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</si>
  <si>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</si>
  <si>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</si>
  <si>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</si>
  <si>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</si>
  <si>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</si>
  <si>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</si>
  <si>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</si>
  <si>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</si>
  <si>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</si>
  <si>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</si>
  <si>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</si>
  <si>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</si>
  <si>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</si>
  <si>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</si>
  <si>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</si>
  <si>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</si>
  <si>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</si>
  <si>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</si>
  <si>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</si>
  <si>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</si>
  <si>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</si>
  <si>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</si>
  <si>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</si>
  <si>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</si>
  <si>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</si>
  <si>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</si>
  <si>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</si>
  <si>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</si>
  <si>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</si>
  <si>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</si>
  <si>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</si>
  <si>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</si>
  <si>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</si>
  <si>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</si>
  <si>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</si>
  <si>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</si>
  <si>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</si>
  <si>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</si>
  <si>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</si>
  <si>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</si>
  <si>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</si>
  <si>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</si>
  <si>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</si>
  <si>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</si>
  <si>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</si>
  <si>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</si>
  <si>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</si>
  <si>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</si>
  <si>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</si>
  <si>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</si>
  <si>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</si>
  <si>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</si>
  <si>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</si>
  <si>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</si>
  <si>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</si>
  <si>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</si>
  <si>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</si>
  <si>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</si>
  <si>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</si>
  <si>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</si>
  <si>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</si>
  <si>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</si>
  <si>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</si>
  <si>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</si>
  <si>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</si>
  <si>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</si>
  <si>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</si>
  <si>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</si>
  <si>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</si>
  <si>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</si>
  <si>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</si>
  <si>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</si>
  <si>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</si>
  <si>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</si>
  <si>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</si>
  <si>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</si>
  <si>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</si>
  <si>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</si>
  <si>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</si>
  <si>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</si>
  <si>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</si>
  <si>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</si>
  <si>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</si>
  <si>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</si>
  <si>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</si>
  <si>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</si>
  <si>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</si>
  <si>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</si>
  <si>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</si>
  <si>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</si>
  <si>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</si>
  <si>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</si>
  <si>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</si>
  <si>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</si>
  <si>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</si>
  <si>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</si>
  <si>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</si>
  <si>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</si>
  <si>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</si>
  <si>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</si>
  <si>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</si>
  <si>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</si>
  <si>
    <t>"navýšení lože na silniční obrubník"0,1*0,1*440</t>
  </si>
  <si>
    <t>151811131</t>
  </si>
  <si>
    <t>Osazení pažicího boxu hl výkopu do 4 m š do 1,2 m</t>
  </si>
  <si>
    <t xml:space="preserve">"odečteno digitálně" </t>
  </si>
  <si>
    <t>"stoka I" 2*198,3</t>
  </si>
  <si>
    <t>"stoka II" 2*113,3</t>
  </si>
  <si>
    <t>"rozšíření na šachty" 10*1*2</t>
  </si>
  <si>
    <t>"přípojky"2*1,8*(1,5+3,7+2,1+1,4+8)</t>
  </si>
  <si>
    <t>151811231</t>
  </si>
  <si>
    <t>Odstranění pažicího boxu hl výkopu do 4 m š do 1,2 m</t>
  </si>
  <si>
    <t>871315241</t>
  </si>
  <si>
    <t>871263121</t>
  </si>
  <si>
    <t>Potrubí z tvrdého PVC , do DN150 - chránička</t>
  </si>
  <si>
    <t>Montáž potrubí trub z plastů a tvrdého PVC DN110</t>
  </si>
  <si>
    <t>966045112</t>
  </si>
  <si>
    <t>Bourání konstrukcí objektů strojně z betonu prostého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</si>
</sst>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%"/>
    <numFmt numFmtId="165" formatCode="dd\.mm\.yyyy"/>
    <numFmt numFmtId="166" formatCode="#,##0.00000"/>
  </numFmts>
  <fonts count="5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  <font>
      <i/>
      <sz val="9"/>
      <color rgb="FF0000FF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rgb="FF969696"/>
      </left>
      <right style="thin">
        <color indexed="64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4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5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19" fillId="4" borderId="9" xfId="0" applyFont="1" applyFill="1" applyBorder="1" applyAlignment="1">
      <alignment horizontal="center" vertical="center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5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5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166" fontId="26" fillId="0" borderId="21" xfId="0" applyNumberFormat="1" applyFont="1" applyBorder="1" applyAlignment="1">
      <alignment vertical="center"/>
    </xf>
    <xf numFmtId="4" fontId="26" fillId="0" borderId="22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9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3" xfId="0" applyNumberFormat="1" applyFont="1" applyBorder="1"/>
    <xf numFmtId="166" fontId="29" fillId="0" borderId="14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9" fillId="0" borderId="23" xfId="0" applyFont="1" applyBorder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4" fontId="19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6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 wrapText="1"/>
    </xf>
    <xf numFmtId="0" fontId="0" fillId="0" borderId="15" xfId="0" applyBorder="1" applyAlignment="1">
      <alignment vertical="center"/>
    </xf>
    <xf numFmtId="0" fontId="33" fillId="0" borderId="0" xfId="0" applyFont="1" applyAlignment="1">
      <alignment vertical="center" wrapText="1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4" fontId="9" fillId="0" borderId="0" xfId="0" applyNumberFormat="1" applyFont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4" fillId="0" borderId="23" xfId="0" applyFont="1" applyBorder="1" applyAlignment="1" applyProtection="1">
      <alignment horizontal="center" vertical="center"/>
      <protection locked="0"/>
    </xf>
    <xf numFmtId="49" fontId="34" fillId="0" borderId="23" xfId="0" applyNumberFormat="1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left" vertical="center" wrapText="1"/>
      <protection locked="0"/>
    </xf>
    <xf numFmtId="0" fontId="34" fillId="0" borderId="23" xfId="0" applyFont="1" applyBorder="1" applyAlignment="1" applyProtection="1">
      <alignment horizontal="center" vertical="center" wrapText="1"/>
      <protection locked="0"/>
    </xf>
    <xf numFmtId="4" fontId="34" fillId="0" borderId="23" xfId="0" applyNumberFormat="1" applyFont="1" applyBorder="1" applyAlignment="1" applyProtection="1">
      <alignment vertical="center"/>
      <protection locked="0"/>
    </xf>
    <xf numFmtId="0" fontId="35" fillId="0" borderId="23" xfId="0" applyFont="1" applyBorder="1" applyAlignment="1" applyProtection="1">
      <alignment vertical="center"/>
      <protection locked="0"/>
    </xf>
    <xf numFmtId="0" fontId="35" fillId="0" borderId="4" xfId="0" applyFont="1" applyBorder="1" applyAlignment="1">
      <alignment vertical="center"/>
    </xf>
    <xf numFmtId="0" fontId="34" fillId="0" borderId="15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>
      <alignment vertical="center" wrapText="1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0" fillId="5" borderId="4" xfId="0" applyFill="1" applyBorder="1" applyAlignment="1">
      <alignment vertical="center"/>
    </xf>
    <xf numFmtId="0" fontId="20" fillId="5" borderId="15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166" fontId="20" fillId="5" borderId="0" xfId="0" applyNumberFormat="1" applyFont="1" applyFill="1" applyAlignment="1">
      <alignment vertical="center"/>
    </xf>
    <xf numFmtId="166" fontId="20" fillId="5" borderId="16" xfId="0" applyNumberFormat="1" applyFont="1" applyFill="1" applyBorder="1" applyAlignment="1">
      <alignment vertical="center"/>
    </xf>
    <xf numFmtId="0" fontId="0" fillId="5" borderId="0" xfId="0" applyFill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16" xfId="0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15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9" fillId="5" borderId="16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0" fontId="10" fillId="5" borderId="15" xfId="0" applyFont="1" applyFill="1" applyBorder="1" applyAlignment="1">
      <alignment vertical="center"/>
    </xf>
    <xf numFmtId="0" fontId="10" fillId="5" borderId="0" xfId="0" applyFont="1" applyFill="1" applyAlignment="1">
      <alignment vertical="center"/>
    </xf>
    <xf numFmtId="0" fontId="10" fillId="5" borderId="16" xfId="0" applyFont="1" applyFill="1" applyBorder="1" applyAlignment="1">
      <alignment vertical="center"/>
    </xf>
    <xf numFmtId="0" fontId="8" fillId="5" borderId="4" xfId="0" applyFont="1" applyFill="1" applyBorder="1"/>
    <xf numFmtId="0" fontId="8" fillId="5" borderId="15" xfId="0" applyFont="1" applyFill="1" applyBorder="1"/>
    <xf numFmtId="0" fontId="8" fillId="5" borderId="0" xfId="0" applyFont="1" applyFill="1"/>
    <xf numFmtId="166" fontId="8" fillId="5" borderId="0" xfId="0" applyNumberFormat="1" applyFont="1" applyFill="1"/>
    <xf numFmtId="166" fontId="8" fillId="5" borderId="16" xfId="0" applyNumberFormat="1" applyFont="1" applyFill="1" applyBorder="1"/>
    <xf numFmtId="0" fontId="35" fillId="5" borderId="4" xfId="0" applyFont="1" applyFill="1" applyBorder="1" applyAlignment="1">
      <alignment vertical="center"/>
    </xf>
    <xf numFmtId="0" fontId="34" fillId="5" borderId="15" xfId="0" applyFont="1" applyFill="1" applyBorder="1" applyAlignment="1">
      <alignment horizontal="left" vertical="center"/>
    </xf>
    <xf numFmtId="0" fontId="34" fillId="5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vertical="center"/>
    </xf>
    <xf numFmtId="0" fontId="11" fillId="5" borderId="15" xfId="0" applyFont="1" applyFill="1" applyBorder="1" applyAlignment="1">
      <alignment vertical="center"/>
    </xf>
    <xf numFmtId="0" fontId="11" fillId="5" borderId="0" xfId="0" applyFont="1" applyFill="1" applyAlignment="1">
      <alignment vertical="center"/>
    </xf>
    <xf numFmtId="0" fontId="11" fillId="5" borderId="16" xfId="0" applyFont="1" applyFill="1" applyBorder="1" applyAlignment="1">
      <alignment vertical="center"/>
    </xf>
    <xf numFmtId="0" fontId="0" fillId="5" borderId="20" xfId="0" applyFill="1" applyBorder="1" applyAlignment="1">
      <alignment vertical="center"/>
    </xf>
    <xf numFmtId="0" fontId="0" fillId="5" borderId="21" xfId="0" applyFill="1" applyBorder="1" applyAlignment="1">
      <alignment vertical="center"/>
    </xf>
    <xf numFmtId="0" fontId="0" fillId="5" borderId="22" xfId="0" applyFill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49" fontId="19" fillId="0" borderId="23" xfId="0" applyNumberFormat="1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center" vertical="center" wrapText="1"/>
    </xf>
    <xf numFmtId="4" fontId="19" fillId="0" borderId="23" xfId="0" applyNumberFormat="1" applyFont="1" applyBorder="1" applyAlignment="1">
      <alignment vertical="center"/>
    </xf>
    <xf numFmtId="4" fontId="19" fillId="5" borderId="23" xfId="0" applyNumberFormat="1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0" borderId="1" xfId="0" applyFont="1" applyBorder="1" applyAlignment="1">
      <alignment vertical="center"/>
    </xf>
    <xf numFmtId="0" fontId="0" fillId="5" borderId="1" xfId="0" applyFill="1" applyBorder="1" applyAlignment="1">
      <alignment vertical="center"/>
    </xf>
    <xf numFmtId="0" fontId="49" fillId="0" borderId="23" xfId="0" applyFont="1" applyBorder="1" applyAlignment="1" applyProtection="1">
      <alignment horizontal="center" vertical="center"/>
      <protection locked="0"/>
    </xf>
    <xf numFmtId="49" fontId="49" fillId="0" borderId="23" xfId="0" applyNumberFormat="1" applyFont="1" applyBorder="1" applyAlignment="1" applyProtection="1">
      <alignment horizontal="left" vertical="center" wrapText="1"/>
      <protection locked="0"/>
    </xf>
    <xf numFmtId="0" fontId="49" fillId="0" borderId="23" xfId="0" applyFont="1" applyBorder="1" applyAlignment="1" applyProtection="1">
      <alignment horizontal="left" vertical="center" wrapText="1"/>
      <protection locked="0"/>
    </xf>
    <xf numFmtId="0" fontId="49" fillId="0" borderId="23" xfId="0" applyFont="1" applyBorder="1" applyAlignment="1" applyProtection="1">
      <alignment horizontal="center" vertical="center" wrapText="1"/>
      <protection locked="0"/>
    </xf>
    <xf numFmtId="4" fontId="49" fillId="0" borderId="23" xfId="0" applyNumberFormat="1" applyFont="1" applyBorder="1" applyAlignment="1" applyProtection="1">
      <alignment vertical="center"/>
      <protection locked="0"/>
    </xf>
    <xf numFmtId="0" fontId="0" fillId="0" borderId="27" xfId="0" applyBorder="1" applyAlignment="1">
      <alignment vertical="center"/>
    </xf>
    <xf numFmtId="0" fontId="0" fillId="0" borderId="27" xfId="0" applyBorder="1"/>
    <xf numFmtId="0" fontId="0" fillId="0" borderId="28" xfId="0" applyBorder="1" applyAlignment="1">
      <alignment vertical="center"/>
    </xf>
    <xf numFmtId="4" fontId="19" fillId="0" borderId="32" xfId="0" applyNumberFormat="1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5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0" fontId="19" fillId="4" borderId="7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center" vertical="center"/>
    </xf>
    <xf numFmtId="0" fontId="19" fillId="4" borderId="8" xfId="0" applyFont="1" applyFill="1" applyBorder="1" applyAlignment="1">
      <alignment horizontal="right"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4" fillId="3" borderId="8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39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wrapText="1"/>
    </xf>
    <xf numFmtId="49" fontId="41" fillId="0" borderId="1" xfId="0" applyNumberFormat="1" applyFont="1" applyBorder="1" applyAlignment="1">
      <alignment horizontal="left" vertical="center" wrapText="1"/>
    </xf>
  </cellXfs>
  <cellStyles count="2">
    <cellStyle name="Hypertextový odkaz" xfId="1" builtinId="8"/>
    <cellStyle name="Normální" xfId="0" builtinId="0" customBuiltin="1"/>
  </cellStyles>
  <dxfs count="0"/>
  <tableStyles count="0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ro-rozpocty.cz/software-a-data/kros-4-ocenovani-a-rizeni-stavebni-vyroby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415290</xdr:colOff>
      <xdr:row>3</xdr:row>
      <xdr:rowOff>0</xdr:rowOff>
    </xdr:from>
    <xdr:to>
      <xdr:col>40</xdr:col>
      <xdr:colOff>367665</xdr:colOff>
      <xdr:row>4</xdr:row>
      <xdr:rowOff>120650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38</xdr:col>
      <xdr:colOff>129540</xdr:colOff>
      <xdr:row>41</xdr:row>
      <xdr:rowOff>0</xdr:rowOff>
    </xdr:from>
    <xdr:to>
      <xdr:col>41</xdr:col>
      <xdr:colOff>177165</xdr:colOff>
      <xdr:row>43</xdr:row>
      <xdr:rowOff>46990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2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69</xdr:row>
      <xdr:rowOff>0</xdr:rowOff>
    </xdr:from>
    <xdr:to>
      <xdr:col>9</xdr:col>
      <xdr:colOff>1215390</xdr:colOff>
      <xdr:row>70</xdr:row>
      <xdr:rowOff>86995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71</xdr:row>
      <xdr:rowOff>0</xdr:rowOff>
    </xdr:from>
    <xdr:to>
      <xdr:col>9</xdr:col>
      <xdr:colOff>1215390</xdr:colOff>
      <xdr:row>72</xdr:row>
      <xdr:rowOff>86995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843915</xdr:colOff>
      <xdr:row>3</xdr:row>
      <xdr:rowOff>0</xdr:rowOff>
    </xdr:from>
    <xdr:to>
      <xdr:col>9</xdr:col>
      <xdr:colOff>1215390</xdr:colOff>
      <xdr:row>4</xdr:row>
      <xdr:rowOff>86995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44</xdr:row>
      <xdr:rowOff>0</xdr:rowOff>
    </xdr:from>
    <xdr:to>
      <xdr:col>9</xdr:col>
      <xdr:colOff>1215390</xdr:colOff>
      <xdr:row>45</xdr:row>
      <xdr:rowOff>86995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8</xdr:col>
      <xdr:colOff>843915</xdr:colOff>
      <xdr:row>68</xdr:row>
      <xdr:rowOff>0</xdr:rowOff>
    </xdr:from>
    <xdr:to>
      <xdr:col>9</xdr:col>
      <xdr:colOff>1215390</xdr:colOff>
      <xdr:row>69</xdr:row>
      <xdr:rowOff>86995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2_02/596211234" TargetMode="External"/><Relationship Id="rId2" Type="http://schemas.openxmlformats.org/officeDocument/2006/relationships/hyperlink" Target="https://podminky.urs.cz/item/CS_URS_2022_02/596211230" TargetMode="External"/><Relationship Id="rId1" Type="http://schemas.openxmlformats.org/officeDocument/2006/relationships/hyperlink" Target="https://podminky.urs.cz/item/CS_URS_2022_02/213311141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59"/>
  <sheetViews>
    <sheetView showGridLines="0" topLeftCell="A6" workbookViewId="0">
      <selection activeCell="BE38" sqref="BE38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ht="36.950000000000003" customHeight="1">
      <c r="AR2" s="324" t="s">
        <v>6</v>
      </c>
      <c r="AS2" s="306"/>
      <c r="AT2" s="306"/>
      <c r="AU2" s="306"/>
      <c r="AV2" s="306"/>
      <c r="AW2" s="306"/>
      <c r="AX2" s="306"/>
      <c r="AY2" s="306"/>
      <c r="AZ2" s="306"/>
      <c r="BA2" s="306"/>
      <c r="BB2" s="306"/>
      <c r="BC2" s="306"/>
      <c r="BD2" s="306"/>
      <c r="BE2" s="306"/>
      <c r="BS2" s="17" t="s">
        <v>7</v>
      </c>
      <c r="BT2" s="17" t="s">
        <v>8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9</v>
      </c>
      <c r="BT3" s="17" t="s">
        <v>10</v>
      </c>
    </row>
    <row r="4" spans="1:74" ht="24.95" customHeight="1">
      <c r="B4" s="20"/>
      <c r="D4" s="21" t="s">
        <v>11</v>
      </c>
      <c r="AR4" s="20"/>
      <c r="AS4" s="22" t="s">
        <v>12</v>
      </c>
      <c r="BS4" s="17" t="s">
        <v>7</v>
      </c>
    </row>
    <row r="5" spans="1:74" ht="12" customHeight="1">
      <c r="B5" s="20"/>
      <c r="D5" s="23" t="s">
        <v>13</v>
      </c>
      <c r="K5" s="305" t="s">
        <v>14</v>
      </c>
      <c r="L5" s="306"/>
      <c r="M5" s="306"/>
      <c r="N5" s="306"/>
      <c r="O5" s="306"/>
      <c r="P5" s="306"/>
      <c r="Q5" s="306"/>
      <c r="R5" s="306"/>
      <c r="S5" s="306"/>
      <c r="T5" s="306"/>
      <c r="U5" s="306"/>
      <c r="V5" s="306"/>
      <c r="W5" s="306"/>
      <c r="X5" s="306"/>
      <c r="Y5" s="306"/>
      <c r="Z5" s="306"/>
      <c r="AA5" s="306"/>
      <c r="AB5" s="306"/>
      <c r="AC5" s="306"/>
      <c r="AD5" s="306"/>
      <c r="AE5" s="306"/>
      <c r="AF5" s="306"/>
      <c r="AG5" s="306"/>
      <c r="AH5" s="306"/>
      <c r="AI5" s="306"/>
      <c r="AJ5" s="306"/>
      <c r="AR5" s="20"/>
      <c r="BS5" s="17" t="s">
        <v>7</v>
      </c>
    </row>
    <row r="6" spans="1:74" ht="36.950000000000003" customHeight="1">
      <c r="B6" s="20"/>
      <c r="D6" s="25" t="s">
        <v>15</v>
      </c>
      <c r="K6" s="307" t="s">
        <v>16</v>
      </c>
      <c r="L6" s="306"/>
      <c r="M6" s="306"/>
      <c r="N6" s="306"/>
      <c r="O6" s="306"/>
      <c r="P6" s="306"/>
      <c r="Q6" s="306"/>
      <c r="R6" s="306"/>
      <c r="S6" s="306"/>
      <c r="T6" s="306"/>
      <c r="U6" s="306"/>
      <c r="V6" s="306"/>
      <c r="W6" s="306"/>
      <c r="X6" s="306"/>
      <c r="Y6" s="306"/>
      <c r="Z6" s="306"/>
      <c r="AA6" s="306"/>
      <c r="AB6" s="306"/>
      <c r="AC6" s="306"/>
      <c r="AD6" s="306"/>
      <c r="AE6" s="306"/>
      <c r="AF6" s="306"/>
      <c r="AG6" s="306"/>
      <c r="AH6" s="306"/>
      <c r="AI6" s="306"/>
      <c r="AJ6" s="306"/>
      <c r="AR6" s="20"/>
      <c r="BS6" s="17" t="s">
        <v>7</v>
      </c>
    </row>
    <row r="7" spans="1:74" ht="12" customHeight="1">
      <c r="B7" s="20"/>
      <c r="D7" s="26" t="s">
        <v>17</v>
      </c>
      <c r="K7" s="24" t="s">
        <v>3</v>
      </c>
      <c r="AK7" s="26" t="s">
        <v>18</v>
      </c>
      <c r="AN7" s="24" t="s">
        <v>3</v>
      </c>
      <c r="AR7" s="20"/>
      <c r="BS7" s="17" t="s">
        <v>7</v>
      </c>
    </row>
    <row r="8" spans="1:74" ht="12" customHeight="1">
      <c r="B8" s="20"/>
      <c r="D8" s="26" t="s">
        <v>19</v>
      </c>
      <c r="K8" s="24" t="s">
        <v>20</v>
      </c>
      <c r="AK8" s="26" t="s">
        <v>21</v>
      </c>
      <c r="AN8" s="24" t="s">
        <v>22</v>
      </c>
      <c r="AR8" s="20"/>
      <c r="BS8" s="17" t="s">
        <v>7</v>
      </c>
    </row>
    <row r="9" spans="1:74" ht="14.45" customHeight="1">
      <c r="B9" s="20"/>
      <c r="AR9" s="20"/>
      <c r="BS9" s="17" t="s">
        <v>7</v>
      </c>
    </row>
    <row r="10" spans="1:74" ht="12" customHeight="1">
      <c r="B10" s="20"/>
      <c r="D10" s="26" t="s">
        <v>23</v>
      </c>
      <c r="AK10" s="26" t="s">
        <v>24</v>
      </c>
      <c r="AN10" s="24" t="s">
        <v>25</v>
      </c>
      <c r="AR10" s="20"/>
      <c r="BS10" s="17" t="s">
        <v>26</v>
      </c>
    </row>
    <row r="11" spans="1:74" ht="18.399999999999999" customHeight="1">
      <c r="B11" s="20"/>
      <c r="E11" s="24" t="s">
        <v>27</v>
      </c>
      <c r="AK11" s="26" t="s">
        <v>28</v>
      </c>
      <c r="AN11" s="24" t="s">
        <v>29</v>
      </c>
      <c r="AR11" s="20"/>
      <c r="BS11" s="17" t="s">
        <v>26</v>
      </c>
    </row>
    <row r="12" spans="1:74" ht="6.95" customHeight="1">
      <c r="B12" s="20"/>
      <c r="AR12" s="20"/>
      <c r="BS12" s="17" t="s">
        <v>26</v>
      </c>
    </row>
    <row r="13" spans="1:74" ht="12" customHeight="1">
      <c r="B13" s="20"/>
      <c r="D13" s="26" t="s">
        <v>30</v>
      </c>
      <c r="AK13" s="26" t="s">
        <v>24</v>
      </c>
      <c r="AN13" s="24" t="s">
        <v>31</v>
      </c>
      <c r="AR13" s="20"/>
      <c r="BS13" s="17" t="s">
        <v>26</v>
      </c>
    </row>
    <row r="14" spans="1:74" ht="12.75">
      <c r="B14" s="20"/>
      <c r="E14" s="24" t="s">
        <v>32</v>
      </c>
      <c r="AK14" s="26" t="s">
        <v>28</v>
      </c>
      <c r="AN14" s="24" t="s">
        <v>33</v>
      </c>
      <c r="AR14" s="20"/>
      <c r="BS14" s="17" t="s">
        <v>26</v>
      </c>
    </row>
    <row r="15" spans="1:74" ht="6.95" customHeight="1">
      <c r="B15" s="20"/>
      <c r="AR15" s="20"/>
      <c r="BS15" s="17" t="s">
        <v>4</v>
      </c>
    </row>
    <row r="16" spans="1:74" ht="12" customHeight="1">
      <c r="B16" s="20"/>
      <c r="D16" s="26" t="s">
        <v>34</v>
      </c>
      <c r="AK16" s="26" t="s">
        <v>24</v>
      </c>
      <c r="AN16" s="24" t="s">
        <v>35</v>
      </c>
      <c r="AR16" s="20"/>
      <c r="BS16" s="17" t="s">
        <v>4</v>
      </c>
    </row>
    <row r="17" spans="2:71" ht="18.399999999999999" customHeight="1">
      <c r="B17" s="20"/>
      <c r="E17" s="24" t="s">
        <v>36</v>
      </c>
      <c r="AK17" s="26" t="s">
        <v>28</v>
      </c>
      <c r="AN17" s="24" t="s">
        <v>3</v>
      </c>
      <c r="AR17" s="20"/>
      <c r="BS17" s="17" t="s">
        <v>37</v>
      </c>
    </row>
    <row r="18" spans="2:71" ht="6.95" customHeight="1">
      <c r="B18" s="20"/>
      <c r="AR18" s="20"/>
      <c r="BS18" s="17" t="s">
        <v>7</v>
      </c>
    </row>
    <row r="19" spans="2:71" ht="12" customHeight="1">
      <c r="B19" s="20"/>
      <c r="D19" s="26" t="s">
        <v>38</v>
      </c>
      <c r="AK19" s="26" t="s">
        <v>24</v>
      </c>
      <c r="AN19" s="24" t="s">
        <v>3</v>
      </c>
      <c r="AR19" s="20"/>
      <c r="BS19" s="17" t="s">
        <v>7</v>
      </c>
    </row>
    <row r="20" spans="2:71" ht="18.399999999999999" customHeight="1">
      <c r="B20" s="20"/>
      <c r="E20" s="24" t="s">
        <v>39</v>
      </c>
      <c r="AK20" s="26" t="s">
        <v>28</v>
      </c>
      <c r="AN20" s="24" t="s">
        <v>3</v>
      </c>
      <c r="AR20" s="20"/>
      <c r="BS20" s="17" t="s">
        <v>37</v>
      </c>
    </row>
    <row r="21" spans="2:71" ht="6.95" customHeight="1">
      <c r="B21" s="20"/>
      <c r="AR21" s="20"/>
    </row>
    <row r="22" spans="2:71" ht="12" customHeight="1">
      <c r="B22" s="20"/>
      <c r="D22" s="26" t="s">
        <v>40</v>
      </c>
      <c r="AR22" s="20"/>
    </row>
    <row r="23" spans="2:71" ht="47.25" customHeight="1">
      <c r="B23" s="20"/>
      <c r="E23" s="308" t="s">
        <v>41</v>
      </c>
      <c r="F23" s="308"/>
      <c r="G23" s="308"/>
      <c r="H23" s="308"/>
      <c r="I23" s="308"/>
      <c r="J23" s="308"/>
      <c r="K23" s="308"/>
      <c r="L23" s="308"/>
      <c r="M23" s="308"/>
      <c r="N23" s="308"/>
      <c r="O23" s="308"/>
      <c r="P23" s="308"/>
      <c r="Q23" s="308"/>
      <c r="R23" s="308"/>
      <c r="S23" s="308"/>
      <c r="T23" s="308"/>
      <c r="U23" s="308"/>
      <c r="V23" s="308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  <c r="AG23" s="308"/>
      <c r="AH23" s="308"/>
      <c r="AI23" s="308"/>
      <c r="AJ23" s="308"/>
      <c r="AK23" s="308"/>
      <c r="AL23" s="308"/>
      <c r="AM23" s="308"/>
      <c r="AN23" s="308"/>
      <c r="AR23" s="20"/>
    </row>
    <row r="24" spans="2:71" ht="6.95" customHeight="1">
      <c r="B24" s="20"/>
      <c r="AR24" s="20"/>
    </row>
    <row r="25" spans="2:71" ht="6.95" customHeight="1">
      <c r="B25" s="20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R25" s="20"/>
    </row>
    <row r="26" spans="2:71" s="1" customFormat="1" ht="25.9" customHeight="1">
      <c r="B26" s="29"/>
      <c r="D26" s="30" t="s">
        <v>42</v>
      </c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09">
        <f>ROUND(AG54,2)</f>
        <v>-127681</v>
      </c>
      <c r="AL26" s="310"/>
      <c r="AM26" s="310"/>
      <c r="AN26" s="310"/>
      <c r="AO26" s="310"/>
      <c r="AR26" s="29"/>
    </row>
    <row r="27" spans="2:71" s="1" customFormat="1" ht="6.95" customHeight="1">
      <c r="B27" s="29"/>
      <c r="AR27" s="29"/>
    </row>
    <row r="28" spans="2:71" s="1" customFormat="1" ht="12.75">
      <c r="B28" s="29"/>
      <c r="L28" s="311" t="s">
        <v>43</v>
      </c>
      <c r="M28" s="311"/>
      <c r="N28" s="311"/>
      <c r="O28" s="311"/>
      <c r="P28" s="311"/>
      <c r="W28" s="311" t="s">
        <v>44</v>
      </c>
      <c r="X28" s="311"/>
      <c r="Y28" s="311"/>
      <c r="Z28" s="311"/>
      <c r="AA28" s="311"/>
      <c r="AB28" s="311"/>
      <c r="AC28" s="311"/>
      <c r="AD28" s="311"/>
      <c r="AE28" s="311"/>
      <c r="AK28" s="311" t="s">
        <v>45</v>
      </c>
      <c r="AL28" s="311"/>
      <c r="AM28" s="311"/>
      <c r="AN28" s="311"/>
      <c r="AO28" s="311"/>
      <c r="AR28" s="29"/>
    </row>
    <row r="29" spans="2:71" s="2" customFormat="1" ht="14.45" customHeight="1">
      <c r="B29" s="33"/>
      <c r="D29" s="26" t="s">
        <v>46</v>
      </c>
      <c r="F29" s="26" t="s">
        <v>47</v>
      </c>
      <c r="L29" s="314">
        <v>0.21</v>
      </c>
      <c r="M29" s="313"/>
      <c r="N29" s="313"/>
      <c r="O29" s="313"/>
      <c r="P29" s="313"/>
      <c r="W29" s="312">
        <f>AK26</f>
        <v>-127681</v>
      </c>
      <c r="X29" s="313"/>
      <c r="Y29" s="313"/>
      <c r="Z29" s="313"/>
      <c r="AA29" s="313"/>
      <c r="AB29" s="313"/>
      <c r="AC29" s="313"/>
      <c r="AD29" s="313"/>
      <c r="AE29" s="313"/>
      <c r="AK29" s="312">
        <f>W29*L29</f>
        <v>-26813.01</v>
      </c>
      <c r="AL29" s="313"/>
      <c r="AM29" s="313"/>
      <c r="AN29" s="313"/>
      <c r="AO29" s="313"/>
      <c r="AR29" s="33"/>
    </row>
    <row r="30" spans="2:71" s="2" customFormat="1" ht="14.45" customHeight="1">
      <c r="B30" s="33"/>
      <c r="F30" s="26" t="s">
        <v>48</v>
      </c>
      <c r="L30" s="314">
        <v>0.15</v>
      </c>
      <c r="M30" s="313"/>
      <c r="N30" s="313"/>
      <c r="O30" s="313"/>
      <c r="P30" s="313"/>
      <c r="W30" s="312">
        <f>ROUND(BA54, 2)</f>
        <v>0</v>
      </c>
      <c r="X30" s="313"/>
      <c r="Y30" s="313"/>
      <c r="Z30" s="313"/>
      <c r="AA30" s="313"/>
      <c r="AB30" s="313"/>
      <c r="AC30" s="313"/>
      <c r="AD30" s="313"/>
      <c r="AE30" s="313"/>
      <c r="AK30" s="312">
        <f>ROUND(AW54, 2)</f>
        <v>0</v>
      </c>
      <c r="AL30" s="313"/>
      <c r="AM30" s="313"/>
      <c r="AN30" s="313"/>
      <c r="AO30" s="313"/>
      <c r="AR30" s="33"/>
    </row>
    <row r="31" spans="2:71" s="2" customFormat="1" ht="14.45" hidden="1" customHeight="1">
      <c r="B31" s="33"/>
      <c r="F31" s="26" t="s">
        <v>49</v>
      </c>
      <c r="L31" s="314">
        <v>0.21</v>
      </c>
      <c r="M31" s="313"/>
      <c r="N31" s="313"/>
      <c r="O31" s="313"/>
      <c r="P31" s="313"/>
      <c r="W31" s="312">
        <f>ROUND(BB54, 2)</f>
        <v>0</v>
      </c>
      <c r="X31" s="313"/>
      <c r="Y31" s="313"/>
      <c r="Z31" s="313"/>
      <c r="AA31" s="313"/>
      <c r="AB31" s="313"/>
      <c r="AC31" s="313"/>
      <c r="AD31" s="313"/>
      <c r="AE31" s="313"/>
      <c r="AK31" s="312">
        <v>0</v>
      </c>
      <c r="AL31" s="313"/>
      <c r="AM31" s="313"/>
      <c r="AN31" s="313"/>
      <c r="AO31" s="313"/>
      <c r="AR31" s="33"/>
    </row>
    <row r="32" spans="2:71" s="2" customFormat="1" ht="14.45" hidden="1" customHeight="1">
      <c r="B32" s="33"/>
      <c r="F32" s="26" t="s">
        <v>50</v>
      </c>
      <c r="L32" s="314">
        <v>0.15</v>
      </c>
      <c r="M32" s="313"/>
      <c r="N32" s="313"/>
      <c r="O32" s="313"/>
      <c r="P32" s="313"/>
      <c r="W32" s="312">
        <f>ROUND(BC54, 2)</f>
        <v>0</v>
      </c>
      <c r="X32" s="313"/>
      <c r="Y32" s="313"/>
      <c r="Z32" s="313"/>
      <c r="AA32" s="313"/>
      <c r="AB32" s="313"/>
      <c r="AC32" s="313"/>
      <c r="AD32" s="313"/>
      <c r="AE32" s="313"/>
      <c r="AK32" s="312">
        <v>0</v>
      </c>
      <c r="AL32" s="313"/>
      <c r="AM32" s="313"/>
      <c r="AN32" s="313"/>
      <c r="AO32" s="313"/>
      <c r="AR32" s="33"/>
    </row>
    <row r="33" spans="2:44" s="2" customFormat="1" ht="14.45" hidden="1" customHeight="1">
      <c r="B33" s="33"/>
      <c r="F33" s="26" t="s">
        <v>51</v>
      </c>
      <c r="L33" s="314">
        <v>0</v>
      </c>
      <c r="M33" s="313"/>
      <c r="N33" s="313"/>
      <c r="O33" s="313"/>
      <c r="P33" s="313"/>
      <c r="W33" s="312">
        <f>ROUND(BD54, 2)</f>
        <v>0</v>
      </c>
      <c r="X33" s="313"/>
      <c r="Y33" s="313"/>
      <c r="Z33" s="313"/>
      <c r="AA33" s="313"/>
      <c r="AB33" s="313"/>
      <c r="AC33" s="313"/>
      <c r="AD33" s="313"/>
      <c r="AE33" s="313"/>
      <c r="AK33" s="312">
        <v>0</v>
      </c>
      <c r="AL33" s="313"/>
      <c r="AM33" s="313"/>
      <c r="AN33" s="313"/>
      <c r="AO33" s="313"/>
      <c r="AR33" s="33"/>
    </row>
    <row r="34" spans="2:44" s="1" customFormat="1" ht="6.95" customHeight="1">
      <c r="B34" s="29"/>
      <c r="AR34" s="29"/>
    </row>
    <row r="35" spans="2:44" s="1" customFormat="1" ht="25.9" customHeight="1">
      <c r="B35" s="29"/>
      <c r="C35" s="34"/>
      <c r="D35" s="35" t="s">
        <v>52</v>
      </c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7" t="s">
        <v>53</v>
      </c>
      <c r="U35" s="36"/>
      <c r="V35" s="36"/>
      <c r="W35" s="36"/>
      <c r="X35" s="334" t="s">
        <v>54</v>
      </c>
      <c r="Y35" s="335"/>
      <c r="Z35" s="335"/>
      <c r="AA35" s="335"/>
      <c r="AB35" s="335"/>
      <c r="AC35" s="36"/>
      <c r="AD35" s="36"/>
      <c r="AE35" s="36"/>
      <c r="AF35" s="36"/>
      <c r="AG35" s="36"/>
      <c r="AH35" s="36"/>
      <c r="AI35" s="36"/>
      <c r="AJ35" s="36"/>
      <c r="AK35" s="336">
        <f>SUM(AK26:AK33)</f>
        <v>-154494.01</v>
      </c>
      <c r="AL35" s="335"/>
      <c r="AM35" s="335"/>
      <c r="AN35" s="335"/>
      <c r="AO35" s="337"/>
      <c r="AP35" s="34"/>
      <c r="AQ35" s="34"/>
      <c r="AR35" s="29"/>
    </row>
    <row r="36" spans="2:44" s="1" customFormat="1" ht="6.95" customHeight="1">
      <c r="B36" s="29"/>
      <c r="AR36" s="29"/>
    </row>
    <row r="37" spans="2:44" s="1" customFormat="1" ht="6.95" customHeight="1"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29"/>
    </row>
    <row r="41" spans="2:44" s="1" customFormat="1" ht="6.95" customHeight="1">
      <c r="B41" s="40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29"/>
    </row>
    <row r="42" spans="2:44" s="1" customFormat="1" ht="24.95" customHeight="1">
      <c r="B42" s="29"/>
      <c r="C42" s="21" t="s">
        <v>55</v>
      </c>
      <c r="AR42" s="29"/>
    </row>
    <row r="43" spans="2:44" s="1" customFormat="1" ht="6.95" customHeight="1">
      <c r="B43" s="29"/>
      <c r="AR43" s="29"/>
    </row>
    <row r="44" spans="2:44" s="3" customFormat="1" ht="12" customHeight="1">
      <c r="B44" s="42"/>
      <c r="C44" s="26" t="s">
        <v>13</v>
      </c>
      <c r="L44" s="3" t="str">
        <f>K5</f>
        <v>MN728</v>
      </c>
      <c r="AR44" s="42"/>
    </row>
    <row r="45" spans="2:44" s="4" customFormat="1" ht="36.950000000000003" customHeight="1">
      <c r="B45" s="43"/>
      <c r="C45" s="44" t="s">
        <v>15</v>
      </c>
      <c r="L45" s="325" t="str">
        <f>K6</f>
        <v>Malířská - Rekonstrukce dešťové kanalizace a komunikace</v>
      </c>
      <c r="M45" s="326"/>
      <c r="N45" s="326"/>
      <c r="O45" s="326"/>
      <c r="P45" s="326"/>
      <c r="Q45" s="326"/>
      <c r="R45" s="326"/>
      <c r="S45" s="326"/>
      <c r="T45" s="326"/>
      <c r="U45" s="326"/>
      <c r="V45" s="326"/>
      <c r="W45" s="326"/>
      <c r="X45" s="326"/>
      <c r="Y45" s="326"/>
      <c r="Z45" s="326"/>
      <c r="AA45" s="326"/>
      <c r="AB45" s="326"/>
      <c r="AC45" s="326"/>
      <c r="AD45" s="326"/>
      <c r="AE45" s="326"/>
      <c r="AF45" s="326"/>
      <c r="AG45" s="326"/>
      <c r="AH45" s="326"/>
      <c r="AI45" s="326"/>
      <c r="AJ45" s="326"/>
      <c r="AR45" s="43"/>
    </row>
    <row r="46" spans="2:44" s="1" customFormat="1" ht="6.95" customHeight="1">
      <c r="B46" s="29"/>
      <c r="AR46" s="29"/>
    </row>
    <row r="47" spans="2:44" s="1" customFormat="1" ht="12" customHeight="1">
      <c r="B47" s="29"/>
      <c r="C47" s="26" t="s">
        <v>19</v>
      </c>
      <c r="L47" s="45" t="str">
        <f>IF(K8="","",K8)</f>
        <v xml:space="preserve"> Rychnov u Jbc </v>
      </c>
      <c r="AI47" s="26" t="s">
        <v>21</v>
      </c>
      <c r="AM47" s="327" t="str">
        <f>IF(AN8= "","",AN8)</f>
        <v>14. 12. 2021</v>
      </c>
      <c r="AN47" s="327"/>
      <c r="AR47" s="29"/>
    </row>
    <row r="48" spans="2:44" s="1" customFormat="1" ht="6.95" customHeight="1">
      <c r="B48" s="29"/>
      <c r="AR48" s="29"/>
    </row>
    <row r="49" spans="1:91" s="1" customFormat="1" ht="15.2" customHeight="1">
      <c r="B49" s="29"/>
      <c r="C49" s="26" t="s">
        <v>23</v>
      </c>
      <c r="L49" s="3" t="str">
        <f>IF(E11= "","",E11)</f>
        <v>Město Rychnov u Jablonce nad Nisou</v>
      </c>
      <c r="AI49" s="26" t="s">
        <v>34</v>
      </c>
      <c r="AM49" s="328" t="str">
        <f>IF(E17="","",E17)</f>
        <v>Ing. Zdeněk Hudec</v>
      </c>
      <c r="AN49" s="329"/>
      <c r="AO49" s="329"/>
      <c r="AP49" s="329"/>
      <c r="AR49" s="29"/>
      <c r="AS49" s="330" t="s">
        <v>56</v>
      </c>
      <c r="AT49" s="331"/>
      <c r="AU49" s="47"/>
      <c r="AV49" s="47"/>
      <c r="AW49" s="47"/>
      <c r="AX49" s="47"/>
      <c r="AY49" s="47"/>
      <c r="AZ49" s="47"/>
      <c r="BA49" s="47"/>
      <c r="BB49" s="47"/>
      <c r="BC49" s="47"/>
      <c r="BD49" s="48"/>
    </row>
    <row r="50" spans="1:91" s="1" customFormat="1" ht="15.2" customHeight="1">
      <c r="B50" s="29"/>
      <c r="C50" s="26" t="s">
        <v>30</v>
      </c>
      <c r="L50" s="3" t="str">
        <f>IF(E14="","",E14)</f>
        <v>1.jizerskohorská stavební společnost, s.r.o.</v>
      </c>
      <c r="AI50" s="26" t="s">
        <v>38</v>
      </c>
      <c r="AM50" s="328" t="str">
        <f>IF(E20="","",E20)</f>
        <v xml:space="preserve"> Miloslav Neuman</v>
      </c>
      <c r="AN50" s="329"/>
      <c r="AO50" s="329"/>
      <c r="AP50" s="329"/>
      <c r="AR50" s="29"/>
      <c r="AS50" s="332"/>
      <c r="AT50" s="333"/>
      <c r="BD50" s="50"/>
    </row>
    <row r="51" spans="1:91" s="1" customFormat="1" ht="10.9" customHeight="1">
      <c r="B51" s="29"/>
      <c r="AR51" s="29"/>
      <c r="AS51" s="332"/>
      <c r="AT51" s="333"/>
      <c r="BD51" s="50"/>
    </row>
    <row r="52" spans="1:91" s="1" customFormat="1" ht="29.25" customHeight="1">
      <c r="B52" s="29"/>
      <c r="C52" s="318" t="s">
        <v>57</v>
      </c>
      <c r="D52" s="319"/>
      <c r="E52" s="319"/>
      <c r="F52" s="319"/>
      <c r="G52" s="319"/>
      <c r="H52" s="51"/>
      <c r="I52" s="320" t="s">
        <v>58</v>
      </c>
      <c r="J52" s="319"/>
      <c r="K52" s="319"/>
      <c r="L52" s="319"/>
      <c r="M52" s="319"/>
      <c r="N52" s="319"/>
      <c r="O52" s="319"/>
      <c r="P52" s="319"/>
      <c r="Q52" s="319"/>
      <c r="R52" s="319"/>
      <c r="S52" s="319"/>
      <c r="T52" s="319"/>
      <c r="U52" s="319"/>
      <c r="V52" s="319"/>
      <c r="W52" s="319"/>
      <c r="X52" s="319"/>
      <c r="Y52" s="319"/>
      <c r="Z52" s="319"/>
      <c r="AA52" s="319"/>
      <c r="AB52" s="319"/>
      <c r="AC52" s="319"/>
      <c r="AD52" s="319"/>
      <c r="AE52" s="319"/>
      <c r="AF52" s="319"/>
      <c r="AG52" s="321" t="s">
        <v>59</v>
      </c>
      <c r="AH52" s="319"/>
      <c r="AI52" s="319"/>
      <c r="AJ52" s="319"/>
      <c r="AK52" s="319"/>
      <c r="AL52" s="319"/>
      <c r="AM52" s="319"/>
      <c r="AN52" s="320" t="s">
        <v>60</v>
      </c>
      <c r="AO52" s="319"/>
      <c r="AP52" s="319"/>
      <c r="AQ52" s="52" t="s">
        <v>61</v>
      </c>
      <c r="AR52" s="29"/>
      <c r="AS52" s="53" t="s">
        <v>62</v>
      </c>
      <c r="AT52" s="54" t="s">
        <v>63</v>
      </c>
      <c r="AU52" s="54" t="s">
        <v>64</v>
      </c>
      <c r="AV52" s="54" t="s">
        <v>65</v>
      </c>
      <c r="AW52" s="54" t="s">
        <v>66</v>
      </c>
      <c r="AX52" s="54" t="s">
        <v>67</v>
      </c>
      <c r="AY52" s="54" t="s">
        <v>68</v>
      </c>
      <c r="AZ52" s="54" t="s">
        <v>69</v>
      </c>
      <c r="BA52" s="54" t="s">
        <v>70</v>
      </c>
      <c r="BB52" s="54" t="s">
        <v>71</v>
      </c>
      <c r="BC52" s="54" t="s">
        <v>72</v>
      </c>
      <c r="BD52" s="55" t="s">
        <v>73</v>
      </c>
    </row>
    <row r="53" spans="1:91" s="1" customFormat="1" ht="10.9" customHeight="1">
      <c r="B53" s="29"/>
      <c r="AR53" s="29"/>
      <c r="AS53" s="56"/>
      <c r="AT53" s="47"/>
      <c r="AU53" s="47"/>
      <c r="AV53" s="47"/>
      <c r="AW53" s="47"/>
      <c r="AX53" s="47"/>
      <c r="AY53" s="47"/>
      <c r="AZ53" s="47"/>
      <c r="BA53" s="47"/>
      <c r="BB53" s="47"/>
      <c r="BC53" s="47"/>
      <c r="BD53" s="48"/>
    </row>
    <row r="54" spans="1:91" s="5" customFormat="1" ht="32.450000000000003" customHeight="1">
      <c r="B54" s="57"/>
      <c r="C54" s="58" t="s">
        <v>74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322">
        <f>AG55+AG56+AG57</f>
        <v>-127681</v>
      </c>
      <c r="AH54" s="322"/>
      <c r="AI54" s="322"/>
      <c r="AJ54" s="322"/>
      <c r="AK54" s="322"/>
      <c r="AL54" s="322"/>
      <c r="AM54" s="322"/>
      <c r="AN54" s="323">
        <f>AN55+AN56+AN57</f>
        <v>-154494.01</v>
      </c>
      <c r="AO54" s="323"/>
      <c r="AP54" s="323"/>
      <c r="AQ54" s="61" t="s">
        <v>3</v>
      </c>
      <c r="AR54" s="57"/>
      <c r="AS54" s="62">
        <f>ROUND(SUM(AS55:AS57),2)</f>
        <v>0</v>
      </c>
      <c r="AT54" s="63">
        <f>ROUND(SUM(AV54:AW54),2)</f>
        <v>13021.68</v>
      </c>
      <c r="AU54" s="64">
        <f>ROUND(SUM(AU55:AU57),5)</f>
        <v>0</v>
      </c>
      <c r="AV54" s="63">
        <f>ROUND(AZ54*L29,2)</f>
        <v>13021.68</v>
      </c>
      <c r="AW54" s="63">
        <f>ROUND(BA54*L30,2)</f>
        <v>0</v>
      </c>
      <c r="AX54" s="63">
        <f>ROUND(BB54*L29,2)</f>
        <v>0</v>
      </c>
      <c r="AY54" s="63">
        <f>ROUND(BC54*L30,2)</f>
        <v>0</v>
      </c>
      <c r="AZ54" s="63">
        <f>ROUND(SUM(AZ55:AZ57),2)</f>
        <v>62008</v>
      </c>
      <c r="BA54" s="63">
        <f>ROUND(SUM(BA55:BA57),2)</f>
        <v>0</v>
      </c>
      <c r="BB54" s="63">
        <f>ROUND(SUM(BB55:BB57),2)</f>
        <v>0</v>
      </c>
      <c r="BC54" s="63">
        <f>ROUND(SUM(BC55:BC57),2)</f>
        <v>0</v>
      </c>
      <c r="BD54" s="65">
        <f>ROUND(SUM(BD55:BD57),2)</f>
        <v>0</v>
      </c>
      <c r="BS54" s="66" t="s">
        <v>75</v>
      </c>
      <c r="BT54" s="66" t="s">
        <v>76</v>
      </c>
      <c r="BU54" s="67" t="s">
        <v>77</v>
      </c>
      <c r="BV54" s="66" t="s">
        <v>78</v>
      </c>
      <c r="BW54" s="66" t="s">
        <v>5</v>
      </c>
      <c r="BX54" s="66" t="s">
        <v>79</v>
      </c>
      <c r="CL54" s="66" t="s">
        <v>3</v>
      </c>
    </row>
    <row r="55" spans="1:91" s="6" customFormat="1" ht="24.75" customHeight="1">
      <c r="A55" s="68" t="s">
        <v>80</v>
      </c>
      <c r="B55" s="69"/>
      <c r="C55" s="70"/>
      <c r="D55" s="317" t="s">
        <v>81</v>
      </c>
      <c r="E55" s="317"/>
      <c r="F55" s="317"/>
      <c r="G55" s="317"/>
      <c r="H55" s="317"/>
      <c r="I55" s="71"/>
      <c r="J55" s="317" t="s">
        <v>82</v>
      </c>
      <c r="K55" s="317"/>
      <c r="L55" s="317"/>
      <c r="M55" s="317"/>
      <c r="N55" s="317"/>
      <c r="O55" s="317"/>
      <c r="P55" s="317"/>
      <c r="Q55" s="317"/>
      <c r="R55" s="317"/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5">
        <f>'ZBV č.1 - Změny kanalizace'!J30</f>
        <v>172727</v>
      </c>
      <c r="AH55" s="316"/>
      <c r="AI55" s="316"/>
      <c r="AJ55" s="316"/>
      <c r="AK55" s="316"/>
      <c r="AL55" s="316"/>
      <c r="AM55" s="316"/>
      <c r="AN55" s="315">
        <f>AG55*1.21</f>
        <v>208999.66999999998</v>
      </c>
      <c r="AO55" s="316"/>
      <c r="AP55" s="316"/>
      <c r="AQ55" s="72" t="s">
        <v>83</v>
      </c>
      <c r="AR55" s="69"/>
      <c r="AS55" s="73">
        <v>0</v>
      </c>
      <c r="AT55" s="74">
        <f>ROUND(SUM(AV55:AW55),2)</f>
        <v>25108.23</v>
      </c>
      <c r="AU55" s="75">
        <f>'ZBV č.1 - Změny kanalizace'!P83</f>
        <v>0</v>
      </c>
      <c r="AV55" s="74">
        <f>'ZBV č.1 - Změny kanalizace'!J33</f>
        <v>25108.23</v>
      </c>
      <c r="AW55" s="74">
        <f>'ZBV č.1 - Změny kanalizace'!J34</f>
        <v>0</v>
      </c>
      <c r="AX55" s="74">
        <f>'ZBV č.1 - Změny kanalizace'!J35</f>
        <v>0</v>
      </c>
      <c r="AY55" s="74">
        <f>'ZBV č.1 - Změny kanalizace'!J36</f>
        <v>0</v>
      </c>
      <c r="AZ55" s="74">
        <f>'ZBV č.1 - Změny kanalizace'!F33</f>
        <v>119563</v>
      </c>
      <c r="BA55" s="74">
        <f>'ZBV č.1 - Změny kanalizace'!F34</f>
        <v>0</v>
      </c>
      <c r="BB55" s="74">
        <f>'ZBV č.1 - Změny kanalizace'!F35</f>
        <v>0</v>
      </c>
      <c r="BC55" s="74">
        <f>'ZBV č.1 - Změny kanalizace'!F36</f>
        <v>0</v>
      </c>
      <c r="BD55" s="76">
        <f>'ZBV č.1 - Změny kanalizace'!F37</f>
        <v>0</v>
      </c>
      <c r="BT55" s="77" t="s">
        <v>9</v>
      </c>
      <c r="BV55" s="77" t="s">
        <v>78</v>
      </c>
      <c r="BW55" s="77" t="s">
        <v>84</v>
      </c>
      <c r="BX55" s="77" t="s">
        <v>5</v>
      </c>
      <c r="CL55" s="77" t="s">
        <v>3</v>
      </c>
      <c r="CM55" s="77" t="s">
        <v>85</v>
      </c>
    </row>
    <row r="56" spans="1:91" s="6" customFormat="1" ht="24.75" customHeight="1">
      <c r="A56" s="68" t="s">
        <v>80</v>
      </c>
      <c r="B56" s="69"/>
      <c r="C56" s="70"/>
      <c r="D56" s="317" t="s">
        <v>86</v>
      </c>
      <c r="E56" s="317"/>
      <c r="F56" s="317"/>
      <c r="G56" s="317"/>
      <c r="H56" s="317"/>
      <c r="I56" s="71"/>
      <c r="J56" s="317" t="s">
        <v>87</v>
      </c>
      <c r="K56" s="317"/>
      <c r="L56" s="317"/>
      <c r="M56" s="317"/>
      <c r="N56" s="317"/>
      <c r="O56" s="317"/>
      <c r="P56" s="317"/>
      <c r="Q56" s="317"/>
      <c r="R56" s="317"/>
      <c r="S56" s="317"/>
      <c r="T56" s="317"/>
      <c r="U56" s="317"/>
      <c r="V56" s="317"/>
      <c r="W56" s="317"/>
      <c r="X56" s="317"/>
      <c r="Y56" s="317"/>
      <c r="Z56" s="317"/>
      <c r="AA56" s="317"/>
      <c r="AB56" s="317"/>
      <c r="AC56" s="317"/>
      <c r="AD56" s="317"/>
      <c r="AE56" s="317"/>
      <c r="AF56" s="317"/>
      <c r="AG56" s="315">
        <f>'ZBV č.2 - Změny komunikace'!J30</f>
        <v>-280408</v>
      </c>
      <c r="AH56" s="316"/>
      <c r="AI56" s="316"/>
      <c r="AJ56" s="316"/>
      <c r="AK56" s="316"/>
      <c r="AL56" s="316"/>
      <c r="AM56" s="316"/>
      <c r="AN56" s="315">
        <f>AG56*1.21</f>
        <v>-339293.68</v>
      </c>
      <c r="AO56" s="316"/>
      <c r="AP56" s="316"/>
      <c r="AQ56" s="72" t="s">
        <v>83</v>
      </c>
      <c r="AR56" s="69"/>
      <c r="AS56" s="73">
        <v>0</v>
      </c>
      <c r="AT56" s="74">
        <f>ROUND(SUM(AV56:AW56),2)</f>
        <v>-7886.55</v>
      </c>
      <c r="AU56" s="75">
        <f>'ZBV č.2 - Změny komunikace'!P85</f>
        <v>0</v>
      </c>
      <c r="AV56" s="74">
        <f>'ZBV č.2 - Změny komunikace'!J33</f>
        <v>-7886.55</v>
      </c>
      <c r="AW56" s="74">
        <f>'ZBV č.2 - Změny komunikace'!J34</f>
        <v>0</v>
      </c>
      <c r="AX56" s="74">
        <f>'ZBV č.2 - Změny komunikace'!J35</f>
        <v>0</v>
      </c>
      <c r="AY56" s="74">
        <f>'ZBV č.2 - Změny komunikace'!J36</f>
        <v>0</v>
      </c>
      <c r="AZ56" s="74">
        <f>'ZBV č.2 - Změny komunikace'!F33</f>
        <v>-37555</v>
      </c>
      <c r="BA56" s="74">
        <f>'ZBV č.2 - Změny komunikace'!F34</f>
        <v>0</v>
      </c>
      <c r="BB56" s="74">
        <f>'ZBV č.2 - Změny komunikace'!F35</f>
        <v>0</v>
      </c>
      <c r="BC56" s="74">
        <f>'ZBV č.2 - Změny komunikace'!F36</f>
        <v>0</v>
      </c>
      <c r="BD56" s="76">
        <f>'ZBV č.2 - Změny komunikace'!F37</f>
        <v>0</v>
      </c>
      <c r="BT56" s="77" t="s">
        <v>9</v>
      </c>
      <c r="BV56" s="77" t="s">
        <v>78</v>
      </c>
      <c r="BW56" s="77" t="s">
        <v>88</v>
      </c>
      <c r="BX56" s="77" t="s">
        <v>5</v>
      </c>
      <c r="CL56" s="77" t="s">
        <v>3</v>
      </c>
      <c r="CM56" s="77" t="s">
        <v>85</v>
      </c>
    </row>
    <row r="57" spans="1:91" s="6" customFormat="1" ht="24.75" customHeight="1">
      <c r="A57" s="68" t="s">
        <v>80</v>
      </c>
      <c r="B57" s="69"/>
      <c r="C57" s="70"/>
      <c r="D57" s="317" t="s">
        <v>89</v>
      </c>
      <c r="E57" s="317"/>
      <c r="F57" s="317"/>
      <c r="G57" s="317"/>
      <c r="H57" s="317"/>
      <c r="I57" s="71"/>
      <c r="J57" s="317" t="s">
        <v>90</v>
      </c>
      <c r="K57" s="317"/>
      <c r="L57" s="317"/>
      <c r="M57" s="317"/>
      <c r="N57" s="317"/>
      <c r="O57" s="317"/>
      <c r="P57" s="317"/>
      <c r="Q57" s="317"/>
      <c r="R57" s="317"/>
      <c r="S57" s="317"/>
      <c r="T57" s="317"/>
      <c r="U57" s="317"/>
      <c r="V57" s="317"/>
      <c r="W57" s="317"/>
      <c r="X57" s="317"/>
      <c r="Y57" s="317"/>
      <c r="Z57" s="317"/>
      <c r="AA57" s="317"/>
      <c r="AB57" s="317"/>
      <c r="AC57" s="317"/>
      <c r="AD57" s="317"/>
      <c r="AE57" s="317"/>
      <c r="AF57" s="317"/>
      <c r="AG57" s="315">
        <f>'ZBV č.3 - Změny VRN'!J30</f>
        <v>-20000</v>
      </c>
      <c r="AH57" s="316"/>
      <c r="AI57" s="316"/>
      <c r="AJ57" s="316"/>
      <c r="AK57" s="316"/>
      <c r="AL57" s="316"/>
      <c r="AM57" s="316"/>
      <c r="AN57" s="315">
        <f>SUM(AG57,AT57)</f>
        <v>-24200</v>
      </c>
      <c r="AO57" s="316"/>
      <c r="AP57" s="316"/>
      <c r="AQ57" s="72" t="s">
        <v>83</v>
      </c>
      <c r="AR57" s="69"/>
      <c r="AS57" s="78">
        <v>0</v>
      </c>
      <c r="AT57" s="79">
        <f>ROUND(SUM(AV57:AW57),2)</f>
        <v>-4200</v>
      </c>
      <c r="AU57" s="80">
        <f>'ZBV č.3 - Změny VRN'!P82</f>
        <v>0</v>
      </c>
      <c r="AV57" s="79">
        <f>'ZBV č.3 - Změny VRN'!J33</f>
        <v>-4200</v>
      </c>
      <c r="AW57" s="79">
        <f>'ZBV č.3 - Změny VRN'!J34</f>
        <v>0</v>
      </c>
      <c r="AX57" s="79">
        <f>'ZBV č.3 - Změny VRN'!J35</f>
        <v>0</v>
      </c>
      <c r="AY57" s="79">
        <f>'ZBV č.3 - Změny VRN'!J36</f>
        <v>0</v>
      </c>
      <c r="AZ57" s="79">
        <f>'ZBV č.3 - Změny VRN'!F33</f>
        <v>-20000</v>
      </c>
      <c r="BA57" s="79">
        <f>'ZBV č.3 - Změny VRN'!F34</f>
        <v>0</v>
      </c>
      <c r="BB57" s="79">
        <f>'ZBV č.3 - Změny VRN'!F35</f>
        <v>0</v>
      </c>
      <c r="BC57" s="79">
        <f>'ZBV č.3 - Změny VRN'!F36</f>
        <v>0</v>
      </c>
      <c r="BD57" s="81">
        <f>'ZBV č.3 - Změny VRN'!F37</f>
        <v>0</v>
      </c>
      <c r="BT57" s="77" t="s">
        <v>9</v>
      </c>
      <c r="BV57" s="77" t="s">
        <v>78</v>
      </c>
      <c r="BW57" s="77" t="s">
        <v>91</v>
      </c>
      <c r="BX57" s="77" t="s">
        <v>5</v>
      </c>
      <c r="CL57" s="77" t="s">
        <v>3</v>
      </c>
      <c r="CM57" s="77" t="s">
        <v>85</v>
      </c>
    </row>
    <row r="58" spans="1:91" s="1" customFormat="1" ht="30" customHeight="1">
      <c r="B58" s="29"/>
      <c r="AR58" s="29"/>
    </row>
    <row r="59" spans="1:91" s="1" customFormat="1" ht="6.95" customHeight="1">
      <c r="B59" s="38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29"/>
    </row>
  </sheetData>
  <mergeCells count="48">
    <mergeCell ref="AR2:BE2"/>
    <mergeCell ref="AN56:AP56"/>
    <mergeCell ref="AG56:AM56"/>
    <mergeCell ref="D56:H56"/>
    <mergeCell ref="J56:AF56"/>
    <mergeCell ref="L45:AJ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W31:AE31"/>
    <mergeCell ref="AN57:AP57"/>
    <mergeCell ref="AG57:AM57"/>
    <mergeCell ref="D57:H57"/>
    <mergeCell ref="J57:AF57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55" location="'ZBV č.1 - Změny kanalizace'!C2" display="/" xr:uid="{00000000-0004-0000-0000-000000000000}"/>
    <hyperlink ref="A56" location="'ZBV č.2 - Změny komunikace'!C2" display="/" xr:uid="{00000000-0004-0000-0000-000001000000}"/>
    <hyperlink ref="A57" location="'ZBV č.3 - Změny VRN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63"/>
  <sheetViews>
    <sheetView showGridLines="0" topLeftCell="A145" workbookViewId="0">
      <selection activeCell="F174" sqref="F17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4" t="s">
        <v>6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7" t="s">
        <v>84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92</v>
      </c>
      <c r="L4" s="20"/>
      <c r="M4" s="82" t="s">
        <v>12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338" t="str">
        <f>'Rekapitulace stavby'!K6</f>
        <v>Malířská - Rekonstrukce dešťové kanalizace a komunikace</v>
      </c>
      <c r="F7" s="339"/>
      <c r="G7" s="339"/>
      <c r="H7" s="339"/>
      <c r="L7" s="20"/>
    </row>
    <row r="8" spans="2:46" s="1" customFormat="1" ht="12" customHeight="1">
      <c r="B8" s="29"/>
      <c r="D8" s="26" t="s">
        <v>93</v>
      </c>
      <c r="L8" s="29"/>
    </row>
    <row r="9" spans="2:46" s="1" customFormat="1" ht="16.5" customHeight="1">
      <c r="B9" s="29"/>
      <c r="E9" s="325" t="s">
        <v>94</v>
      </c>
      <c r="F9" s="340"/>
      <c r="G9" s="340"/>
      <c r="H9" s="340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14. 12. 2021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25</v>
      </c>
      <c r="L14" s="29"/>
    </row>
    <row r="15" spans="2:46" s="1" customFormat="1" ht="18" customHeight="1">
      <c r="B15" s="29"/>
      <c r="E15" s="24" t="s">
        <v>27</v>
      </c>
      <c r="I15" s="26" t="s">
        <v>28</v>
      </c>
      <c r="J15" s="24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30</v>
      </c>
      <c r="I17" s="26" t="s">
        <v>24</v>
      </c>
      <c r="J17" s="24" t="s">
        <v>31</v>
      </c>
      <c r="L17" s="29"/>
    </row>
    <row r="18" spans="2:12" s="1" customFormat="1" ht="18" customHeight="1">
      <c r="B18" s="29"/>
      <c r="E18" s="24" t="s">
        <v>32</v>
      </c>
      <c r="I18" s="26" t="s">
        <v>28</v>
      </c>
      <c r="J18" s="24" t="s">
        <v>33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34</v>
      </c>
      <c r="I20" s="26" t="s">
        <v>24</v>
      </c>
      <c r="J20" s="24" t="s">
        <v>35</v>
      </c>
      <c r="L20" s="29"/>
    </row>
    <row r="21" spans="2:12" s="1" customFormat="1" ht="18" customHeight="1">
      <c r="B21" s="29"/>
      <c r="E21" s="24" t="s">
        <v>36</v>
      </c>
      <c r="I21" s="26" t="s">
        <v>28</v>
      </c>
      <c r="J21" s="24" t="s">
        <v>3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38</v>
      </c>
      <c r="I23" s="26" t="s">
        <v>24</v>
      </c>
      <c r="J23" s="24" t="s">
        <v>3</v>
      </c>
      <c r="L23" s="29"/>
    </row>
    <row r="24" spans="2:12" s="1" customFormat="1" ht="18" customHeight="1">
      <c r="B24" s="29"/>
      <c r="E24" s="24" t="s">
        <v>39</v>
      </c>
      <c r="I24" s="26" t="s">
        <v>28</v>
      </c>
      <c r="J24" s="24" t="s">
        <v>3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40</v>
      </c>
      <c r="L26" s="29"/>
    </row>
    <row r="27" spans="2:12" s="7" customFormat="1" ht="16.5" customHeight="1">
      <c r="B27" s="83"/>
      <c r="E27" s="308" t="s">
        <v>3</v>
      </c>
      <c r="F27" s="308"/>
      <c r="G27" s="308"/>
      <c r="H27" s="308"/>
      <c r="L27" s="83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42</v>
      </c>
      <c r="J30" s="60">
        <f>ROUND(J83, 2)</f>
        <v>172727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44</v>
      </c>
      <c r="I32" s="32" t="s">
        <v>43</v>
      </c>
      <c r="J32" s="32" t="s">
        <v>45</v>
      </c>
      <c r="L32" s="29"/>
    </row>
    <row r="33" spans="2:12" s="1" customFormat="1" ht="14.45" customHeight="1">
      <c r="B33" s="29"/>
      <c r="D33" s="49" t="s">
        <v>46</v>
      </c>
      <c r="E33" s="26" t="s">
        <v>47</v>
      </c>
      <c r="F33" s="85">
        <f>ROUND((SUM(BE83:BE158)),  2)</f>
        <v>119563</v>
      </c>
      <c r="I33" s="86">
        <v>0.21</v>
      </c>
      <c r="J33" s="85">
        <f>ROUND(((SUM(BE83:BE158))*I33),  2)</f>
        <v>25108.23</v>
      </c>
      <c r="L33" s="29"/>
    </row>
    <row r="34" spans="2:12" s="1" customFormat="1" ht="14.45" customHeight="1">
      <c r="B34" s="29"/>
      <c r="E34" s="26" t="s">
        <v>48</v>
      </c>
      <c r="F34" s="85">
        <f>ROUND((SUM(BF83:BF158)),  2)</f>
        <v>0</v>
      </c>
      <c r="I34" s="86">
        <v>0.15</v>
      </c>
      <c r="J34" s="85">
        <f>ROUND(((SUM(BF83:BF158))*I34),  2)</f>
        <v>0</v>
      </c>
      <c r="L34" s="29"/>
    </row>
    <row r="35" spans="2:12" s="1" customFormat="1" ht="14.45" hidden="1" customHeight="1">
      <c r="B35" s="29"/>
      <c r="E35" s="26" t="s">
        <v>49</v>
      </c>
      <c r="F35" s="85">
        <f>ROUND((SUM(BG83:BG158)),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>
      <c r="B36" s="29"/>
      <c r="E36" s="26" t="s">
        <v>50</v>
      </c>
      <c r="F36" s="85">
        <f>ROUND((SUM(BH83:BH158)),  2)</f>
        <v>0</v>
      </c>
      <c r="I36" s="86">
        <v>0.15</v>
      </c>
      <c r="J36" s="85">
        <f>0</f>
        <v>0</v>
      </c>
      <c r="L36" s="29"/>
    </row>
    <row r="37" spans="2:12" s="1" customFormat="1" ht="14.45" hidden="1" customHeight="1">
      <c r="B37" s="29"/>
      <c r="E37" s="26" t="s">
        <v>51</v>
      </c>
      <c r="F37" s="85">
        <f>ROUND((SUM(BI83:BI158)),  2)</f>
        <v>0</v>
      </c>
      <c r="I37" s="86">
        <v>0</v>
      </c>
      <c r="J37" s="85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7"/>
      <c r="D39" s="88" t="s">
        <v>52</v>
      </c>
      <c r="E39" s="51"/>
      <c r="F39" s="51"/>
      <c r="G39" s="89" t="s">
        <v>53</v>
      </c>
      <c r="H39" s="90" t="s">
        <v>54</v>
      </c>
      <c r="I39" s="51"/>
      <c r="J39" s="91">
        <f>SUM(J30:J37)</f>
        <v>197835.23</v>
      </c>
      <c r="K39" s="92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95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338" t="str">
        <f>E7</f>
        <v>Malířská - Rekonstrukce dešťové kanalizace a komunikace</v>
      </c>
      <c r="F48" s="339"/>
      <c r="G48" s="339"/>
      <c r="H48" s="339"/>
      <c r="L48" s="29"/>
    </row>
    <row r="49" spans="2:47" s="1" customFormat="1" ht="12" customHeight="1">
      <c r="B49" s="29"/>
      <c r="C49" s="26" t="s">
        <v>93</v>
      </c>
      <c r="L49" s="29"/>
    </row>
    <row r="50" spans="2:47" s="1" customFormat="1" ht="16.5" customHeight="1">
      <c r="B50" s="29"/>
      <c r="E50" s="325" t="str">
        <f>E9</f>
        <v>ZBV č.1 - Změny kanalizace</v>
      </c>
      <c r="F50" s="340"/>
      <c r="G50" s="340"/>
      <c r="H50" s="340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Rychnov u Jbc </v>
      </c>
      <c r="I52" s="26" t="s">
        <v>21</v>
      </c>
      <c r="J52" s="46" t="str">
        <f>IF(J12="","",J12)</f>
        <v>14. 12. 2021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Rychnov u Jablonce nad Nisou</v>
      </c>
      <c r="I54" s="26" t="s">
        <v>34</v>
      </c>
      <c r="J54" s="27" t="str">
        <f>E21</f>
        <v>Ing. Zdeněk Hudec</v>
      </c>
      <c r="L54" s="29"/>
    </row>
    <row r="55" spans="2:47" s="1" customFormat="1" ht="15.2" customHeight="1">
      <c r="B55" s="29"/>
      <c r="C55" s="26" t="s">
        <v>30</v>
      </c>
      <c r="F55" s="24" t="str">
        <f>IF(E18="","",E18)</f>
        <v>1.jizerskohorská stavební společnost, s.r.o.</v>
      </c>
      <c r="I55" s="26" t="s">
        <v>38</v>
      </c>
      <c r="J55" s="27" t="str">
        <f>E24</f>
        <v xml:space="preserve"> Miloslav Neuman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96</v>
      </c>
      <c r="D57" s="87"/>
      <c r="E57" s="87"/>
      <c r="F57" s="87"/>
      <c r="G57" s="87"/>
      <c r="H57" s="87"/>
      <c r="I57" s="87"/>
      <c r="J57" s="94" t="s">
        <v>97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5" t="s">
        <v>74</v>
      </c>
      <c r="J59" s="60">
        <f>J83</f>
        <v>172727</v>
      </c>
      <c r="L59" s="29"/>
      <c r="AU59" s="17" t="s">
        <v>98</v>
      </c>
    </row>
    <row r="60" spans="2:47" s="8" customFormat="1" ht="24.95" customHeight="1">
      <c r="B60" s="96"/>
      <c r="D60" s="97" t="s">
        <v>99</v>
      </c>
      <c r="E60" s="98"/>
      <c r="F60" s="98"/>
      <c r="G60" s="98"/>
      <c r="H60" s="98"/>
      <c r="I60" s="98"/>
      <c r="J60" s="99">
        <f>J84</f>
        <v>8600</v>
      </c>
      <c r="L60" s="96"/>
    </row>
    <row r="61" spans="2:47" s="8" customFormat="1" ht="24.95" customHeight="1">
      <c r="B61" s="96"/>
      <c r="D61" s="97" t="s">
        <v>100</v>
      </c>
      <c r="E61" s="98"/>
      <c r="F61" s="98"/>
      <c r="G61" s="98"/>
      <c r="H61" s="98"/>
      <c r="I61" s="98"/>
      <c r="J61" s="99">
        <f>J93</f>
        <v>164127</v>
      </c>
      <c r="L61" s="96"/>
    </row>
    <row r="62" spans="2:47" s="9" customFormat="1" ht="19.899999999999999" customHeight="1">
      <c r="B62" s="100"/>
      <c r="D62" s="101" t="s">
        <v>101</v>
      </c>
      <c r="E62" s="102"/>
      <c r="F62" s="102"/>
      <c r="G62" s="102"/>
      <c r="H62" s="102"/>
      <c r="I62" s="102"/>
      <c r="J62" s="103">
        <f>J94</f>
        <v>154623</v>
      </c>
      <c r="L62" s="100"/>
    </row>
    <row r="63" spans="2:47" s="9" customFormat="1" ht="19.899999999999999" customHeight="1">
      <c r="B63" s="100"/>
      <c r="D63" s="101" t="s">
        <v>102</v>
      </c>
      <c r="E63" s="102"/>
      <c r="F63" s="102"/>
      <c r="G63" s="102"/>
      <c r="H63" s="102"/>
      <c r="I63" s="102"/>
      <c r="J63" s="103">
        <f>J150</f>
        <v>9504</v>
      </c>
      <c r="L63" s="100"/>
    </row>
    <row r="64" spans="2:47" s="1" customFormat="1" ht="21.75" customHeight="1">
      <c r="B64" s="29"/>
      <c r="L64" s="29"/>
    </row>
    <row r="65" spans="2:12" s="1" customFormat="1" ht="6.95" customHeight="1">
      <c r="B65" s="38"/>
      <c r="C65" s="39"/>
      <c r="D65" s="39"/>
      <c r="E65" s="39"/>
      <c r="F65" s="39"/>
      <c r="G65" s="39"/>
      <c r="H65" s="39"/>
      <c r="I65" s="39"/>
      <c r="J65" s="39"/>
      <c r="K65" s="39"/>
      <c r="L65" s="29"/>
    </row>
    <row r="69" spans="2:12" s="1" customFormat="1" ht="6.95" customHeight="1">
      <c r="B69" s="40"/>
      <c r="C69" s="41"/>
      <c r="D69" s="41"/>
      <c r="E69" s="41"/>
      <c r="F69" s="41"/>
      <c r="G69" s="41"/>
      <c r="H69" s="41"/>
      <c r="I69" s="41"/>
      <c r="J69" s="41"/>
      <c r="K69" s="41"/>
      <c r="L69" s="29"/>
    </row>
    <row r="70" spans="2:12" s="1" customFormat="1" ht="24.95" customHeight="1">
      <c r="B70" s="29"/>
      <c r="C70" s="21" t="s">
        <v>103</v>
      </c>
      <c r="L70" s="29"/>
    </row>
    <row r="71" spans="2:12" s="1" customFormat="1" ht="6.95" customHeight="1">
      <c r="B71" s="29"/>
      <c r="L71" s="29"/>
    </row>
    <row r="72" spans="2:12" s="1" customFormat="1" ht="12" customHeight="1">
      <c r="B72" s="29"/>
      <c r="C72" s="26" t="s">
        <v>15</v>
      </c>
      <c r="L72" s="29"/>
    </row>
    <row r="73" spans="2:12" s="1" customFormat="1" ht="16.5" customHeight="1">
      <c r="B73" s="29"/>
      <c r="E73" s="338" t="str">
        <f>E7</f>
        <v>Malířská - Rekonstrukce dešťové kanalizace a komunikace</v>
      </c>
      <c r="F73" s="339"/>
      <c r="G73" s="339"/>
      <c r="H73" s="339"/>
      <c r="L73" s="29"/>
    </row>
    <row r="74" spans="2:12" s="1" customFormat="1" ht="12" customHeight="1">
      <c r="B74" s="29"/>
      <c r="C74" s="26" t="s">
        <v>93</v>
      </c>
      <c r="L74" s="29"/>
    </row>
    <row r="75" spans="2:12" s="1" customFormat="1" ht="16.5" customHeight="1">
      <c r="B75" s="29"/>
      <c r="E75" s="325" t="str">
        <f>E9</f>
        <v>ZBV č.1 - Změny kanalizace</v>
      </c>
      <c r="F75" s="340"/>
      <c r="G75" s="340"/>
      <c r="H75" s="340"/>
      <c r="L75" s="29"/>
    </row>
    <row r="76" spans="2:12" s="1" customFormat="1" ht="6.95" customHeight="1">
      <c r="B76" s="29"/>
      <c r="L76" s="29"/>
    </row>
    <row r="77" spans="2:12" s="1" customFormat="1" ht="12" customHeight="1">
      <c r="B77" s="29"/>
      <c r="C77" s="26" t="s">
        <v>19</v>
      </c>
      <c r="F77" s="24" t="str">
        <f>F12</f>
        <v xml:space="preserve"> Rychnov u Jbc </v>
      </c>
      <c r="I77" s="26" t="s">
        <v>21</v>
      </c>
      <c r="J77" s="46" t="str">
        <f>IF(J12="","",J12)</f>
        <v>14. 12. 2021</v>
      </c>
      <c r="L77" s="29"/>
    </row>
    <row r="78" spans="2:12" s="1" customFormat="1" ht="6.95" customHeight="1">
      <c r="B78" s="29"/>
      <c r="L78" s="29"/>
    </row>
    <row r="79" spans="2:12" s="1" customFormat="1" ht="15.2" customHeight="1">
      <c r="B79" s="29"/>
      <c r="C79" s="26" t="s">
        <v>23</v>
      </c>
      <c r="F79" s="24" t="str">
        <f>E15</f>
        <v>Město Rychnov u Jablonce nad Nisou</v>
      </c>
      <c r="I79" s="26" t="s">
        <v>34</v>
      </c>
      <c r="J79" s="27" t="str">
        <f>E21</f>
        <v>Ing. Zdeněk Hudec</v>
      </c>
      <c r="L79" s="29"/>
    </row>
    <row r="80" spans="2:12" s="1" customFormat="1" ht="15.2" customHeight="1">
      <c r="B80" s="29"/>
      <c r="C80" s="26" t="s">
        <v>30</v>
      </c>
      <c r="F80" s="24" t="str">
        <f>IF(E18="","",E18)</f>
        <v>1.jizerskohorská stavební společnost, s.r.o.</v>
      </c>
      <c r="I80" s="26" t="s">
        <v>38</v>
      </c>
      <c r="J80" s="27" t="str">
        <f>E24</f>
        <v xml:space="preserve"> Miloslav Neuman</v>
      </c>
      <c r="L80" s="29"/>
    </row>
    <row r="81" spans="2:65" s="1" customFormat="1" ht="10.35" customHeight="1">
      <c r="B81" s="29"/>
      <c r="L81" s="29"/>
    </row>
    <row r="82" spans="2:65" s="10" customFormat="1" ht="29.25" customHeight="1">
      <c r="B82" s="104"/>
      <c r="C82" s="105" t="s">
        <v>104</v>
      </c>
      <c r="D82" s="106" t="s">
        <v>61</v>
      </c>
      <c r="E82" s="106" t="s">
        <v>57</v>
      </c>
      <c r="F82" s="106" t="s">
        <v>58</v>
      </c>
      <c r="G82" s="106" t="s">
        <v>105</v>
      </c>
      <c r="H82" s="106" t="s">
        <v>106</v>
      </c>
      <c r="I82" s="106" t="s">
        <v>107</v>
      </c>
      <c r="J82" s="107" t="s">
        <v>97</v>
      </c>
      <c r="K82" s="108" t="s">
        <v>108</v>
      </c>
      <c r="L82" s="104"/>
      <c r="M82" s="53" t="s">
        <v>3</v>
      </c>
      <c r="N82" s="54" t="s">
        <v>46</v>
      </c>
      <c r="O82" s="54" t="s">
        <v>109</v>
      </c>
      <c r="P82" s="54" t="s">
        <v>110</v>
      </c>
      <c r="Q82" s="54" t="s">
        <v>111</v>
      </c>
      <c r="R82" s="54" t="s">
        <v>112</v>
      </c>
      <c r="S82" s="54" t="s">
        <v>113</v>
      </c>
      <c r="T82" s="55" t="s">
        <v>114</v>
      </c>
    </row>
    <row r="83" spans="2:65" s="1" customFormat="1" ht="22.9" customHeight="1">
      <c r="B83" s="29"/>
      <c r="C83" s="58" t="s">
        <v>115</v>
      </c>
      <c r="J83" s="109">
        <f>J84+J93</f>
        <v>172727</v>
      </c>
      <c r="L83" s="29"/>
      <c r="M83" s="56"/>
      <c r="N83" s="47"/>
      <c r="O83" s="47"/>
      <c r="P83" s="110">
        <f>P84+P93</f>
        <v>0</v>
      </c>
      <c r="Q83" s="47"/>
      <c r="R83" s="110">
        <f>R84+R93</f>
        <v>0</v>
      </c>
      <c r="S83" s="47"/>
      <c r="T83" s="111">
        <f>T84+T93</f>
        <v>0</v>
      </c>
      <c r="AT83" s="17" t="s">
        <v>75</v>
      </c>
      <c r="AU83" s="17" t="s">
        <v>98</v>
      </c>
      <c r="BK83" s="112">
        <f>BK84+BK93</f>
        <v>186663</v>
      </c>
    </row>
    <row r="84" spans="2:65" s="11" customFormat="1" ht="25.9" customHeight="1">
      <c r="B84" s="113"/>
      <c r="D84" s="114" t="s">
        <v>75</v>
      </c>
      <c r="E84" s="115" t="s">
        <v>116</v>
      </c>
      <c r="F84" s="115" t="s">
        <v>117</v>
      </c>
      <c r="J84" s="116">
        <f>BK84</f>
        <v>8600</v>
      </c>
      <c r="L84" s="113"/>
      <c r="M84" s="117"/>
      <c r="P84" s="118">
        <f>SUM(P85:P92)</f>
        <v>0</v>
      </c>
      <c r="R84" s="118">
        <f>SUM(R85:R92)</f>
        <v>0</v>
      </c>
      <c r="T84" s="119">
        <f>SUM(T85:T92)</f>
        <v>0</v>
      </c>
      <c r="AR84" s="114" t="s">
        <v>9</v>
      </c>
      <c r="AT84" s="120" t="s">
        <v>75</v>
      </c>
      <c r="AU84" s="120" t="s">
        <v>76</v>
      </c>
      <c r="AY84" s="114" t="s">
        <v>118</v>
      </c>
      <c r="BK84" s="121">
        <f>SUM(BK85:BK92)</f>
        <v>8600</v>
      </c>
    </row>
    <row r="85" spans="2:65" s="1" customFormat="1" ht="21.75" customHeight="1">
      <c r="B85" s="122"/>
      <c r="C85" s="123" t="s">
        <v>119</v>
      </c>
      <c r="D85" s="123" t="s">
        <v>120</v>
      </c>
      <c r="E85" s="124" t="s">
        <v>121</v>
      </c>
      <c r="F85" s="125" t="s">
        <v>122</v>
      </c>
      <c r="G85" s="126" t="s">
        <v>123</v>
      </c>
      <c r="H85" s="127">
        <v>100</v>
      </c>
      <c r="I85" s="127">
        <v>671</v>
      </c>
      <c r="J85" s="127">
        <f>ROUND(I85*H85,0)</f>
        <v>67100</v>
      </c>
      <c r="K85" s="128"/>
      <c r="L85" s="254"/>
      <c r="M85" s="255"/>
      <c r="N85" s="256"/>
      <c r="O85" s="257"/>
      <c r="P85" s="257"/>
      <c r="Q85" s="257"/>
      <c r="R85" s="257"/>
      <c r="S85" s="257"/>
      <c r="T85" s="258"/>
      <c r="U85" s="259"/>
      <c r="V85" s="259"/>
      <c r="AR85" s="133" t="s">
        <v>124</v>
      </c>
      <c r="AT85" s="133" t="s">
        <v>120</v>
      </c>
      <c r="AU85" s="133" t="s">
        <v>9</v>
      </c>
      <c r="AY85" s="17" t="s">
        <v>118</v>
      </c>
      <c r="BE85" s="134">
        <f>IF(N85="základní",J85,0)</f>
        <v>0</v>
      </c>
      <c r="BF85" s="134">
        <f>IF(N85="snížená",J85,0)</f>
        <v>0</v>
      </c>
      <c r="BG85" s="134">
        <f>IF(N85="zákl. přenesená",J85,0)</f>
        <v>0</v>
      </c>
      <c r="BH85" s="134">
        <f>IF(N85="sníž. přenesená",J85,0)</f>
        <v>0</v>
      </c>
      <c r="BI85" s="134">
        <f>IF(N85="nulová",J85,0)</f>
        <v>0</v>
      </c>
      <c r="BJ85" s="17" t="s">
        <v>9</v>
      </c>
      <c r="BK85" s="134">
        <f>ROUND(I85*H85,0)</f>
        <v>67100</v>
      </c>
      <c r="BL85" s="17" t="s">
        <v>124</v>
      </c>
      <c r="BM85" s="133" t="s">
        <v>125</v>
      </c>
    </row>
    <row r="86" spans="2:65" s="1" customFormat="1">
      <c r="B86" s="29"/>
      <c r="D86" s="135" t="s">
        <v>126</v>
      </c>
      <c r="F86" s="136" t="s">
        <v>127</v>
      </c>
      <c r="L86" s="29"/>
      <c r="M86" s="137"/>
      <c r="T86" s="50"/>
      <c r="AT86" s="17" t="s">
        <v>126</v>
      </c>
      <c r="AU86" s="17" t="s">
        <v>9</v>
      </c>
    </row>
    <row r="87" spans="2:65" s="1" customFormat="1" ht="19.5">
      <c r="B87" s="29"/>
      <c r="D87" s="135" t="s">
        <v>128</v>
      </c>
      <c r="F87" s="138" t="s">
        <v>129</v>
      </c>
      <c r="L87" s="29"/>
      <c r="M87" s="137"/>
      <c r="T87" s="50"/>
      <c r="AT87" s="17" t="s">
        <v>128</v>
      </c>
      <c r="AU87" s="17" t="s">
        <v>9</v>
      </c>
    </row>
    <row r="88" spans="2:65" s="12" customFormat="1">
      <c r="B88" s="139"/>
      <c r="D88" s="135" t="s">
        <v>130</v>
      </c>
      <c r="E88" s="140" t="s">
        <v>3</v>
      </c>
      <c r="F88" s="141" t="s">
        <v>131</v>
      </c>
      <c r="H88" s="142">
        <v>156</v>
      </c>
      <c r="L88" s="139"/>
      <c r="M88" s="143"/>
      <c r="T88" s="144"/>
      <c r="AT88" s="140" t="s">
        <v>130</v>
      </c>
      <c r="AU88" s="140" t="s">
        <v>9</v>
      </c>
      <c r="AV88" s="12" t="s">
        <v>85</v>
      </c>
      <c r="AW88" s="12" t="s">
        <v>37</v>
      </c>
      <c r="AX88" s="12" t="s">
        <v>76</v>
      </c>
      <c r="AY88" s="140" t="s">
        <v>118</v>
      </c>
    </row>
    <row r="89" spans="2:65" s="13" customFormat="1">
      <c r="B89" s="145"/>
      <c r="D89" s="135" t="s">
        <v>130</v>
      </c>
      <c r="E89" s="146" t="s">
        <v>3</v>
      </c>
      <c r="F89" s="147" t="s">
        <v>132</v>
      </c>
      <c r="H89" s="148">
        <v>156</v>
      </c>
      <c r="L89" s="145"/>
      <c r="M89" s="149"/>
      <c r="T89" s="150"/>
      <c r="AT89" s="146" t="s">
        <v>130</v>
      </c>
      <c r="AU89" s="146" t="s">
        <v>9</v>
      </c>
      <c r="AV89" s="13" t="s">
        <v>124</v>
      </c>
      <c r="AW89" s="13" t="s">
        <v>37</v>
      </c>
      <c r="AX89" s="13" t="s">
        <v>9</v>
      </c>
      <c r="AY89" s="146" t="s">
        <v>118</v>
      </c>
    </row>
    <row r="90" spans="2:65" s="1" customFormat="1" ht="16.5" customHeight="1">
      <c r="B90" s="122"/>
      <c r="C90" s="123" t="s">
        <v>133</v>
      </c>
      <c r="D90" s="123" t="s">
        <v>120</v>
      </c>
      <c r="E90" s="124" t="s">
        <v>134</v>
      </c>
      <c r="F90" s="125" t="s">
        <v>135</v>
      </c>
      <c r="G90" s="126" t="s">
        <v>136</v>
      </c>
      <c r="H90" s="127">
        <v>-1</v>
      </c>
      <c r="I90" s="127">
        <v>58500</v>
      </c>
      <c r="J90" s="127">
        <f>ROUND(I90*H90,0)</f>
        <v>-58500</v>
      </c>
      <c r="K90" s="128"/>
      <c r="L90" s="29"/>
      <c r="M90" s="129" t="s">
        <v>3</v>
      </c>
      <c r="N90" s="130" t="s">
        <v>47</v>
      </c>
      <c r="O90" s="131">
        <v>0</v>
      </c>
      <c r="P90" s="131">
        <f>O90*H90</f>
        <v>0</v>
      </c>
      <c r="Q90" s="131">
        <v>0</v>
      </c>
      <c r="R90" s="131">
        <f>Q90*H90</f>
        <v>0</v>
      </c>
      <c r="S90" s="131">
        <v>0</v>
      </c>
      <c r="T90" s="132">
        <f>S90*H90</f>
        <v>0</v>
      </c>
      <c r="AR90" s="133" t="s">
        <v>124</v>
      </c>
      <c r="AT90" s="133" t="s">
        <v>120</v>
      </c>
      <c r="AU90" s="133" t="s">
        <v>9</v>
      </c>
      <c r="AY90" s="17" t="s">
        <v>118</v>
      </c>
      <c r="BE90" s="134">
        <f>IF(N90="základní",J90,0)</f>
        <v>-58500</v>
      </c>
      <c r="BF90" s="134">
        <f>IF(N90="snížená",J90,0)</f>
        <v>0</v>
      </c>
      <c r="BG90" s="134">
        <f>IF(N90="zákl. přenesená",J90,0)</f>
        <v>0</v>
      </c>
      <c r="BH90" s="134">
        <f>IF(N90="sníž. přenesená",J90,0)</f>
        <v>0</v>
      </c>
      <c r="BI90" s="134">
        <f>IF(N90="nulová",J90,0)</f>
        <v>0</v>
      </c>
      <c r="BJ90" s="17" t="s">
        <v>9</v>
      </c>
      <c r="BK90" s="134">
        <f>ROUND(I90*H90,0)</f>
        <v>-58500</v>
      </c>
      <c r="BL90" s="17" t="s">
        <v>124</v>
      </c>
      <c r="BM90" s="133" t="s">
        <v>137</v>
      </c>
    </row>
    <row r="91" spans="2:65" s="1" customFormat="1">
      <c r="B91" s="29"/>
      <c r="D91" s="135" t="s">
        <v>126</v>
      </c>
      <c r="F91" s="136" t="s">
        <v>135</v>
      </c>
      <c r="L91" s="29"/>
      <c r="M91" s="137"/>
      <c r="T91" s="50"/>
      <c r="AT91" s="17" t="s">
        <v>126</v>
      </c>
      <c r="AU91" s="17" t="s">
        <v>9</v>
      </c>
    </row>
    <row r="92" spans="2:65" s="1" customFormat="1" ht="19.5">
      <c r="B92" s="29"/>
      <c r="D92" s="135" t="s">
        <v>128</v>
      </c>
      <c r="F92" s="138" t="s">
        <v>138</v>
      </c>
      <c r="L92" s="29"/>
      <c r="M92" s="137"/>
      <c r="T92" s="50"/>
      <c r="AT92" s="17" t="s">
        <v>128</v>
      </c>
      <c r="AU92" s="17" t="s">
        <v>9</v>
      </c>
    </row>
    <row r="93" spans="2:65" s="11" customFormat="1" ht="25.9" customHeight="1">
      <c r="B93" s="113"/>
      <c r="D93" s="114" t="s">
        <v>75</v>
      </c>
      <c r="E93" s="115" t="s">
        <v>139</v>
      </c>
      <c r="F93" s="115" t="s">
        <v>140</v>
      </c>
      <c r="J93" s="116">
        <f>J94+J150</f>
        <v>164127</v>
      </c>
      <c r="L93" s="113"/>
      <c r="M93" s="117"/>
      <c r="P93" s="118">
        <f>P94+P150</f>
        <v>0</v>
      </c>
      <c r="R93" s="118">
        <f>R94+R150</f>
        <v>0</v>
      </c>
      <c r="T93" s="119">
        <f>T94+T150</f>
        <v>0</v>
      </c>
      <c r="AR93" s="114" t="s">
        <v>9</v>
      </c>
      <c r="AT93" s="120" t="s">
        <v>75</v>
      </c>
      <c r="AU93" s="120" t="s">
        <v>76</v>
      </c>
      <c r="AY93" s="114" t="s">
        <v>118</v>
      </c>
      <c r="BK93" s="121">
        <f>BK94+BK150</f>
        <v>178063</v>
      </c>
    </row>
    <row r="94" spans="2:65" s="11" customFormat="1" ht="22.9" customHeight="1">
      <c r="B94" s="113"/>
      <c r="D94" s="114" t="s">
        <v>75</v>
      </c>
      <c r="E94" s="151" t="s">
        <v>9</v>
      </c>
      <c r="F94" s="151" t="s">
        <v>141</v>
      </c>
      <c r="J94" s="152">
        <f>J95+J105+J110+J118+J120+J124+J128+J133+J138+J146</f>
        <v>154623</v>
      </c>
      <c r="L94" s="113"/>
      <c r="M94" s="117"/>
      <c r="P94" s="118">
        <f>SUM(P95:P149)</f>
        <v>0</v>
      </c>
      <c r="R94" s="118">
        <f>SUM(R95:R149)</f>
        <v>0</v>
      </c>
      <c r="T94" s="119">
        <f>SUM(T95:T149)</f>
        <v>0</v>
      </c>
      <c r="AR94" s="114" t="s">
        <v>9</v>
      </c>
      <c r="AT94" s="120" t="s">
        <v>75</v>
      </c>
      <c r="AU94" s="120" t="s">
        <v>9</v>
      </c>
      <c r="AY94" s="114" t="s">
        <v>118</v>
      </c>
      <c r="BK94" s="121">
        <f>SUM(BK95:BK149)</f>
        <v>173613</v>
      </c>
    </row>
    <row r="95" spans="2:65" s="1" customFormat="1" ht="21.75" customHeight="1">
      <c r="B95" s="122"/>
      <c r="C95" s="123" t="s">
        <v>9</v>
      </c>
      <c r="D95" s="123" t="s">
        <v>120</v>
      </c>
      <c r="E95" s="124" t="s">
        <v>142</v>
      </c>
      <c r="F95" s="125" t="s">
        <v>143</v>
      </c>
      <c r="G95" s="126" t="s">
        <v>144</v>
      </c>
      <c r="H95" s="127">
        <v>130.52000000000001</v>
      </c>
      <c r="I95" s="127">
        <v>420</v>
      </c>
      <c r="J95" s="127">
        <f>ROUND(I95*H95,0)</f>
        <v>54818</v>
      </c>
      <c r="K95" s="128"/>
      <c r="L95" s="29"/>
      <c r="M95" s="129" t="s">
        <v>3</v>
      </c>
      <c r="N95" s="130" t="s">
        <v>47</v>
      </c>
      <c r="O95" s="131">
        <v>0</v>
      </c>
      <c r="P95" s="131">
        <f>O95*H95</f>
        <v>0</v>
      </c>
      <c r="Q95" s="131">
        <v>0</v>
      </c>
      <c r="R95" s="131">
        <f>Q95*H95</f>
        <v>0</v>
      </c>
      <c r="S95" s="131">
        <v>0</v>
      </c>
      <c r="T95" s="132">
        <f>S95*H95</f>
        <v>0</v>
      </c>
      <c r="AR95" s="133" t="s">
        <v>124</v>
      </c>
      <c r="AT95" s="133" t="s">
        <v>120</v>
      </c>
      <c r="AU95" s="133" t="s">
        <v>85</v>
      </c>
      <c r="AY95" s="17" t="s">
        <v>118</v>
      </c>
      <c r="BE95" s="134">
        <f>IF(N95="základní",J95,0)</f>
        <v>54818</v>
      </c>
      <c r="BF95" s="134">
        <f>IF(N95="snížená",J95,0)</f>
        <v>0</v>
      </c>
      <c r="BG95" s="134">
        <f>IF(N95="zákl. přenesená",J95,0)</f>
        <v>0</v>
      </c>
      <c r="BH95" s="134">
        <f>IF(N95="sníž. přenesená",J95,0)</f>
        <v>0</v>
      </c>
      <c r="BI95" s="134">
        <f>IF(N95="nulová",J95,0)</f>
        <v>0</v>
      </c>
      <c r="BJ95" s="17" t="s">
        <v>9</v>
      </c>
      <c r="BK95" s="134">
        <f>ROUND(I95*H95,0)</f>
        <v>54818</v>
      </c>
      <c r="BL95" s="17" t="s">
        <v>124</v>
      </c>
      <c r="BM95" s="133" t="s">
        <v>145</v>
      </c>
    </row>
    <row r="96" spans="2:65" s="1" customFormat="1">
      <c r="B96" s="29"/>
      <c r="D96" s="135" t="s">
        <v>126</v>
      </c>
      <c r="F96" s="136" t="s">
        <v>143</v>
      </c>
      <c r="L96" s="29"/>
      <c r="M96" s="137"/>
      <c r="T96" s="50"/>
      <c r="AT96" s="17" t="s">
        <v>126</v>
      </c>
      <c r="AU96" s="17" t="s">
        <v>85</v>
      </c>
    </row>
    <row r="97" spans="2:65" s="12" customFormat="1">
      <c r="B97" s="139"/>
      <c r="D97" s="135" t="s">
        <v>130</v>
      </c>
      <c r="E97" s="140" t="s">
        <v>3</v>
      </c>
      <c r="F97" s="141" t="s">
        <v>146</v>
      </c>
      <c r="H97" s="142">
        <v>-361.66</v>
      </c>
      <c r="L97" s="139"/>
      <c r="M97" s="143"/>
      <c r="T97" s="144"/>
      <c r="AT97" s="140" t="s">
        <v>130</v>
      </c>
      <c r="AU97" s="140" t="s">
        <v>85</v>
      </c>
      <c r="AV97" s="12" t="s">
        <v>85</v>
      </c>
      <c r="AW97" s="12" t="s">
        <v>37</v>
      </c>
      <c r="AX97" s="12" t="s">
        <v>76</v>
      </c>
      <c r="AY97" s="140" t="s">
        <v>118</v>
      </c>
    </row>
    <row r="98" spans="2:65" s="14" customFormat="1">
      <c r="B98" s="153"/>
      <c r="D98" s="135" t="s">
        <v>130</v>
      </c>
      <c r="E98" s="154" t="s">
        <v>3</v>
      </c>
      <c r="F98" s="155" t="s">
        <v>147</v>
      </c>
      <c r="H98" s="154" t="s">
        <v>3</v>
      </c>
      <c r="L98" s="153"/>
      <c r="M98" s="156"/>
      <c r="T98" s="157"/>
      <c r="AT98" s="154" t="s">
        <v>130</v>
      </c>
      <c r="AU98" s="154" t="s">
        <v>85</v>
      </c>
      <c r="AV98" s="14" t="s">
        <v>9</v>
      </c>
      <c r="AW98" s="14" t="s">
        <v>37</v>
      </c>
      <c r="AX98" s="14" t="s">
        <v>76</v>
      </c>
      <c r="AY98" s="154" t="s">
        <v>118</v>
      </c>
    </row>
    <row r="99" spans="2:65" s="12" customFormat="1">
      <c r="B99" s="139"/>
      <c r="D99" s="135" t="s">
        <v>130</v>
      </c>
      <c r="E99" s="140" t="s">
        <v>3</v>
      </c>
      <c r="F99" s="141" t="s">
        <v>148</v>
      </c>
      <c r="H99" s="142">
        <v>286</v>
      </c>
      <c r="L99" s="139"/>
      <c r="M99" s="143"/>
      <c r="T99" s="144"/>
      <c r="AT99" s="140" t="s">
        <v>130</v>
      </c>
      <c r="AU99" s="140" t="s">
        <v>85</v>
      </c>
      <c r="AV99" s="12" t="s">
        <v>85</v>
      </c>
      <c r="AW99" s="12" t="s">
        <v>37</v>
      </c>
      <c r="AX99" s="12" t="s">
        <v>76</v>
      </c>
      <c r="AY99" s="140" t="s">
        <v>118</v>
      </c>
    </row>
    <row r="100" spans="2:65" s="12" customFormat="1">
      <c r="B100" s="139"/>
      <c r="D100" s="135" t="s">
        <v>130</v>
      </c>
      <c r="E100" s="140" t="s">
        <v>3</v>
      </c>
      <c r="F100" s="141" t="s">
        <v>149</v>
      </c>
      <c r="H100" s="142">
        <v>147.84</v>
      </c>
      <c r="L100" s="139"/>
      <c r="M100" s="143"/>
      <c r="T100" s="144"/>
      <c r="AT100" s="140" t="s">
        <v>130</v>
      </c>
      <c r="AU100" s="140" t="s">
        <v>85</v>
      </c>
      <c r="AV100" s="12" t="s">
        <v>85</v>
      </c>
      <c r="AW100" s="12" t="s">
        <v>37</v>
      </c>
      <c r="AX100" s="12" t="s">
        <v>76</v>
      </c>
      <c r="AY100" s="140" t="s">
        <v>118</v>
      </c>
    </row>
    <row r="101" spans="2:65" s="12" customFormat="1">
      <c r="B101" s="139"/>
      <c r="D101" s="135" t="s">
        <v>130</v>
      </c>
      <c r="E101" s="140" t="s">
        <v>3</v>
      </c>
      <c r="F101" s="141" t="s">
        <v>150</v>
      </c>
      <c r="H101" s="142">
        <v>26.4</v>
      </c>
      <c r="L101" s="139"/>
      <c r="M101" s="143"/>
      <c r="T101" s="144"/>
      <c r="AT101" s="140" t="s">
        <v>130</v>
      </c>
      <c r="AU101" s="140" t="s">
        <v>85</v>
      </c>
      <c r="AV101" s="12" t="s">
        <v>85</v>
      </c>
      <c r="AW101" s="12" t="s">
        <v>37</v>
      </c>
      <c r="AX101" s="12" t="s">
        <v>76</v>
      </c>
      <c r="AY101" s="140" t="s">
        <v>118</v>
      </c>
    </row>
    <row r="102" spans="2:65" s="12" customFormat="1">
      <c r="B102" s="139"/>
      <c r="D102" s="135" t="s">
        <v>130</v>
      </c>
      <c r="E102" s="140" t="s">
        <v>3</v>
      </c>
      <c r="F102" s="141" t="s">
        <v>151</v>
      </c>
      <c r="H102" s="142">
        <v>1.88</v>
      </c>
      <c r="L102" s="139"/>
      <c r="M102" s="143"/>
      <c r="T102" s="144"/>
      <c r="AT102" s="140" t="s">
        <v>130</v>
      </c>
      <c r="AU102" s="140" t="s">
        <v>85</v>
      </c>
      <c r="AV102" s="12" t="s">
        <v>85</v>
      </c>
      <c r="AW102" s="12" t="s">
        <v>37</v>
      </c>
      <c r="AX102" s="12" t="s">
        <v>76</v>
      </c>
      <c r="AY102" s="140" t="s">
        <v>118</v>
      </c>
    </row>
    <row r="103" spans="2:65" s="12" customFormat="1">
      <c r="B103" s="139"/>
      <c r="D103" s="135" t="s">
        <v>130</v>
      </c>
      <c r="E103" s="140" t="s">
        <v>3</v>
      </c>
      <c r="F103" s="141" t="s">
        <v>152</v>
      </c>
      <c r="H103" s="142">
        <v>30.06</v>
      </c>
      <c r="L103" s="139"/>
      <c r="M103" s="143"/>
      <c r="T103" s="144"/>
      <c r="AT103" s="140" t="s">
        <v>130</v>
      </c>
      <c r="AU103" s="140" t="s">
        <v>85</v>
      </c>
      <c r="AV103" s="12" t="s">
        <v>85</v>
      </c>
      <c r="AW103" s="12" t="s">
        <v>37</v>
      </c>
      <c r="AX103" s="12" t="s">
        <v>76</v>
      </c>
      <c r="AY103" s="140" t="s">
        <v>118</v>
      </c>
    </row>
    <row r="104" spans="2:65" s="13" customFormat="1">
      <c r="B104" s="145"/>
      <c r="D104" s="135" t="s">
        <v>130</v>
      </c>
      <c r="E104" s="146" t="s">
        <v>3</v>
      </c>
      <c r="F104" s="147" t="s">
        <v>132</v>
      </c>
      <c r="H104" s="148">
        <v>130.52000000000001</v>
      </c>
      <c r="L104" s="145"/>
      <c r="M104" s="149"/>
      <c r="T104" s="150"/>
      <c r="AT104" s="146" t="s">
        <v>130</v>
      </c>
      <c r="AU104" s="146" t="s">
        <v>85</v>
      </c>
      <c r="AV104" s="13" t="s">
        <v>124</v>
      </c>
      <c r="AW104" s="13" t="s">
        <v>37</v>
      </c>
      <c r="AX104" s="13" t="s">
        <v>9</v>
      </c>
      <c r="AY104" s="146" t="s">
        <v>118</v>
      </c>
    </row>
    <row r="105" spans="2:65" s="1" customFormat="1" ht="16.5" customHeight="1">
      <c r="B105" s="122"/>
      <c r="C105" s="123" t="s">
        <v>85</v>
      </c>
      <c r="D105" s="123" t="s">
        <v>120</v>
      </c>
      <c r="E105" s="124" t="s">
        <v>153</v>
      </c>
      <c r="F105" s="125" t="s">
        <v>154</v>
      </c>
      <c r="G105" s="126" t="s">
        <v>144</v>
      </c>
      <c r="H105" s="127">
        <v>65.260000000000005</v>
      </c>
      <c r="I105" s="127">
        <v>491.4</v>
      </c>
      <c r="J105" s="127">
        <f>ROUND(I105*H105,0)</f>
        <v>32069</v>
      </c>
      <c r="K105" s="128"/>
      <c r="L105" s="29"/>
      <c r="M105" s="129" t="s">
        <v>3</v>
      </c>
      <c r="N105" s="130" t="s">
        <v>47</v>
      </c>
      <c r="O105" s="131">
        <v>0</v>
      </c>
      <c r="P105" s="131">
        <f>O105*H105</f>
        <v>0</v>
      </c>
      <c r="Q105" s="131">
        <v>0</v>
      </c>
      <c r="R105" s="131">
        <f>Q105*H105</f>
        <v>0</v>
      </c>
      <c r="S105" s="131">
        <v>0</v>
      </c>
      <c r="T105" s="132">
        <f>S105*H105</f>
        <v>0</v>
      </c>
      <c r="AR105" s="133" t="s">
        <v>124</v>
      </c>
      <c r="AT105" s="133" t="s">
        <v>120</v>
      </c>
      <c r="AU105" s="133" t="s">
        <v>85</v>
      </c>
      <c r="AY105" s="17" t="s">
        <v>118</v>
      </c>
      <c r="BE105" s="134">
        <f>IF(N105="základní",J105,0)</f>
        <v>32069</v>
      </c>
      <c r="BF105" s="134">
        <f>IF(N105="snížená",J105,0)</f>
        <v>0</v>
      </c>
      <c r="BG105" s="134">
        <f>IF(N105="zákl. přenesená",J105,0)</f>
        <v>0</v>
      </c>
      <c r="BH105" s="134">
        <f>IF(N105="sníž. přenesená",J105,0)</f>
        <v>0</v>
      </c>
      <c r="BI105" s="134">
        <f>IF(N105="nulová",J105,0)</f>
        <v>0</v>
      </c>
      <c r="BJ105" s="17" t="s">
        <v>9</v>
      </c>
      <c r="BK105" s="134">
        <f>ROUND(I105*H105,0)</f>
        <v>32069</v>
      </c>
      <c r="BL105" s="17" t="s">
        <v>124</v>
      </c>
      <c r="BM105" s="133" t="s">
        <v>155</v>
      </c>
    </row>
    <row r="106" spans="2:65" s="1" customFormat="1">
      <c r="B106" s="29"/>
      <c r="D106" s="135" t="s">
        <v>126</v>
      </c>
      <c r="F106" s="136" t="s">
        <v>154</v>
      </c>
      <c r="L106" s="29"/>
      <c r="M106" s="137"/>
      <c r="T106" s="50"/>
      <c r="AT106" s="17" t="s">
        <v>126</v>
      </c>
      <c r="AU106" s="17" t="s">
        <v>85</v>
      </c>
    </row>
    <row r="107" spans="2:65" s="12" customFormat="1">
      <c r="B107" s="139"/>
      <c r="D107" s="135" t="s">
        <v>130</v>
      </c>
      <c r="E107" s="140" t="s">
        <v>3</v>
      </c>
      <c r="F107" s="141" t="s">
        <v>156</v>
      </c>
      <c r="H107" s="142">
        <v>65.260000000000005</v>
      </c>
      <c r="L107" s="139"/>
      <c r="M107" s="143"/>
      <c r="T107" s="144"/>
      <c r="AT107" s="140" t="s">
        <v>130</v>
      </c>
      <c r="AU107" s="140" t="s">
        <v>85</v>
      </c>
      <c r="AV107" s="12" t="s">
        <v>85</v>
      </c>
      <c r="AW107" s="12" t="s">
        <v>37</v>
      </c>
      <c r="AX107" s="12" t="s">
        <v>76</v>
      </c>
      <c r="AY107" s="140" t="s">
        <v>118</v>
      </c>
    </row>
    <row r="108" spans="2:65" s="13" customFormat="1">
      <c r="B108" s="145"/>
      <c r="D108" s="135" t="s">
        <v>130</v>
      </c>
      <c r="E108" s="146" t="s">
        <v>3</v>
      </c>
      <c r="F108" s="147" t="s">
        <v>132</v>
      </c>
      <c r="H108" s="148">
        <v>65.260000000000005</v>
      </c>
      <c r="L108" s="145"/>
      <c r="M108" s="149"/>
      <c r="T108" s="150"/>
      <c r="AT108" s="146" t="s">
        <v>130</v>
      </c>
      <c r="AU108" s="146" t="s">
        <v>85</v>
      </c>
      <c r="AV108" s="13" t="s">
        <v>124</v>
      </c>
      <c r="AW108" s="13" t="s">
        <v>37</v>
      </c>
      <c r="AX108" s="13" t="s">
        <v>9</v>
      </c>
      <c r="AY108" s="146" t="s">
        <v>118</v>
      </c>
    </row>
    <row r="109" spans="2:65" s="13" customFormat="1">
      <c r="B109" s="145"/>
      <c r="D109" s="135"/>
      <c r="E109" s="146"/>
      <c r="F109" s="147"/>
      <c r="H109" s="148"/>
      <c r="L109" s="145"/>
      <c r="M109" s="149"/>
      <c r="T109" s="150"/>
      <c r="AT109" s="146"/>
      <c r="AU109" s="146"/>
      <c r="AY109" s="146"/>
    </row>
    <row r="110" spans="2:65" s="13" customFormat="1" ht="12">
      <c r="B110" s="145"/>
      <c r="C110" s="285" t="s">
        <v>157</v>
      </c>
      <c r="D110" s="285" t="s">
        <v>120</v>
      </c>
      <c r="E110" s="286" t="s">
        <v>516</v>
      </c>
      <c r="F110" s="287" t="s">
        <v>517</v>
      </c>
      <c r="G110" s="288" t="s">
        <v>208</v>
      </c>
      <c r="H110" s="289">
        <v>-703.32</v>
      </c>
      <c r="I110" s="290">
        <v>18</v>
      </c>
      <c r="J110" s="289">
        <f>ROUND(I110*H110,0)</f>
        <v>-12660</v>
      </c>
      <c r="L110" s="145"/>
      <c r="M110" s="149"/>
      <c r="T110" s="150"/>
      <c r="AT110" s="146"/>
      <c r="AU110" s="146"/>
      <c r="AY110" s="146"/>
    </row>
    <row r="111" spans="2:65" s="13" customFormat="1">
      <c r="B111" s="145"/>
      <c r="C111" s="14"/>
      <c r="D111" s="135" t="s">
        <v>130</v>
      </c>
      <c r="E111" s="154" t="s">
        <v>3</v>
      </c>
      <c r="F111" s="155" t="s">
        <v>518</v>
      </c>
      <c r="G111" s="14"/>
      <c r="H111" s="154" t="s">
        <v>3</v>
      </c>
      <c r="I111" s="291"/>
      <c r="J111" s="14"/>
      <c r="L111" s="145"/>
      <c r="M111" s="149"/>
      <c r="T111" s="150"/>
      <c r="AT111" s="146"/>
      <c r="AU111" s="146"/>
      <c r="AY111" s="146"/>
    </row>
    <row r="112" spans="2:65" s="13" customFormat="1">
      <c r="B112" s="145"/>
      <c r="C112" s="12"/>
      <c r="D112" s="135" t="s">
        <v>130</v>
      </c>
      <c r="E112" s="140" t="s">
        <v>3</v>
      </c>
      <c r="F112" s="141" t="s">
        <v>519</v>
      </c>
      <c r="G112" s="12"/>
      <c r="H112" s="142">
        <v>396.6</v>
      </c>
      <c r="I112" s="292"/>
      <c r="J112" s="12"/>
      <c r="L112" s="145"/>
      <c r="M112" s="149"/>
      <c r="T112" s="150"/>
      <c r="AT112" s="146"/>
      <c r="AU112" s="146"/>
      <c r="AY112" s="146"/>
    </row>
    <row r="113" spans="2:65" s="13" customFormat="1">
      <c r="B113" s="145"/>
      <c r="C113" s="12"/>
      <c r="D113" s="135" t="s">
        <v>130</v>
      </c>
      <c r="E113" s="140" t="s">
        <v>3</v>
      </c>
      <c r="F113" s="141" t="s">
        <v>520</v>
      </c>
      <c r="G113" s="12"/>
      <c r="H113" s="142">
        <v>226.6</v>
      </c>
      <c r="I113" s="292"/>
      <c r="J113" s="12"/>
      <c r="L113" s="145"/>
      <c r="M113" s="149"/>
      <c r="T113" s="150"/>
      <c r="AT113" s="146"/>
      <c r="AU113" s="146"/>
      <c r="AY113" s="146"/>
    </row>
    <row r="114" spans="2:65" s="13" customFormat="1">
      <c r="B114" s="145"/>
      <c r="C114" s="12"/>
      <c r="D114" s="135" t="s">
        <v>130</v>
      </c>
      <c r="E114" s="140" t="s">
        <v>3</v>
      </c>
      <c r="F114" s="141" t="s">
        <v>521</v>
      </c>
      <c r="G114" s="12"/>
      <c r="H114" s="142">
        <v>20</v>
      </c>
      <c r="I114" s="292"/>
      <c r="J114" s="12"/>
      <c r="L114" s="145"/>
      <c r="M114" s="149"/>
      <c r="T114" s="150"/>
      <c r="AT114" s="146"/>
      <c r="AU114" s="146"/>
      <c r="AY114" s="146"/>
    </row>
    <row r="115" spans="2:65" s="13" customFormat="1">
      <c r="B115" s="145"/>
      <c r="C115" s="12"/>
      <c r="D115" s="135" t="s">
        <v>130</v>
      </c>
      <c r="E115" s="140" t="s">
        <v>3</v>
      </c>
      <c r="F115" s="141" t="s">
        <v>522</v>
      </c>
      <c r="G115" s="12"/>
      <c r="H115" s="142">
        <v>60.12</v>
      </c>
      <c r="I115" s="292"/>
      <c r="J115" s="12"/>
      <c r="L115" s="145"/>
      <c r="M115" s="149"/>
      <c r="T115" s="150"/>
      <c r="AT115" s="146"/>
      <c r="AU115" s="146"/>
      <c r="AY115" s="146"/>
    </row>
    <row r="116" spans="2:65" s="13" customFormat="1">
      <c r="B116" s="145"/>
      <c r="D116" s="135" t="s">
        <v>130</v>
      </c>
      <c r="E116" s="146" t="s">
        <v>3</v>
      </c>
      <c r="F116" s="147" t="s">
        <v>132</v>
      </c>
      <c r="H116" s="148">
        <v>703.32</v>
      </c>
      <c r="I116" s="293"/>
      <c r="L116" s="145"/>
      <c r="M116" s="149"/>
      <c r="T116" s="150"/>
      <c r="AT116" s="146"/>
      <c r="AU116" s="146"/>
      <c r="AY116" s="146"/>
    </row>
    <row r="117" spans="2:65" s="13" customFormat="1">
      <c r="B117" s="145"/>
      <c r="D117" s="135"/>
      <c r="E117" s="146"/>
      <c r="F117" s="147"/>
      <c r="H117" s="148"/>
      <c r="L117" s="145"/>
      <c r="M117" s="149"/>
      <c r="T117" s="150"/>
      <c r="AT117" s="146"/>
      <c r="AU117" s="146"/>
      <c r="AY117" s="146"/>
    </row>
    <row r="118" spans="2:65" s="13" customFormat="1" ht="12">
      <c r="B118" s="145"/>
      <c r="C118" s="285" t="s">
        <v>124</v>
      </c>
      <c r="D118" s="285" t="s">
        <v>120</v>
      </c>
      <c r="E118" s="286" t="s">
        <v>523</v>
      </c>
      <c r="F118" s="287" t="s">
        <v>524</v>
      </c>
      <c r="G118" s="288" t="s">
        <v>208</v>
      </c>
      <c r="H118" s="289">
        <v>-703.32</v>
      </c>
      <c r="I118" s="290">
        <v>9</v>
      </c>
      <c r="J118" s="289">
        <f>ROUND(I118*H118,0)</f>
        <v>-6330</v>
      </c>
      <c r="L118" s="145"/>
      <c r="M118" s="149"/>
      <c r="T118" s="150"/>
      <c r="AT118" s="146"/>
      <c r="AU118" s="146"/>
      <c r="AY118" s="146"/>
    </row>
    <row r="119" spans="2:65" s="13" customFormat="1">
      <c r="B119" s="145"/>
      <c r="D119" s="135"/>
      <c r="E119" s="146"/>
      <c r="F119" s="147"/>
      <c r="H119" s="148"/>
      <c r="L119" s="145"/>
      <c r="M119" s="149"/>
      <c r="T119" s="150"/>
      <c r="AT119" s="146"/>
      <c r="AU119" s="146"/>
      <c r="AY119" s="146"/>
    </row>
    <row r="120" spans="2:65" s="1" customFormat="1" ht="16.5" customHeight="1">
      <c r="B120" s="122"/>
      <c r="C120" s="123" t="s">
        <v>157</v>
      </c>
      <c r="D120" s="123" t="s">
        <v>120</v>
      </c>
      <c r="E120" s="124" t="s">
        <v>158</v>
      </c>
      <c r="F120" s="125" t="s">
        <v>159</v>
      </c>
      <c r="G120" s="126" t="s">
        <v>144</v>
      </c>
      <c r="H120" s="127">
        <v>130.52000000000001</v>
      </c>
      <c r="I120" s="127">
        <v>123.3</v>
      </c>
      <c r="J120" s="127">
        <f>ROUND(I120*H120,0)</f>
        <v>16093</v>
      </c>
      <c r="K120" s="128"/>
      <c r="L120" s="29"/>
      <c r="M120" s="129" t="s">
        <v>3</v>
      </c>
      <c r="N120" s="130" t="s">
        <v>47</v>
      </c>
      <c r="O120" s="131">
        <v>0</v>
      </c>
      <c r="P120" s="131">
        <f>O120*H120</f>
        <v>0</v>
      </c>
      <c r="Q120" s="131">
        <v>0</v>
      </c>
      <c r="R120" s="131">
        <f>Q120*H120</f>
        <v>0</v>
      </c>
      <c r="S120" s="131">
        <v>0</v>
      </c>
      <c r="T120" s="132">
        <f>S120*H120</f>
        <v>0</v>
      </c>
      <c r="AR120" s="133" t="s">
        <v>124</v>
      </c>
      <c r="AT120" s="133" t="s">
        <v>120</v>
      </c>
      <c r="AU120" s="133" t="s">
        <v>85</v>
      </c>
      <c r="AY120" s="17" t="s">
        <v>118</v>
      </c>
      <c r="BE120" s="134">
        <f>IF(N120="základní",J120,0)</f>
        <v>16093</v>
      </c>
      <c r="BF120" s="134">
        <f>IF(N120="snížená",J120,0)</f>
        <v>0</v>
      </c>
      <c r="BG120" s="134">
        <f>IF(N120="zákl. přenesená",J120,0)</f>
        <v>0</v>
      </c>
      <c r="BH120" s="134">
        <f>IF(N120="sníž. přenesená",J120,0)</f>
        <v>0</v>
      </c>
      <c r="BI120" s="134">
        <f>IF(N120="nulová",J120,0)</f>
        <v>0</v>
      </c>
      <c r="BJ120" s="17" t="s">
        <v>9</v>
      </c>
      <c r="BK120" s="134">
        <f>ROUND(I120*H120,0)</f>
        <v>16093</v>
      </c>
      <c r="BL120" s="17" t="s">
        <v>124</v>
      </c>
      <c r="BM120" s="133" t="s">
        <v>160</v>
      </c>
    </row>
    <row r="121" spans="2:65" s="1" customFormat="1">
      <c r="B121" s="29"/>
      <c r="D121" s="135" t="s">
        <v>126</v>
      </c>
      <c r="F121" s="136" t="s">
        <v>159</v>
      </c>
      <c r="L121" s="29"/>
      <c r="M121" s="137"/>
      <c r="T121" s="50"/>
      <c r="AT121" s="17" t="s">
        <v>126</v>
      </c>
      <c r="AU121" s="17" t="s">
        <v>85</v>
      </c>
    </row>
    <row r="122" spans="2:65" s="12" customFormat="1">
      <c r="B122" s="139"/>
      <c r="D122" s="135" t="s">
        <v>130</v>
      </c>
      <c r="E122" s="140" t="s">
        <v>3</v>
      </c>
      <c r="F122" s="141" t="s">
        <v>161</v>
      </c>
      <c r="H122" s="142">
        <v>130.52000000000001</v>
      </c>
      <c r="L122" s="139"/>
      <c r="M122" s="143"/>
      <c r="T122" s="144"/>
      <c r="AT122" s="140" t="s">
        <v>130</v>
      </c>
      <c r="AU122" s="140" t="s">
        <v>85</v>
      </c>
      <c r="AV122" s="12" t="s">
        <v>85</v>
      </c>
      <c r="AW122" s="12" t="s">
        <v>37</v>
      </c>
      <c r="AX122" s="12" t="s">
        <v>76</v>
      </c>
      <c r="AY122" s="140" t="s">
        <v>118</v>
      </c>
    </row>
    <row r="123" spans="2:65" s="13" customFormat="1">
      <c r="B123" s="145"/>
      <c r="D123" s="135" t="s">
        <v>130</v>
      </c>
      <c r="E123" s="146" t="s">
        <v>3</v>
      </c>
      <c r="F123" s="147" t="s">
        <v>132</v>
      </c>
      <c r="H123" s="148">
        <v>130.52000000000001</v>
      </c>
      <c r="L123" s="145"/>
      <c r="M123" s="149"/>
      <c r="T123" s="150"/>
      <c r="AT123" s="146" t="s">
        <v>130</v>
      </c>
      <c r="AU123" s="146" t="s">
        <v>85</v>
      </c>
      <c r="AV123" s="13" t="s">
        <v>124</v>
      </c>
      <c r="AW123" s="13" t="s">
        <v>37</v>
      </c>
      <c r="AX123" s="13" t="s">
        <v>9</v>
      </c>
      <c r="AY123" s="146" t="s">
        <v>118</v>
      </c>
    </row>
    <row r="124" spans="2:65" s="1" customFormat="1" ht="16.5" customHeight="1">
      <c r="B124" s="122"/>
      <c r="C124" s="123" t="s">
        <v>124</v>
      </c>
      <c r="D124" s="123" t="s">
        <v>120</v>
      </c>
      <c r="E124" s="124" t="s">
        <v>162</v>
      </c>
      <c r="F124" s="125" t="s">
        <v>163</v>
      </c>
      <c r="G124" s="126" t="s">
        <v>144</v>
      </c>
      <c r="H124" s="127">
        <v>130.52000000000001</v>
      </c>
      <c r="I124" s="127">
        <v>74.61</v>
      </c>
      <c r="J124" s="127">
        <f>ROUND(I124*H124,0)</f>
        <v>9738</v>
      </c>
      <c r="K124" s="128"/>
      <c r="L124" s="29"/>
      <c r="M124" s="129" t="s">
        <v>3</v>
      </c>
      <c r="N124" s="130" t="s">
        <v>47</v>
      </c>
      <c r="O124" s="131">
        <v>0</v>
      </c>
      <c r="P124" s="131">
        <f>O124*H124</f>
        <v>0</v>
      </c>
      <c r="Q124" s="131">
        <v>0</v>
      </c>
      <c r="R124" s="131">
        <f>Q124*H124</f>
        <v>0</v>
      </c>
      <c r="S124" s="131">
        <v>0</v>
      </c>
      <c r="T124" s="132">
        <f>S124*H124</f>
        <v>0</v>
      </c>
      <c r="AR124" s="133" t="s">
        <v>124</v>
      </c>
      <c r="AT124" s="133" t="s">
        <v>120</v>
      </c>
      <c r="AU124" s="133" t="s">
        <v>85</v>
      </c>
      <c r="AY124" s="17" t="s">
        <v>118</v>
      </c>
      <c r="BE124" s="134">
        <f>IF(N124="základní",J124,0)</f>
        <v>9738</v>
      </c>
      <c r="BF124" s="134">
        <f>IF(N124="snížená",J124,0)</f>
        <v>0</v>
      </c>
      <c r="BG124" s="134">
        <f>IF(N124="zákl. přenesená",J124,0)</f>
        <v>0</v>
      </c>
      <c r="BH124" s="134">
        <f>IF(N124="sníž. přenesená",J124,0)</f>
        <v>0</v>
      </c>
      <c r="BI124" s="134">
        <f>IF(N124="nulová",J124,0)</f>
        <v>0</v>
      </c>
      <c r="BJ124" s="17" t="s">
        <v>9</v>
      </c>
      <c r="BK124" s="134">
        <f>ROUND(I124*H124,0)</f>
        <v>9738</v>
      </c>
      <c r="BL124" s="17" t="s">
        <v>124</v>
      </c>
      <c r="BM124" s="133" t="s">
        <v>164</v>
      </c>
    </row>
    <row r="125" spans="2:65" s="1" customFormat="1">
      <c r="B125" s="29"/>
      <c r="D125" s="135" t="s">
        <v>126</v>
      </c>
      <c r="F125" s="136" t="s">
        <v>163</v>
      </c>
      <c r="L125" s="29"/>
      <c r="M125" s="137"/>
      <c r="T125" s="50"/>
      <c r="AT125" s="17" t="s">
        <v>126</v>
      </c>
      <c r="AU125" s="17" t="s">
        <v>85</v>
      </c>
    </row>
    <row r="126" spans="2:65" s="12" customFormat="1">
      <c r="B126" s="139"/>
      <c r="D126" s="135" t="s">
        <v>130</v>
      </c>
      <c r="E126" s="140" t="s">
        <v>3</v>
      </c>
      <c r="F126" s="141" t="s">
        <v>161</v>
      </c>
      <c r="H126" s="142">
        <v>130.52000000000001</v>
      </c>
      <c r="L126" s="139"/>
      <c r="M126" s="143"/>
      <c r="T126" s="144"/>
      <c r="AT126" s="140" t="s">
        <v>130</v>
      </c>
      <c r="AU126" s="140" t="s">
        <v>85</v>
      </c>
      <c r="AV126" s="12" t="s">
        <v>85</v>
      </c>
      <c r="AW126" s="12" t="s">
        <v>37</v>
      </c>
      <c r="AX126" s="12" t="s">
        <v>76</v>
      </c>
      <c r="AY126" s="140" t="s">
        <v>118</v>
      </c>
    </row>
    <row r="127" spans="2:65" s="13" customFormat="1">
      <c r="B127" s="145"/>
      <c r="D127" s="135" t="s">
        <v>130</v>
      </c>
      <c r="E127" s="146" t="s">
        <v>3</v>
      </c>
      <c r="F127" s="147" t="s">
        <v>132</v>
      </c>
      <c r="H127" s="148">
        <v>130.52000000000001</v>
      </c>
      <c r="L127" s="145"/>
      <c r="M127" s="149"/>
      <c r="T127" s="150"/>
      <c r="AT127" s="146" t="s">
        <v>130</v>
      </c>
      <c r="AU127" s="146" t="s">
        <v>85</v>
      </c>
      <c r="AV127" s="13" t="s">
        <v>124</v>
      </c>
      <c r="AW127" s="13" t="s">
        <v>37</v>
      </c>
      <c r="AX127" s="13" t="s">
        <v>9</v>
      </c>
      <c r="AY127" s="146" t="s">
        <v>118</v>
      </c>
    </row>
    <row r="128" spans="2:65" s="1" customFormat="1" ht="16.5" customHeight="1">
      <c r="B128" s="122"/>
      <c r="C128" s="123" t="s">
        <v>165</v>
      </c>
      <c r="D128" s="123" t="s">
        <v>120</v>
      </c>
      <c r="E128" s="124" t="s">
        <v>166</v>
      </c>
      <c r="F128" s="125" t="s">
        <v>167</v>
      </c>
      <c r="G128" s="126" t="s">
        <v>144</v>
      </c>
      <c r="H128" s="127">
        <v>130.52000000000001</v>
      </c>
      <c r="I128" s="127">
        <v>128.69999999999999</v>
      </c>
      <c r="J128" s="127">
        <f>ROUND(I128*H128,0)</f>
        <v>16798</v>
      </c>
      <c r="K128" s="128"/>
      <c r="L128" s="29"/>
      <c r="M128" s="129" t="s">
        <v>3</v>
      </c>
      <c r="N128" s="130" t="s">
        <v>47</v>
      </c>
      <c r="O128" s="131">
        <v>0</v>
      </c>
      <c r="P128" s="131">
        <f>O128*H128</f>
        <v>0</v>
      </c>
      <c r="Q128" s="131">
        <v>0</v>
      </c>
      <c r="R128" s="131">
        <f>Q128*H128</f>
        <v>0</v>
      </c>
      <c r="S128" s="131">
        <v>0</v>
      </c>
      <c r="T128" s="132">
        <f>S128*H128</f>
        <v>0</v>
      </c>
      <c r="AR128" s="133" t="s">
        <v>124</v>
      </c>
      <c r="AT128" s="133" t="s">
        <v>120</v>
      </c>
      <c r="AU128" s="133" t="s">
        <v>85</v>
      </c>
      <c r="AY128" s="17" t="s">
        <v>118</v>
      </c>
      <c r="BE128" s="134">
        <f>IF(N128="základní",J128,0)</f>
        <v>16798</v>
      </c>
      <c r="BF128" s="134">
        <f>IF(N128="snížená",J128,0)</f>
        <v>0</v>
      </c>
      <c r="BG128" s="134">
        <f>IF(N128="zákl. přenesená",J128,0)</f>
        <v>0</v>
      </c>
      <c r="BH128" s="134">
        <f>IF(N128="sníž. přenesená",J128,0)</f>
        <v>0</v>
      </c>
      <c r="BI128" s="134">
        <f>IF(N128="nulová",J128,0)</f>
        <v>0</v>
      </c>
      <c r="BJ128" s="17" t="s">
        <v>9</v>
      </c>
      <c r="BK128" s="134">
        <f>ROUND(I128*H128,0)</f>
        <v>16798</v>
      </c>
      <c r="BL128" s="17" t="s">
        <v>124</v>
      </c>
      <c r="BM128" s="133" t="s">
        <v>168</v>
      </c>
    </row>
    <row r="129" spans="2:65" s="1" customFormat="1">
      <c r="B129" s="29"/>
      <c r="D129" s="135" t="s">
        <v>126</v>
      </c>
      <c r="F129" s="136" t="s">
        <v>167</v>
      </c>
      <c r="L129" s="29"/>
      <c r="M129" s="137"/>
      <c r="T129" s="50"/>
      <c r="AT129" s="17" t="s">
        <v>126</v>
      </c>
      <c r="AU129" s="17" t="s">
        <v>85</v>
      </c>
    </row>
    <row r="130" spans="2:65" s="12" customFormat="1">
      <c r="B130" s="139"/>
      <c r="D130" s="135" t="s">
        <v>130</v>
      </c>
      <c r="E130" s="140" t="s">
        <v>3</v>
      </c>
      <c r="F130" s="141" t="s">
        <v>169</v>
      </c>
      <c r="H130" s="142">
        <v>-226.07</v>
      </c>
      <c r="L130" s="139"/>
      <c r="M130" s="143"/>
      <c r="T130" s="144"/>
      <c r="AT130" s="140" t="s">
        <v>130</v>
      </c>
      <c r="AU130" s="140" t="s">
        <v>85</v>
      </c>
      <c r="AV130" s="12" t="s">
        <v>85</v>
      </c>
      <c r="AW130" s="12" t="s">
        <v>37</v>
      </c>
      <c r="AX130" s="12" t="s">
        <v>76</v>
      </c>
      <c r="AY130" s="140" t="s">
        <v>118</v>
      </c>
    </row>
    <row r="131" spans="2:65" s="12" customFormat="1">
      <c r="B131" s="139"/>
      <c r="D131" s="135" t="s">
        <v>130</v>
      </c>
      <c r="E131" s="140" t="s">
        <v>3</v>
      </c>
      <c r="F131" s="141" t="s">
        <v>170</v>
      </c>
      <c r="H131" s="142">
        <v>356.59</v>
      </c>
      <c r="L131" s="139"/>
      <c r="M131" s="143"/>
      <c r="T131" s="144"/>
      <c r="AT131" s="140" t="s">
        <v>130</v>
      </c>
      <c r="AU131" s="140" t="s">
        <v>85</v>
      </c>
      <c r="AV131" s="12" t="s">
        <v>85</v>
      </c>
      <c r="AW131" s="12" t="s">
        <v>37</v>
      </c>
      <c r="AX131" s="12" t="s">
        <v>76</v>
      </c>
      <c r="AY131" s="140" t="s">
        <v>118</v>
      </c>
    </row>
    <row r="132" spans="2:65" s="13" customFormat="1">
      <c r="B132" s="145"/>
      <c r="D132" s="135" t="s">
        <v>130</v>
      </c>
      <c r="E132" s="146" t="s">
        <v>3</v>
      </c>
      <c r="F132" s="147" t="s">
        <v>132</v>
      </c>
      <c r="H132" s="148">
        <v>130.52000000000001</v>
      </c>
      <c r="L132" s="145"/>
      <c r="M132" s="149"/>
      <c r="T132" s="150"/>
      <c r="AT132" s="146" t="s">
        <v>130</v>
      </c>
      <c r="AU132" s="146" t="s">
        <v>85</v>
      </c>
      <c r="AV132" s="13" t="s">
        <v>124</v>
      </c>
      <c r="AW132" s="13" t="s">
        <v>37</v>
      </c>
      <c r="AX132" s="13" t="s">
        <v>9</v>
      </c>
      <c r="AY132" s="146" t="s">
        <v>118</v>
      </c>
    </row>
    <row r="133" spans="2:65" s="1" customFormat="1" ht="16.5" customHeight="1">
      <c r="B133" s="122"/>
      <c r="C133" s="158" t="s">
        <v>171</v>
      </c>
      <c r="D133" s="158" t="s">
        <v>123</v>
      </c>
      <c r="E133" s="159" t="s">
        <v>172</v>
      </c>
      <c r="F133" s="160" t="s">
        <v>173</v>
      </c>
      <c r="G133" s="161" t="s">
        <v>174</v>
      </c>
      <c r="H133" s="162">
        <v>234.94</v>
      </c>
      <c r="I133" s="162">
        <v>120</v>
      </c>
      <c r="J133" s="162">
        <f>ROUND(I133*H133,0)</f>
        <v>28193</v>
      </c>
      <c r="K133" s="163"/>
      <c r="L133" s="164"/>
      <c r="M133" s="165" t="s">
        <v>3</v>
      </c>
      <c r="N133" s="166" t="s">
        <v>47</v>
      </c>
      <c r="O133" s="131">
        <v>0</v>
      </c>
      <c r="P133" s="131">
        <f>O133*H133</f>
        <v>0</v>
      </c>
      <c r="Q133" s="131">
        <v>0</v>
      </c>
      <c r="R133" s="131">
        <f>Q133*H133</f>
        <v>0</v>
      </c>
      <c r="S133" s="131">
        <v>0</v>
      </c>
      <c r="T133" s="132">
        <f>S133*H133</f>
        <v>0</v>
      </c>
      <c r="AR133" s="133" t="s">
        <v>175</v>
      </c>
      <c r="AT133" s="133" t="s">
        <v>123</v>
      </c>
      <c r="AU133" s="133" t="s">
        <v>85</v>
      </c>
      <c r="AY133" s="17" t="s">
        <v>118</v>
      </c>
      <c r="BE133" s="134">
        <f>IF(N133="základní",J133,0)</f>
        <v>28193</v>
      </c>
      <c r="BF133" s="134">
        <f>IF(N133="snížená",J133,0)</f>
        <v>0</v>
      </c>
      <c r="BG133" s="134">
        <f>IF(N133="zákl. přenesená",J133,0)</f>
        <v>0</v>
      </c>
      <c r="BH133" s="134">
        <f>IF(N133="sníž. přenesená",J133,0)</f>
        <v>0</v>
      </c>
      <c r="BI133" s="134">
        <f>IF(N133="nulová",J133,0)</f>
        <v>0</v>
      </c>
      <c r="BJ133" s="17" t="s">
        <v>9</v>
      </c>
      <c r="BK133" s="134">
        <f>ROUND(I133*H133,0)</f>
        <v>28193</v>
      </c>
      <c r="BL133" s="17" t="s">
        <v>124</v>
      </c>
      <c r="BM133" s="133" t="s">
        <v>176</v>
      </c>
    </row>
    <row r="134" spans="2:65" s="1" customFormat="1">
      <c r="B134" s="29"/>
      <c r="D134" s="135" t="s">
        <v>126</v>
      </c>
      <c r="F134" s="136" t="s">
        <v>173</v>
      </c>
      <c r="L134" s="29"/>
      <c r="M134" s="137"/>
      <c r="T134" s="50"/>
      <c r="AT134" s="17" t="s">
        <v>126</v>
      </c>
      <c r="AU134" s="17" t="s">
        <v>85</v>
      </c>
    </row>
    <row r="135" spans="2:65" s="14" customFormat="1">
      <c r="B135" s="153"/>
      <c r="D135" s="135" t="s">
        <v>130</v>
      </c>
      <c r="E135" s="154" t="s">
        <v>3</v>
      </c>
      <c r="F135" s="155" t="s">
        <v>177</v>
      </c>
      <c r="H135" s="154" t="s">
        <v>3</v>
      </c>
      <c r="L135" s="153"/>
      <c r="M135" s="156"/>
      <c r="T135" s="157"/>
      <c r="AT135" s="154" t="s">
        <v>130</v>
      </c>
      <c r="AU135" s="154" t="s">
        <v>85</v>
      </c>
      <c r="AV135" s="14" t="s">
        <v>9</v>
      </c>
      <c r="AW135" s="14" t="s">
        <v>37</v>
      </c>
      <c r="AX135" s="14" t="s">
        <v>76</v>
      </c>
      <c r="AY135" s="154" t="s">
        <v>118</v>
      </c>
    </row>
    <row r="136" spans="2:65" s="12" customFormat="1">
      <c r="B136" s="139"/>
      <c r="D136" s="135" t="s">
        <v>130</v>
      </c>
      <c r="E136" s="140" t="s">
        <v>3</v>
      </c>
      <c r="F136" s="141" t="s">
        <v>178</v>
      </c>
      <c r="H136" s="142">
        <v>234.94</v>
      </c>
      <c r="L136" s="139"/>
      <c r="M136" s="143"/>
      <c r="T136" s="144"/>
      <c r="AT136" s="140" t="s">
        <v>130</v>
      </c>
      <c r="AU136" s="140" t="s">
        <v>85</v>
      </c>
      <c r="AV136" s="12" t="s">
        <v>85</v>
      </c>
      <c r="AW136" s="12" t="s">
        <v>37</v>
      </c>
      <c r="AX136" s="12" t="s">
        <v>76</v>
      </c>
      <c r="AY136" s="140" t="s">
        <v>118</v>
      </c>
    </row>
    <row r="137" spans="2:65" s="13" customFormat="1">
      <c r="B137" s="145"/>
      <c r="D137" s="135" t="s">
        <v>130</v>
      </c>
      <c r="E137" s="146" t="s">
        <v>3</v>
      </c>
      <c r="F137" s="147" t="s">
        <v>132</v>
      </c>
      <c r="H137" s="148">
        <v>234.94</v>
      </c>
      <c r="L137" s="145"/>
      <c r="M137" s="149"/>
      <c r="T137" s="150"/>
      <c r="AT137" s="146" t="s">
        <v>130</v>
      </c>
      <c r="AU137" s="146" t="s">
        <v>85</v>
      </c>
      <c r="AV137" s="13" t="s">
        <v>124</v>
      </c>
      <c r="AW137" s="13" t="s">
        <v>37</v>
      </c>
      <c r="AX137" s="13" t="s">
        <v>9</v>
      </c>
      <c r="AY137" s="146" t="s">
        <v>118</v>
      </c>
    </row>
    <row r="138" spans="2:65" s="1" customFormat="1" ht="16.5" customHeight="1">
      <c r="B138" s="122"/>
      <c r="C138" s="123" t="s">
        <v>179</v>
      </c>
      <c r="D138" s="123" t="s">
        <v>120</v>
      </c>
      <c r="E138" s="124" t="s">
        <v>180</v>
      </c>
      <c r="F138" s="125" t="s">
        <v>181</v>
      </c>
      <c r="G138" s="126" t="s">
        <v>144</v>
      </c>
      <c r="H138" s="127">
        <v>24.16</v>
      </c>
      <c r="I138" s="127">
        <v>191.7</v>
      </c>
      <c r="J138" s="127">
        <f>ROUND(I138*H138,0)</f>
        <v>4631</v>
      </c>
      <c r="K138" s="128"/>
      <c r="L138" s="29"/>
      <c r="M138" s="129" t="s">
        <v>3</v>
      </c>
      <c r="N138" s="130" t="s">
        <v>47</v>
      </c>
      <c r="O138" s="131">
        <v>0</v>
      </c>
      <c r="P138" s="131">
        <f>O138*H138</f>
        <v>0</v>
      </c>
      <c r="Q138" s="131">
        <v>0</v>
      </c>
      <c r="R138" s="131">
        <f>Q138*H138</f>
        <v>0</v>
      </c>
      <c r="S138" s="131">
        <v>0</v>
      </c>
      <c r="T138" s="132">
        <f>S138*H138</f>
        <v>0</v>
      </c>
      <c r="AR138" s="133" t="s">
        <v>124</v>
      </c>
      <c r="AT138" s="133" t="s">
        <v>120</v>
      </c>
      <c r="AU138" s="133" t="s">
        <v>85</v>
      </c>
      <c r="AY138" s="17" t="s">
        <v>118</v>
      </c>
      <c r="BE138" s="134">
        <f>IF(N138="základní",J138,0)</f>
        <v>4631</v>
      </c>
      <c r="BF138" s="134">
        <f>IF(N138="snížená",J138,0)</f>
        <v>0</v>
      </c>
      <c r="BG138" s="134">
        <f>IF(N138="zákl. přenesená",J138,0)</f>
        <v>0</v>
      </c>
      <c r="BH138" s="134">
        <f>IF(N138="sníž. přenesená",J138,0)</f>
        <v>0</v>
      </c>
      <c r="BI138" s="134">
        <f>IF(N138="nulová",J138,0)</f>
        <v>0</v>
      </c>
      <c r="BJ138" s="17" t="s">
        <v>9</v>
      </c>
      <c r="BK138" s="134">
        <f>ROUND(I138*H138,0)</f>
        <v>4631</v>
      </c>
      <c r="BL138" s="17" t="s">
        <v>124</v>
      </c>
      <c r="BM138" s="133" t="s">
        <v>182</v>
      </c>
    </row>
    <row r="139" spans="2:65" s="1" customFormat="1">
      <c r="B139" s="29"/>
      <c r="D139" s="135" t="s">
        <v>126</v>
      </c>
      <c r="F139" s="136" t="s">
        <v>181</v>
      </c>
      <c r="L139" s="29"/>
      <c r="M139" s="137"/>
      <c r="T139" s="50"/>
      <c r="AT139" s="17" t="s">
        <v>126</v>
      </c>
      <c r="AU139" s="17" t="s">
        <v>85</v>
      </c>
    </row>
    <row r="140" spans="2:65" s="12" customFormat="1">
      <c r="B140" s="139"/>
      <c r="D140" s="135" t="s">
        <v>130</v>
      </c>
      <c r="E140" s="140" t="s">
        <v>3</v>
      </c>
      <c r="F140" s="141" t="s">
        <v>183</v>
      </c>
      <c r="H140" s="142">
        <v>-98.32</v>
      </c>
      <c r="L140" s="139"/>
      <c r="M140" s="143"/>
      <c r="T140" s="144"/>
      <c r="AT140" s="140" t="s">
        <v>130</v>
      </c>
      <c r="AU140" s="140" t="s">
        <v>85</v>
      </c>
      <c r="AV140" s="12" t="s">
        <v>85</v>
      </c>
      <c r="AW140" s="12" t="s">
        <v>37</v>
      </c>
      <c r="AX140" s="12" t="s">
        <v>76</v>
      </c>
      <c r="AY140" s="140" t="s">
        <v>118</v>
      </c>
    </row>
    <row r="141" spans="2:65" s="14" customFormat="1">
      <c r="B141" s="153"/>
      <c r="D141" s="135" t="s">
        <v>130</v>
      </c>
      <c r="E141" s="154" t="s">
        <v>3</v>
      </c>
      <c r="F141" s="155" t="s">
        <v>184</v>
      </c>
      <c r="H141" s="154" t="s">
        <v>3</v>
      </c>
      <c r="L141" s="153"/>
      <c r="M141" s="156"/>
      <c r="T141" s="157"/>
      <c r="AT141" s="154" t="s">
        <v>130</v>
      </c>
      <c r="AU141" s="154" t="s">
        <v>85</v>
      </c>
      <c r="AV141" s="14" t="s">
        <v>9</v>
      </c>
      <c r="AW141" s="14" t="s">
        <v>37</v>
      </c>
      <c r="AX141" s="14" t="s">
        <v>76</v>
      </c>
      <c r="AY141" s="154" t="s">
        <v>118</v>
      </c>
    </row>
    <row r="142" spans="2:65" s="12" customFormat="1">
      <c r="B142" s="139"/>
      <c r="D142" s="135" t="s">
        <v>130</v>
      </c>
      <c r="E142" s="140" t="s">
        <v>3</v>
      </c>
      <c r="F142" s="141" t="s">
        <v>185</v>
      </c>
      <c r="H142" s="142">
        <v>78</v>
      </c>
      <c r="L142" s="139"/>
      <c r="M142" s="143"/>
      <c r="T142" s="144"/>
      <c r="AT142" s="140" t="s">
        <v>130</v>
      </c>
      <c r="AU142" s="140" t="s">
        <v>85</v>
      </c>
      <c r="AV142" s="12" t="s">
        <v>85</v>
      </c>
      <c r="AW142" s="12" t="s">
        <v>37</v>
      </c>
      <c r="AX142" s="12" t="s">
        <v>76</v>
      </c>
      <c r="AY142" s="140" t="s">
        <v>118</v>
      </c>
    </row>
    <row r="143" spans="2:65" s="12" customFormat="1">
      <c r="B143" s="139"/>
      <c r="D143" s="135" t="s">
        <v>130</v>
      </c>
      <c r="E143" s="140" t="s">
        <v>3</v>
      </c>
      <c r="F143" s="141" t="s">
        <v>186</v>
      </c>
      <c r="H143" s="142">
        <v>36.96</v>
      </c>
      <c r="L143" s="139"/>
      <c r="M143" s="143"/>
      <c r="T143" s="144"/>
      <c r="AT143" s="140" t="s">
        <v>130</v>
      </c>
      <c r="AU143" s="140" t="s">
        <v>85</v>
      </c>
      <c r="AV143" s="12" t="s">
        <v>85</v>
      </c>
      <c r="AW143" s="12" t="s">
        <v>37</v>
      </c>
      <c r="AX143" s="12" t="s">
        <v>76</v>
      </c>
      <c r="AY143" s="140" t="s">
        <v>118</v>
      </c>
    </row>
    <row r="144" spans="2:65" s="12" customFormat="1">
      <c r="B144" s="139"/>
      <c r="D144" s="135" t="s">
        <v>130</v>
      </c>
      <c r="E144" s="140" t="s">
        <v>3</v>
      </c>
      <c r="F144" s="141" t="s">
        <v>187</v>
      </c>
      <c r="H144" s="142">
        <v>7.52</v>
      </c>
      <c r="L144" s="139"/>
      <c r="M144" s="143"/>
      <c r="T144" s="144"/>
      <c r="AT144" s="140" t="s">
        <v>130</v>
      </c>
      <c r="AU144" s="140" t="s">
        <v>85</v>
      </c>
      <c r="AV144" s="12" t="s">
        <v>85</v>
      </c>
      <c r="AW144" s="12" t="s">
        <v>37</v>
      </c>
      <c r="AX144" s="12" t="s">
        <v>76</v>
      </c>
      <c r="AY144" s="140" t="s">
        <v>118</v>
      </c>
    </row>
    <row r="145" spans="2:65" s="13" customFormat="1">
      <c r="B145" s="145"/>
      <c r="D145" s="135" t="s">
        <v>130</v>
      </c>
      <c r="E145" s="146" t="s">
        <v>3</v>
      </c>
      <c r="F145" s="147" t="s">
        <v>132</v>
      </c>
      <c r="H145" s="148">
        <v>24.16</v>
      </c>
      <c r="L145" s="145"/>
      <c r="M145" s="149"/>
      <c r="T145" s="150"/>
      <c r="AT145" s="146" t="s">
        <v>130</v>
      </c>
      <c r="AU145" s="146" t="s">
        <v>85</v>
      </c>
      <c r="AV145" s="13" t="s">
        <v>124</v>
      </c>
      <c r="AW145" s="13" t="s">
        <v>37</v>
      </c>
      <c r="AX145" s="13" t="s">
        <v>9</v>
      </c>
      <c r="AY145" s="146" t="s">
        <v>118</v>
      </c>
    </row>
    <row r="146" spans="2:65" s="1" customFormat="1" ht="16.5" customHeight="1">
      <c r="B146" s="122"/>
      <c r="C146" s="158" t="s">
        <v>175</v>
      </c>
      <c r="D146" s="158" t="s">
        <v>123</v>
      </c>
      <c r="E146" s="159" t="s">
        <v>188</v>
      </c>
      <c r="F146" s="160" t="s">
        <v>189</v>
      </c>
      <c r="G146" s="161" t="s">
        <v>174</v>
      </c>
      <c r="H146" s="162">
        <v>43.49</v>
      </c>
      <c r="I146" s="162">
        <v>259.2</v>
      </c>
      <c r="J146" s="162">
        <f>ROUND(I146*H146,0)</f>
        <v>11273</v>
      </c>
      <c r="K146" s="163"/>
      <c r="L146" s="164"/>
      <c r="M146" s="165" t="s">
        <v>3</v>
      </c>
      <c r="N146" s="166" t="s">
        <v>47</v>
      </c>
      <c r="O146" s="131">
        <v>0</v>
      </c>
      <c r="P146" s="131">
        <f>O146*H146</f>
        <v>0</v>
      </c>
      <c r="Q146" s="131">
        <v>0</v>
      </c>
      <c r="R146" s="131">
        <f>Q146*H146</f>
        <v>0</v>
      </c>
      <c r="S146" s="131">
        <v>0</v>
      </c>
      <c r="T146" s="132">
        <f>S146*H146</f>
        <v>0</v>
      </c>
      <c r="AR146" s="133" t="s">
        <v>175</v>
      </c>
      <c r="AT146" s="133" t="s">
        <v>123</v>
      </c>
      <c r="AU146" s="133" t="s">
        <v>85</v>
      </c>
      <c r="AY146" s="17" t="s">
        <v>118</v>
      </c>
      <c r="BE146" s="134">
        <f>IF(N146="základní",J146,0)</f>
        <v>11273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7" t="s">
        <v>9</v>
      </c>
      <c r="BK146" s="134">
        <f>ROUND(I146*H146,0)</f>
        <v>11273</v>
      </c>
      <c r="BL146" s="17" t="s">
        <v>124</v>
      </c>
      <c r="BM146" s="133" t="s">
        <v>190</v>
      </c>
    </row>
    <row r="147" spans="2:65" s="1" customFormat="1">
      <c r="B147" s="29"/>
      <c r="D147" s="135" t="s">
        <v>126</v>
      </c>
      <c r="F147" s="136" t="s">
        <v>189</v>
      </c>
      <c r="L147" s="29"/>
      <c r="M147" s="137"/>
      <c r="T147" s="50"/>
      <c r="AT147" s="17" t="s">
        <v>126</v>
      </c>
      <c r="AU147" s="17" t="s">
        <v>85</v>
      </c>
    </row>
    <row r="148" spans="2:65" s="12" customFormat="1">
      <c r="B148" s="139"/>
      <c r="D148" s="135" t="s">
        <v>130</v>
      </c>
      <c r="E148" s="140" t="s">
        <v>3</v>
      </c>
      <c r="F148" s="141" t="s">
        <v>191</v>
      </c>
      <c r="H148" s="142">
        <v>43.49</v>
      </c>
      <c r="L148" s="139"/>
      <c r="M148" s="143"/>
      <c r="T148" s="144"/>
      <c r="AT148" s="140" t="s">
        <v>130</v>
      </c>
      <c r="AU148" s="140" t="s">
        <v>85</v>
      </c>
      <c r="AV148" s="12" t="s">
        <v>85</v>
      </c>
      <c r="AW148" s="12" t="s">
        <v>37</v>
      </c>
      <c r="AX148" s="12" t="s">
        <v>76</v>
      </c>
      <c r="AY148" s="140" t="s">
        <v>118</v>
      </c>
    </row>
    <row r="149" spans="2:65" s="13" customFormat="1">
      <c r="B149" s="145"/>
      <c r="D149" s="135" t="s">
        <v>130</v>
      </c>
      <c r="E149" s="146" t="s">
        <v>3</v>
      </c>
      <c r="F149" s="147" t="s">
        <v>132</v>
      </c>
      <c r="H149" s="148">
        <v>43.49</v>
      </c>
      <c r="L149" s="145"/>
      <c r="M149" s="149"/>
      <c r="T149" s="150"/>
      <c r="AT149" s="146" t="s">
        <v>130</v>
      </c>
      <c r="AU149" s="146" t="s">
        <v>85</v>
      </c>
      <c r="AV149" s="13" t="s">
        <v>124</v>
      </c>
      <c r="AW149" s="13" t="s">
        <v>37</v>
      </c>
      <c r="AX149" s="13" t="s">
        <v>9</v>
      </c>
      <c r="AY149" s="146" t="s">
        <v>118</v>
      </c>
    </row>
    <row r="150" spans="2:65" s="11" customFormat="1" ht="22.9" customHeight="1">
      <c r="B150" s="113"/>
      <c r="D150" s="114" t="s">
        <v>75</v>
      </c>
      <c r="E150" s="151" t="s">
        <v>124</v>
      </c>
      <c r="F150" s="151" t="s">
        <v>192</v>
      </c>
      <c r="J150" s="152">
        <f>J151+J160+J162</f>
        <v>9504</v>
      </c>
      <c r="L150" s="113"/>
      <c r="M150" s="117"/>
      <c r="P150" s="118">
        <f>SUM(P151:P158)</f>
        <v>0</v>
      </c>
      <c r="R150" s="118">
        <f>SUM(R151:R158)</f>
        <v>0</v>
      </c>
      <c r="T150" s="119">
        <f>SUM(T151:T158)</f>
        <v>0</v>
      </c>
      <c r="AR150" s="114" t="s">
        <v>9</v>
      </c>
      <c r="AT150" s="120" t="s">
        <v>75</v>
      </c>
      <c r="AU150" s="120" t="s">
        <v>9</v>
      </c>
      <c r="AY150" s="114" t="s">
        <v>118</v>
      </c>
      <c r="BK150" s="121">
        <f>SUM(BK151:BK158)</f>
        <v>4450</v>
      </c>
    </row>
    <row r="151" spans="2:65" s="1" customFormat="1" ht="16.5" customHeight="1">
      <c r="B151" s="122"/>
      <c r="C151" s="123" t="s">
        <v>116</v>
      </c>
      <c r="D151" s="123" t="s">
        <v>120</v>
      </c>
      <c r="E151" s="124" t="s">
        <v>193</v>
      </c>
      <c r="F151" s="125" t="s">
        <v>194</v>
      </c>
      <c r="G151" s="126" t="s">
        <v>144</v>
      </c>
      <c r="H151" s="127">
        <v>4.12</v>
      </c>
      <c r="I151" s="127">
        <v>1080</v>
      </c>
      <c r="J151" s="127">
        <f>ROUND(I151*H151,0)</f>
        <v>4450</v>
      </c>
      <c r="K151" s="128"/>
      <c r="L151" s="29"/>
      <c r="M151" s="129" t="s">
        <v>3</v>
      </c>
      <c r="N151" s="130" t="s">
        <v>47</v>
      </c>
      <c r="O151" s="131">
        <v>0</v>
      </c>
      <c r="P151" s="131">
        <f>O151*H151</f>
        <v>0</v>
      </c>
      <c r="Q151" s="131">
        <v>0</v>
      </c>
      <c r="R151" s="131">
        <f>Q151*H151</f>
        <v>0</v>
      </c>
      <c r="S151" s="131">
        <v>0</v>
      </c>
      <c r="T151" s="132">
        <f>S151*H151</f>
        <v>0</v>
      </c>
      <c r="AR151" s="133" t="s">
        <v>124</v>
      </c>
      <c r="AT151" s="133" t="s">
        <v>120</v>
      </c>
      <c r="AU151" s="133" t="s">
        <v>85</v>
      </c>
      <c r="AY151" s="17" t="s">
        <v>118</v>
      </c>
      <c r="BE151" s="134">
        <f>IF(N151="základní",J151,0)</f>
        <v>4450</v>
      </c>
      <c r="BF151" s="134">
        <f>IF(N151="snížená",J151,0)</f>
        <v>0</v>
      </c>
      <c r="BG151" s="134">
        <f>IF(N151="zákl. přenesená",J151,0)</f>
        <v>0</v>
      </c>
      <c r="BH151" s="134">
        <f>IF(N151="sníž. přenesená",J151,0)</f>
        <v>0</v>
      </c>
      <c r="BI151" s="134">
        <f>IF(N151="nulová",J151,0)</f>
        <v>0</v>
      </c>
      <c r="BJ151" s="17" t="s">
        <v>9</v>
      </c>
      <c r="BK151" s="134">
        <f>ROUND(I151*H151,0)</f>
        <v>4450</v>
      </c>
      <c r="BL151" s="17" t="s">
        <v>124</v>
      </c>
      <c r="BM151" s="133" t="s">
        <v>195</v>
      </c>
    </row>
    <row r="152" spans="2:65" s="1" customFormat="1">
      <c r="B152" s="29"/>
      <c r="D152" s="135" t="s">
        <v>126</v>
      </c>
      <c r="F152" s="136" t="s">
        <v>194</v>
      </c>
      <c r="L152" s="29"/>
      <c r="M152" s="137"/>
      <c r="T152" s="50"/>
      <c r="AT152" s="17" t="s">
        <v>126</v>
      </c>
      <c r="AU152" s="17" t="s">
        <v>85</v>
      </c>
    </row>
    <row r="153" spans="2:65" s="12" customFormat="1">
      <c r="B153" s="139"/>
      <c r="D153" s="135" t="s">
        <v>130</v>
      </c>
      <c r="E153" s="140" t="s">
        <v>3</v>
      </c>
      <c r="F153" s="141" t="s">
        <v>196</v>
      </c>
      <c r="H153" s="142">
        <v>-27.27</v>
      </c>
      <c r="L153" s="139"/>
      <c r="M153" s="143"/>
      <c r="T153" s="144"/>
      <c r="AT153" s="140" t="s">
        <v>130</v>
      </c>
      <c r="AU153" s="140" t="s">
        <v>85</v>
      </c>
      <c r="AV153" s="12" t="s">
        <v>85</v>
      </c>
      <c r="AW153" s="12" t="s">
        <v>37</v>
      </c>
      <c r="AX153" s="12" t="s">
        <v>76</v>
      </c>
      <c r="AY153" s="140" t="s">
        <v>118</v>
      </c>
    </row>
    <row r="154" spans="2:65" s="12" customFormat="1">
      <c r="B154" s="139"/>
      <c r="D154" s="135" t="s">
        <v>130</v>
      </c>
      <c r="E154" s="140" t="s">
        <v>3</v>
      </c>
      <c r="F154" s="141" t="s">
        <v>197</v>
      </c>
      <c r="H154" s="142">
        <v>13</v>
      </c>
      <c r="L154" s="139"/>
      <c r="M154" s="143"/>
      <c r="T154" s="144"/>
      <c r="AT154" s="140" t="s">
        <v>130</v>
      </c>
      <c r="AU154" s="140" t="s">
        <v>85</v>
      </c>
      <c r="AV154" s="12" t="s">
        <v>85</v>
      </c>
      <c r="AW154" s="12" t="s">
        <v>37</v>
      </c>
      <c r="AX154" s="12" t="s">
        <v>76</v>
      </c>
      <c r="AY154" s="140" t="s">
        <v>118</v>
      </c>
    </row>
    <row r="155" spans="2:65" s="12" customFormat="1">
      <c r="B155" s="139"/>
      <c r="D155" s="135" t="s">
        <v>130</v>
      </c>
      <c r="E155" s="140" t="s">
        <v>3</v>
      </c>
      <c r="F155" s="141" t="s">
        <v>198</v>
      </c>
      <c r="H155" s="142">
        <v>6.72</v>
      </c>
      <c r="L155" s="139"/>
      <c r="M155" s="143"/>
      <c r="T155" s="144"/>
      <c r="AT155" s="140" t="s">
        <v>130</v>
      </c>
      <c r="AU155" s="140" t="s">
        <v>85</v>
      </c>
      <c r="AV155" s="12" t="s">
        <v>85</v>
      </c>
      <c r="AW155" s="12" t="s">
        <v>37</v>
      </c>
      <c r="AX155" s="12" t="s">
        <v>76</v>
      </c>
      <c r="AY155" s="140" t="s">
        <v>118</v>
      </c>
    </row>
    <row r="156" spans="2:65" s="12" customFormat="1">
      <c r="B156" s="139"/>
      <c r="D156" s="135" t="s">
        <v>130</v>
      </c>
      <c r="E156" s="140" t="s">
        <v>3</v>
      </c>
      <c r="F156" s="141" t="s">
        <v>199</v>
      </c>
      <c r="H156" s="142">
        <v>10</v>
      </c>
      <c r="L156" s="139"/>
      <c r="M156" s="143"/>
      <c r="T156" s="144"/>
      <c r="AT156" s="140" t="s">
        <v>130</v>
      </c>
      <c r="AU156" s="140" t="s">
        <v>85</v>
      </c>
      <c r="AV156" s="12" t="s">
        <v>85</v>
      </c>
      <c r="AW156" s="12" t="s">
        <v>37</v>
      </c>
      <c r="AX156" s="12" t="s">
        <v>76</v>
      </c>
      <c r="AY156" s="140" t="s">
        <v>118</v>
      </c>
    </row>
    <row r="157" spans="2:65" s="12" customFormat="1">
      <c r="B157" s="139"/>
      <c r="D157" s="135" t="s">
        <v>130</v>
      </c>
      <c r="E157" s="140" t="s">
        <v>3</v>
      </c>
      <c r="F157" s="141" t="s">
        <v>200</v>
      </c>
      <c r="H157" s="142">
        <v>1.67</v>
      </c>
      <c r="L157" s="139"/>
      <c r="M157" s="143"/>
      <c r="T157" s="144"/>
      <c r="AT157" s="140" t="s">
        <v>130</v>
      </c>
      <c r="AU157" s="140" t="s">
        <v>85</v>
      </c>
      <c r="AV157" s="12" t="s">
        <v>85</v>
      </c>
      <c r="AW157" s="12" t="s">
        <v>37</v>
      </c>
      <c r="AX157" s="12" t="s">
        <v>76</v>
      </c>
      <c r="AY157" s="140" t="s">
        <v>118</v>
      </c>
    </row>
    <row r="158" spans="2:65" s="13" customFormat="1">
      <c r="B158" s="145"/>
      <c r="D158" s="135" t="s">
        <v>130</v>
      </c>
      <c r="E158" s="146" t="s">
        <v>3</v>
      </c>
      <c r="F158" s="147" t="s">
        <v>132</v>
      </c>
      <c r="H158" s="148">
        <v>4.12</v>
      </c>
      <c r="L158" s="145"/>
      <c r="M158" s="167"/>
      <c r="N158" s="168"/>
      <c r="O158" s="168"/>
      <c r="P158" s="168"/>
      <c r="Q158" s="168"/>
      <c r="R158" s="168"/>
      <c r="S158" s="168"/>
      <c r="T158" s="169"/>
      <c r="AT158" s="146" t="s">
        <v>130</v>
      </c>
      <c r="AU158" s="146" t="s">
        <v>85</v>
      </c>
      <c r="AV158" s="13" t="s">
        <v>124</v>
      </c>
      <c r="AW158" s="13" t="s">
        <v>37</v>
      </c>
      <c r="AX158" s="13" t="s">
        <v>9</v>
      </c>
      <c r="AY158" s="146" t="s">
        <v>118</v>
      </c>
    </row>
    <row r="159" spans="2:65" s="13" customFormat="1">
      <c r="B159" s="145"/>
      <c r="D159" s="135"/>
      <c r="E159" s="146"/>
      <c r="F159" s="147"/>
      <c r="H159" s="148"/>
      <c r="L159" s="145"/>
      <c r="M159" s="294"/>
      <c r="N159" s="294"/>
      <c r="O159" s="294"/>
      <c r="P159" s="294"/>
      <c r="Q159" s="294"/>
      <c r="R159" s="294"/>
      <c r="S159" s="294"/>
      <c r="T159" s="294"/>
      <c r="AT159" s="146"/>
      <c r="AU159" s="146"/>
      <c r="AY159" s="146"/>
    </row>
    <row r="160" spans="2:65" s="13" customFormat="1" ht="12">
      <c r="B160" s="145"/>
      <c r="C160" s="296">
        <v>10</v>
      </c>
      <c r="D160" s="296" t="s">
        <v>120</v>
      </c>
      <c r="E160" s="297" t="s">
        <v>525</v>
      </c>
      <c r="F160" s="298" t="s">
        <v>527</v>
      </c>
      <c r="G160" s="299" t="s">
        <v>219</v>
      </c>
      <c r="H160" s="300">
        <v>6</v>
      </c>
      <c r="I160" s="300">
        <v>759</v>
      </c>
      <c r="J160" s="300">
        <f>ROUND(I160*H160,0)</f>
        <v>4554</v>
      </c>
      <c r="L160" s="145"/>
      <c r="M160" s="294"/>
      <c r="N160" s="294"/>
      <c r="O160" s="294"/>
      <c r="P160" s="294"/>
      <c r="Q160" s="294"/>
      <c r="R160" s="294"/>
      <c r="S160" s="294"/>
      <c r="T160" s="294"/>
      <c r="AT160" s="146"/>
      <c r="AU160" s="146"/>
      <c r="AY160" s="146"/>
    </row>
    <row r="161" spans="2:51" s="13" customFormat="1">
      <c r="B161" s="145"/>
      <c r="D161" s="135"/>
      <c r="E161" s="146"/>
      <c r="F161" s="147"/>
      <c r="H161" s="148"/>
      <c r="L161" s="145"/>
      <c r="M161" s="294"/>
      <c r="N161" s="294"/>
      <c r="O161" s="294"/>
      <c r="P161" s="294"/>
      <c r="Q161" s="294"/>
      <c r="R161" s="294"/>
      <c r="S161" s="294"/>
      <c r="T161" s="294"/>
      <c r="AT161" s="146"/>
      <c r="AU161" s="146"/>
      <c r="AY161" s="146"/>
    </row>
    <row r="162" spans="2:51" s="13" customFormat="1" ht="12">
      <c r="B162" s="145"/>
      <c r="C162" s="123">
        <v>11</v>
      </c>
      <c r="D162" s="123" t="s">
        <v>120</v>
      </c>
      <c r="E162" s="124" t="s">
        <v>526</v>
      </c>
      <c r="F162" s="125" t="s">
        <v>528</v>
      </c>
      <c r="G162" s="126" t="s">
        <v>219</v>
      </c>
      <c r="H162" s="127">
        <v>6</v>
      </c>
      <c r="I162" s="127">
        <v>83.4</v>
      </c>
      <c r="J162" s="127">
        <f>ROUND(I162*H162,0)</f>
        <v>500</v>
      </c>
      <c r="L162" s="145"/>
      <c r="M162" s="294"/>
      <c r="N162" s="294"/>
      <c r="O162" s="294"/>
      <c r="P162" s="294"/>
      <c r="Q162" s="294"/>
      <c r="R162" s="294"/>
      <c r="S162" s="294"/>
      <c r="T162" s="294"/>
      <c r="AT162" s="146"/>
      <c r="AU162" s="146"/>
      <c r="AY162" s="146"/>
    </row>
    <row r="163" spans="2:51" s="1" customFormat="1" ht="6.95" customHeight="1">
      <c r="B163" s="38"/>
      <c r="C163" s="39"/>
      <c r="D163" s="39"/>
      <c r="E163" s="39"/>
      <c r="F163" s="39"/>
      <c r="G163" s="39"/>
      <c r="H163" s="39"/>
      <c r="I163" s="39"/>
      <c r="J163" s="39"/>
      <c r="K163" s="39"/>
      <c r="L163" s="29"/>
    </row>
  </sheetData>
  <autoFilter ref="C82:K158" xr:uid="{00000000-0009-0000-0000-000001000000}"/>
  <mergeCells count="8">
    <mergeCell ref="E73:H73"/>
    <mergeCell ref="E75:H75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68"/>
  <sheetViews>
    <sheetView showGridLines="0" tabSelected="1" topLeftCell="A148" workbookViewId="0">
      <selection activeCell="F168" sqref="F16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4" t="s">
        <v>6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7" t="s">
        <v>88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92</v>
      </c>
      <c r="L4" s="20"/>
      <c r="M4" s="82" t="s">
        <v>12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338" t="str">
        <f>'Rekapitulace stavby'!K6</f>
        <v>Malířská - Rekonstrukce dešťové kanalizace a komunikace</v>
      </c>
      <c r="F7" s="339"/>
      <c r="G7" s="339"/>
      <c r="H7" s="339"/>
      <c r="L7" s="20"/>
    </row>
    <row r="8" spans="2:46" s="1" customFormat="1" ht="12" customHeight="1">
      <c r="B8" s="29"/>
      <c r="D8" s="26" t="s">
        <v>93</v>
      </c>
      <c r="L8" s="29"/>
    </row>
    <row r="9" spans="2:46" s="1" customFormat="1" ht="16.5" customHeight="1">
      <c r="B9" s="29"/>
      <c r="E9" s="325" t="s">
        <v>201</v>
      </c>
      <c r="F9" s="340"/>
      <c r="G9" s="340"/>
      <c r="H9" s="340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14. 12. 2021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25</v>
      </c>
      <c r="L14" s="29"/>
    </row>
    <row r="15" spans="2:46" s="1" customFormat="1" ht="18" customHeight="1">
      <c r="B15" s="29"/>
      <c r="E15" s="24" t="s">
        <v>27</v>
      </c>
      <c r="I15" s="26" t="s">
        <v>28</v>
      </c>
      <c r="J15" s="24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30</v>
      </c>
      <c r="I17" s="26" t="s">
        <v>24</v>
      </c>
      <c r="J17" s="24" t="s">
        <v>31</v>
      </c>
      <c r="L17" s="29"/>
    </row>
    <row r="18" spans="2:12" s="1" customFormat="1" ht="18" customHeight="1">
      <c r="B18" s="29"/>
      <c r="E18" s="24" t="s">
        <v>32</v>
      </c>
      <c r="I18" s="26" t="s">
        <v>28</v>
      </c>
      <c r="J18" s="24" t="s">
        <v>33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34</v>
      </c>
      <c r="I20" s="26" t="s">
        <v>24</v>
      </c>
      <c r="J20" s="24" t="s">
        <v>35</v>
      </c>
      <c r="L20" s="29"/>
    </row>
    <row r="21" spans="2:12" s="1" customFormat="1" ht="18" customHeight="1">
      <c r="B21" s="29"/>
      <c r="E21" s="24" t="s">
        <v>36</v>
      </c>
      <c r="I21" s="26" t="s">
        <v>28</v>
      </c>
      <c r="J21" s="24" t="s">
        <v>3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38</v>
      </c>
      <c r="I23" s="26" t="s">
        <v>24</v>
      </c>
      <c r="J23" s="24" t="s">
        <v>3</v>
      </c>
      <c r="L23" s="29"/>
    </row>
    <row r="24" spans="2:12" s="1" customFormat="1" ht="18" customHeight="1">
      <c r="B24" s="29"/>
      <c r="E24" s="24" t="s">
        <v>39</v>
      </c>
      <c r="I24" s="26" t="s">
        <v>28</v>
      </c>
      <c r="J24" s="24" t="s">
        <v>3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40</v>
      </c>
      <c r="L26" s="29"/>
    </row>
    <row r="27" spans="2:12" s="7" customFormat="1" ht="16.5" customHeight="1">
      <c r="B27" s="83"/>
      <c r="E27" s="308" t="s">
        <v>3</v>
      </c>
      <c r="F27" s="308"/>
      <c r="G27" s="308"/>
      <c r="H27" s="308"/>
      <c r="L27" s="83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42</v>
      </c>
      <c r="J30" s="60">
        <f>ROUND(J85, 2)</f>
        <v>-280408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44</v>
      </c>
      <c r="I32" s="32" t="s">
        <v>43</v>
      </c>
      <c r="J32" s="32" t="s">
        <v>45</v>
      </c>
      <c r="L32" s="29"/>
    </row>
    <row r="33" spans="2:12" s="1" customFormat="1" ht="14.45" customHeight="1">
      <c r="B33" s="29"/>
      <c r="D33" s="49" t="s">
        <v>46</v>
      </c>
      <c r="E33" s="26" t="s">
        <v>47</v>
      </c>
      <c r="F33" s="85">
        <f>ROUND((SUM(BE85:BE164)),  2)</f>
        <v>-37555</v>
      </c>
      <c r="I33" s="86">
        <v>0.21</v>
      </c>
      <c r="J33" s="85">
        <f>ROUND(((SUM(BE85:BE164))*I33),  2)</f>
        <v>-7886.55</v>
      </c>
      <c r="L33" s="29"/>
    </row>
    <row r="34" spans="2:12" s="1" customFormat="1" ht="14.45" customHeight="1">
      <c r="B34" s="29"/>
      <c r="E34" s="26" t="s">
        <v>48</v>
      </c>
      <c r="F34" s="85">
        <f>ROUND((SUM(BF85:BF164)),  2)</f>
        <v>0</v>
      </c>
      <c r="I34" s="86">
        <v>0.15</v>
      </c>
      <c r="J34" s="85">
        <f>ROUND(((SUM(BF85:BF164))*I34),  2)</f>
        <v>0</v>
      </c>
      <c r="L34" s="29"/>
    </row>
    <row r="35" spans="2:12" s="1" customFormat="1" ht="14.45" hidden="1" customHeight="1">
      <c r="B35" s="29"/>
      <c r="E35" s="26" t="s">
        <v>49</v>
      </c>
      <c r="F35" s="85">
        <f>ROUND((SUM(BG85:BG164)),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>
      <c r="B36" s="29"/>
      <c r="E36" s="26" t="s">
        <v>50</v>
      </c>
      <c r="F36" s="85">
        <f>ROUND((SUM(BH85:BH164)),  2)</f>
        <v>0</v>
      </c>
      <c r="I36" s="86">
        <v>0.15</v>
      </c>
      <c r="J36" s="85">
        <f>0</f>
        <v>0</v>
      </c>
      <c r="L36" s="29"/>
    </row>
    <row r="37" spans="2:12" s="1" customFormat="1" ht="14.45" hidden="1" customHeight="1">
      <c r="B37" s="29"/>
      <c r="E37" s="26" t="s">
        <v>51</v>
      </c>
      <c r="F37" s="85">
        <f>ROUND((SUM(BI85:BI164)),  2)</f>
        <v>0</v>
      </c>
      <c r="I37" s="86">
        <v>0</v>
      </c>
      <c r="J37" s="85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7"/>
      <c r="D39" s="88" t="s">
        <v>52</v>
      </c>
      <c r="E39" s="51"/>
      <c r="F39" s="51"/>
      <c r="G39" s="89" t="s">
        <v>53</v>
      </c>
      <c r="H39" s="90" t="s">
        <v>54</v>
      </c>
      <c r="I39" s="51"/>
      <c r="J39" s="91">
        <f>SUM(J30:J37)</f>
        <v>-288294.55</v>
      </c>
      <c r="K39" s="92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95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338" t="str">
        <f>E7</f>
        <v>Malířská - Rekonstrukce dešťové kanalizace a komunikace</v>
      </c>
      <c r="F48" s="339"/>
      <c r="G48" s="339"/>
      <c r="H48" s="339"/>
      <c r="L48" s="29"/>
    </row>
    <row r="49" spans="2:47" s="1" customFormat="1" ht="12" customHeight="1">
      <c r="B49" s="29"/>
      <c r="C49" s="26" t="s">
        <v>93</v>
      </c>
      <c r="L49" s="29"/>
    </row>
    <row r="50" spans="2:47" s="1" customFormat="1" ht="16.5" customHeight="1">
      <c r="B50" s="29"/>
      <c r="E50" s="325" t="str">
        <f>E9</f>
        <v>ZBV č.2 - Změny komunikace</v>
      </c>
      <c r="F50" s="340"/>
      <c r="G50" s="340"/>
      <c r="H50" s="340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Rychnov u Jbc </v>
      </c>
      <c r="I52" s="26" t="s">
        <v>21</v>
      </c>
      <c r="J52" s="46" t="str">
        <f>IF(J12="","",J12)</f>
        <v>14. 12. 2021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Rychnov u Jablonce nad Nisou</v>
      </c>
      <c r="I54" s="26" t="s">
        <v>34</v>
      </c>
      <c r="J54" s="27" t="str">
        <f>E21</f>
        <v>Ing. Zdeněk Hudec</v>
      </c>
      <c r="L54" s="29"/>
    </row>
    <row r="55" spans="2:47" s="1" customFormat="1" ht="15.2" customHeight="1">
      <c r="B55" s="29"/>
      <c r="C55" s="26" t="s">
        <v>30</v>
      </c>
      <c r="F55" s="24" t="str">
        <f>IF(E18="","",E18)</f>
        <v>1.jizerskohorská stavební společnost, s.r.o.</v>
      </c>
      <c r="I55" s="26" t="s">
        <v>38</v>
      </c>
      <c r="J55" s="27" t="str">
        <f>E24</f>
        <v xml:space="preserve"> Miloslav Neuman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96</v>
      </c>
      <c r="D57" s="87"/>
      <c r="E57" s="87"/>
      <c r="F57" s="87"/>
      <c r="G57" s="87"/>
      <c r="H57" s="87"/>
      <c r="I57" s="87"/>
      <c r="J57" s="94" t="s">
        <v>97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5" t="s">
        <v>74</v>
      </c>
      <c r="J59" s="60">
        <f>J85</f>
        <v>-280408</v>
      </c>
      <c r="L59" s="29"/>
      <c r="AU59" s="17" t="s">
        <v>98</v>
      </c>
    </row>
    <row r="60" spans="2:47" s="8" customFormat="1" ht="24.95" customHeight="1">
      <c r="B60" s="96"/>
      <c r="D60" s="97" t="s">
        <v>100</v>
      </c>
      <c r="E60" s="98"/>
      <c r="F60" s="98"/>
      <c r="G60" s="98"/>
      <c r="H60" s="98"/>
      <c r="I60" s="98"/>
      <c r="J60" s="99">
        <f>J86</f>
        <v>-243408</v>
      </c>
      <c r="L60" s="96"/>
    </row>
    <row r="61" spans="2:47" s="9" customFormat="1" ht="19.899999999999999" customHeight="1">
      <c r="B61" s="100"/>
      <c r="D61" s="101" t="s">
        <v>101</v>
      </c>
      <c r="E61" s="102"/>
      <c r="F61" s="102"/>
      <c r="G61" s="102"/>
      <c r="H61" s="102"/>
      <c r="I61" s="102"/>
      <c r="J61" s="103">
        <f>J87</f>
        <v>-37555</v>
      </c>
      <c r="L61" s="100"/>
    </row>
    <row r="62" spans="2:47" s="9" customFormat="1" ht="19.899999999999999" customHeight="1">
      <c r="B62" s="100"/>
      <c r="D62" s="101" t="s">
        <v>202</v>
      </c>
      <c r="E62" s="102"/>
      <c r="F62" s="102"/>
      <c r="G62" s="102"/>
      <c r="H62" s="102"/>
      <c r="I62" s="102"/>
      <c r="J62" s="103">
        <f>J103</f>
        <v>-17085</v>
      </c>
      <c r="L62" s="100"/>
    </row>
    <row r="63" spans="2:47" s="9" customFormat="1" ht="19.899999999999999" customHeight="1">
      <c r="B63" s="100"/>
      <c r="D63" s="101" t="s">
        <v>203</v>
      </c>
      <c r="E63" s="102"/>
      <c r="F63" s="102"/>
      <c r="G63" s="102"/>
      <c r="H63" s="102"/>
      <c r="I63" s="102"/>
      <c r="J63" s="103">
        <f>J118</f>
        <v>-188768</v>
      </c>
      <c r="L63" s="100"/>
    </row>
    <row r="64" spans="2:47" s="8" customFormat="1" ht="24.95" customHeight="1">
      <c r="B64" s="96"/>
      <c r="D64" s="97" t="s">
        <v>204</v>
      </c>
      <c r="E64" s="98"/>
      <c r="F64" s="98"/>
      <c r="G64" s="98"/>
      <c r="H64" s="98"/>
      <c r="I64" s="98"/>
      <c r="J64" s="99">
        <f>J159</f>
        <v>-37000</v>
      </c>
      <c r="L64" s="96"/>
    </row>
    <row r="65" spans="2:12" s="9" customFormat="1" ht="19.899999999999999" customHeight="1">
      <c r="B65" s="100"/>
      <c r="D65" s="101" t="s">
        <v>205</v>
      </c>
      <c r="E65" s="102"/>
      <c r="F65" s="102"/>
      <c r="G65" s="102"/>
      <c r="H65" s="102"/>
      <c r="I65" s="102"/>
      <c r="J65" s="103">
        <f>J160</f>
        <v>-37000</v>
      </c>
      <c r="L65" s="100"/>
    </row>
    <row r="66" spans="2:12" s="1" customFormat="1" ht="21.75" customHeight="1">
      <c r="B66" s="29"/>
      <c r="L66" s="29"/>
    </row>
    <row r="67" spans="2:12" s="1" customFormat="1" ht="6.95" customHeight="1">
      <c r="B67" s="38"/>
      <c r="C67" s="39"/>
      <c r="D67" s="39"/>
      <c r="E67" s="39"/>
      <c r="F67" s="39"/>
      <c r="G67" s="39"/>
      <c r="H67" s="39"/>
      <c r="I67" s="39"/>
      <c r="J67" s="39"/>
      <c r="K67" s="39"/>
      <c r="L67" s="29"/>
    </row>
    <row r="71" spans="2:12" s="1" customFormat="1" ht="6.95" customHeight="1">
      <c r="B71" s="40"/>
      <c r="C71" s="41"/>
      <c r="D71" s="41"/>
      <c r="E71" s="41"/>
      <c r="F71" s="41"/>
      <c r="G71" s="41"/>
      <c r="H71" s="41"/>
      <c r="I71" s="41"/>
      <c r="J71" s="41"/>
      <c r="K71" s="41"/>
      <c r="L71" s="29"/>
    </row>
    <row r="72" spans="2:12" s="1" customFormat="1" ht="24.95" customHeight="1">
      <c r="B72" s="29"/>
      <c r="C72" s="21" t="s">
        <v>103</v>
      </c>
      <c r="L72" s="29"/>
    </row>
    <row r="73" spans="2:12" s="1" customFormat="1" ht="6.95" customHeight="1">
      <c r="B73" s="29"/>
      <c r="L73" s="29"/>
    </row>
    <row r="74" spans="2:12" s="1" customFormat="1" ht="12" customHeight="1">
      <c r="B74" s="29"/>
      <c r="C74" s="26" t="s">
        <v>15</v>
      </c>
      <c r="L74" s="29"/>
    </row>
    <row r="75" spans="2:12" s="1" customFormat="1" ht="16.5" customHeight="1">
      <c r="B75" s="29"/>
      <c r="E75" s="338" t="str">
        <f>E7</f>
        <v>Malířská - Rekonstrukce dešťové kanalizace a komunikace</v>
      </c>
      <c r="F75" s="339"/>
      <c r="G75" s="339"/>
      <c r="H75" s="339"/>
      <c r="L75" s="29"/>
    </row>
    <row r="76" spans="2:12" s="1" customFormat="1" ht="12" customHeight="1">
      <c r="B76" s="29"/>
      <c r="C76" s="26" t="s">
        <v>93</v>
      </c>
      <c r="L76" s="29"/>
    </row>
    <row r="77" spans="2:12" s="1" customFormat="1" ht="16.5" customHeight="1">
      <c r="B77" s="29"/>
      <c r="E77" s="325" t="str">
        <f>E9</f>
        <v>ZBV č.2 - Změny komunikace</v>
      </c>
      <c r="F77" s="340"/>
      <c r="G77" s="340"/>
      <c r="H77" s="340"/>
      <c r="L77" s="29"/>
    </row>
    <row r="78" spans="2:12" s="1" customFormat="1" ht="6.95" customHeight="1">
      <c r="B78" s="29"/>
      <c r="L78" s="29"/>
    </row>
    <row r="79" spans="2:12" s="1" customFormat="1" ht="12" customHeight="1">
      <c r="B79" s="29"/>
      <c r="C79" s="26" t="s">
        <v>19</v>
      </c>
      <c r="F79" s="24" t="str">
        <f>F12</f>
        <v xml:space="preserve"> Rychnov u Jbc </v>
      </c>
      <c r="I79" s="26" t="s">
        <v>21</v>
      </c>
      <c r="J79" s="46" t="str">
        <f>IF(J12="","",J12)</f>
        <v>14. 12. 2021</v>
      </c>
      <c r="L79" s="29"/>
    </row>
    <row r="80" spans="2:12" s="1" customFormat="1" ht="6.95" customHeight="1">
      <c r="B80" s="29"/>
      <c r="L80" s="29"/>
    </row>
    <row r="81" spans="2:65" s="1" customFormat="1" ht="15.2" customHeight="1">
      <c r="B81" s="29"/>
      <c r="C81" s="26" t="s">
        <v>23</v>
      </c>
      <c r="F81" s="24" t="str">
        <f>E15</f>
        <v>Město Rychnov u Jablonce nad Nisou</v>
      </c>
      <c r="I81" s="26" t="s">
        <v>34</v>
      </c>
      <c r="J81" s="27" t="str">
        <f>E21</f>
        <v>Ing. Zdeněk Hudec</v>
      </c>
      <c r="L81" s="29"/>
    </row>
    <row r="82" spans="2:65" s="1" customFormat="1" ht="15.2" customHeight="1">
      <c r="B82" s="29"/>
      <c r="C82" s="26" t="s">
        <v>30</v>
      </c>
      <c r="F82" s="24" t="str">
        <f>IF(E18="","",E18)</f>
        <v>1.jizerskohorská stavební společnost, s.r.o.</v>
      </c>
      <c r="I82" s="26" t="s">
        <v>38</v>
      </c>
      <c r="J82" s="27" t="str">
        <f>E24</f>
        <v xml:space="preserve"> Miloslav Neuman</v>
      </c>
      <c r="L82" s="29"/>
    </row>
    <row r="83" spans="2:65" s="1" customFormat="1" ht="10.35" customHeight="1">
      <c r="B83" s="29"/>
      <c r="L83" s="29"/>
    </row>
    <row r="84" spans="2:65" s="10" customFormat="1" ht="29.25" customHeight="1">
      <c r="B84" s="104"/>
      <c r="C84" s="105" t="s">
        <v>104</v>
      </c>
      <c r="D84" s="106" t="s">
        <v>61</v>
      </c>
      <c r="E84" s="106" t="s">
        <v>57</v>
      </c>
      <c r="F84" s="106" t="s">
        <v>58</v>
      </c>
      <c r="G84" s="106" t="s">
        <v>105</v>
      </c>
      <c r="H84" s="106" t="s">
        <v>106</v>
      </c>
      <c r="I84" s="106" t="s">
        <v>107</v>
      </c>
      <c r="J84" s="107" t="s">
        <v>97</v>
      </c>
      <c r="K84" s="108" t="s">
        <v>108</v>
      </c>
      <c r="L84" s="104"/>
      <c r="M84" s="53" t="s">
        <v>3</v>
      </c>
      <c r="N84" s="54" t="s">
        <v>46</v>
      </c>
      <c r="O84" s="54" t="s">
        <v>109</v>
      </c>
      <c r="P84" s="54" t="s">
        <v>110</v>
      </c>
      <c r="Q84" s="54" t="s">
        <v>111</v>
      </c>
      <c r="R84" s="54" t="s">
        <v>112</v>
      </c>
      <c r="S84" s="54" t="s">
        <v>113</v>
      </c>
      <c r="T84" s="55" t="s">
        <v>114</v>
      </c>
    </row>
    <row r="85" spans="2:65" s="1" customFormat="1" ht="22.9" customHeight="1">
      <c r="B85" s="29"/>
      <c r="C85" s="58" t="s">
        <v>115</v>
      </c>
      <c r="J85" s="109">
        <f>J86+J159</f>
        <v>-280408</v>
      </c>
      <c r="L85" s="29"/>
      <c r="M85" s="56"/>
      <c r="N85" s="47"/>
      <c r="O85" s="47"/>
      <c r="P85" s="110">
        <f>P86+P159</f>
        <v>0</v>
      </c>
      <c r="Q85" s="47"/>
      <c r="R85" s="110">
        <f>R86+R159</f>
        <v>0</v>
      </c>
      <c r="S85" s="47"/>
      <c r="T85" s="111">
        <f>T86+T159</f>
        <v>-134.43600000000001</v>
      </c>
      <c r="AT85" s="17" t="s">
        <v>75</v>
      </c>
      <c r="AU85" s="17" t="s">
        <v>98</v>
      </c>
      <c r="BK85" s="112">
        <f>BK86+BK159</f>
        <v>-288048</v>
      </c>
    </row>
    <row r="86" spans="2:65" s="11" customFormat="1" ht="25.9" customHeight="1">
      <c r="B86" s="113"/>
      <c r="D86" s="114" t="s">
        <v>75</v>
      </c>
      <c r="E86" s="115" t="s">
        <v>139</v>
      </c>
      <c r="F86" s="115" t="s">
        <v>140</v>
      </c>
      <c r="J86" s="116">
        <f>J87+J103+J118</f>
        <v>-243408</v>
      </c>
      <c r="L86" s="113"/>
      <c r="M86" s="117"/>
      <c r="P86" s="118">
        <f>P87+P103+P118</f>
        <v>0</v>
      </c>
      <c r="R86" s="118">
        <f>R87+R103+R118</f>
        <v>0</v>
      </c>
      <c r="T86" s="119">
        <f>T87+T103+T118</f>
        <v>-134.43600000000001</v>
      </c>
      <c r="AR86" s="114" t="s">
        <v>9</v>
      </c>
      <c r="AT86" s="120" t="s">
        <v>75</v>
      </c>
      <c r="AU86" s="120" t="s">
        <v>76</v>
      </c>
      <c r="AY86" s="114" t="s">
        <v>118</v>
      </c>
      <c r="BK86" s="121">
        <f>BK87+BK103+BK118</f>
        <v>-243408</v>
      </c>
    </row>
    <row r="87" spans="2:65" s="11" customFormat="1" ht="22.9" customHeight="1">
      <c r="B87" s="113"/>
      <c r="D87" s="114" t="s">
        <v>75</v>
      </c>
      <c r="E87" s="151" t="s">
        <v>9</v>
      </c>
      <c r="F87" s="151" t="s">
        <v>141</v>
      </c>
      <c r="J87" s="152">
        <f>BK87</f>
        <v>-37555</v>
      </c>
      <c r="L87" s="113"/>
      <c r="M87" s="117"/>
      <c r="P87" s="118">
        <f>SUM(P88:P102)</f>
        <v>0</v>
      </c>
      <c r="R87" s="118">
        <f>SUM(R88:R102)</f>
        <v>0</v>
      </c>
      <c r="T87" s="119">
        <f>SUM(T88:T102)</f>
        <v>-134.43600000000001</v>
      </c>
      <c r="AR87" s="114" t="s">
        <v>9</v>
      </c>
      <c r="AT87" s="120" t="s">
        <v>75</v>
      </c>
      <c r="AU87" s="120" t="s">
        <v>9</v>
      </c>
      <c r="AY87" s="114" t="s">
        <v>118</v>
      </c>
      <c r="BK87" s="121">
        <f>SUM(BK88:BK102)</f>
        <v>-37555</v>
      </c>
    </row>
    <row r="88" spans="2:65" s="1" customFormat="1" ht="16.5" customHeight="1">
      <c r="B88" s="122"/>
      <c r="C88" s="123" t="s">
        <v>9</v>
      </c>
      <c r="D88" s="123" t="s">
        <v>120</v>
      </c>
      <c r="E88" s="124" t="s">
        <v>206</v>
      </c>
      <c r="F88" s="125" t="s">
        <v>207</v>
      </c>
      <c r="G88" s="126" t="s">
        <v>208</v>
      </c>
      <c r="H88" s="127">
        <v>-263.60000000000002</v>
      </c>
      <c r="I88" s="127">
        <v>55.8</v>
      </c>
      <c r="J88" s="127">
        <f>ROUND(I88*H88,0)</f>
        <v>-14709</v>
      </c>
      <c r="K88" s="128"/>
      <c r="L88" s="29"/>
      <c r="M88" s="129" t="s">
        <v>3</v>
      </c>
      <c r="N88" s="130" t="s">
        <v>47</v>
      </c>
      <c r="O88" s="131">
        <v>0</v>
      </c>
      <c r="P88" s="131">
        <f>O88*H88</f>
        <v>0</v>
      </c>
      <c r="Q88" s="131">
        <v>0</v>
      </c>
      <c r="R88" s="131">
        <f>Q88*H88</f>
        <v>0</v>
      </c>
      <c r="S88" s="131">
        <v>0.28999999999999998</v>
      </c>
      <c r="T88" s="132">
        <f>S88*H88</f>
        <v>-76.444000000000003</v>
      </c>
      <c r="AR88" s="133" t="s">
        <v>124</v>
      </c>
      <c r="AT88" s="133" t="s">
        <v>120</v>
      </c>
      <c r="AU88" s="133" t="s">
        <v>85</v>
      </c>
      <c r="AY88" s="17" t="s">
        <v>118</v>
      </c>
      <c r="BE88" s="134">
        <f>IF(N88="základní",J88,0)</f>
        <v>-14709</v>
      </c>
      <c r="BF88" s="134">
        <f>IF(N88="snížená",J88,0)</f>
        <v>0</v>
      </c>
      <c r="BG88" s="134">
        <f>IF(N88="zákl. přenesená",J88,0)</f>
        <v>0</v>
      </c>
      <c r="BH88" s="134">
        <f>IF(N88="sníž. přenesená",J88,0)</f>
        <v>0</v>
      </c>
      <c r="BI88" s="134">
        <f>IF(N88="nulová",J88,0)</f>
        <v>0</v>
      </c>
      <c r="BJ88" s="17" t="s">
        <v>9</v>
      </c>
      <c r="BK88" s="134">
        <f>ROUND(I88*H88,0)</f>
        <v>-14709</v>
      </c>
      <c r="BL88" s="17" t="s">
        <v>124</v>
      </c>
      <c r="BM88" s="133" t="s">
        <v>209</v>
      </c>
    </row>
    <row r="89" spans="2:65" s="1" customFormat="1">
      <c r="B89" s="29"/>
      <c r="D89" s="135" t="s">
        <v>126</v>
      </c>
      <c r="F89" s="136" t="s">
        <v>207</v>
      </c>
      <c r="L89" s="29"/>
      <c r="M89" s="137"/>
      <c r="T89" s="50"/>
      <c r="AT89" s="17" t="s">
        <v>126</v>
      </c>
      <c r="AU89" s="17" t="s">
        <v>85</v>
      </c>
    </row>
    <row r="90" spans="2:65" s="14" customFormat="1">
      <c r="B90" s="153"/>
      <c r="D90" s="135" t="s">
        <v>130</v>
      </c>
      <c r="E90" s="154" t="s">
        <v>3</v>
      </c>
      <c r="F90" s="155" t="s">
        <v>210</v>
      </c>
      <c r="H90" s="154" t="s">
        <v>3</v>
      </c>
      <c r="L90" s="153"/>
      <c r="M90" s="156"/>
      <c r="T90" s="157"/>
      <c r="AT90" s="154" t="s">
        <v>130</v>
      </c>
      <c r="AU90" s="154" t="s">
        <v>85</v>
      </c>
      <c r="AV90" s="14" t="s">
        <v>9</v>
      </c>
      <c r="AW90" s="14" t="s">
        <v>37</v>
      </c>
      <c r="AX90" s="14" t="s">
        <v>76</v>
      </c>
      <c r="AY90" s="154" t="s">
        <v>118</v>
      </c>
    </row>
    <row r="91" spans="2:65" s="12" customFormat="1">
      <c r="B91" s="139"/>
      <c r="D91" s="135" t="s">
        <v>130</v>
      </c>
      <c r="E91" s="140" t="s">
        <v>3</v>
      </c>
      <c r="F91" s="141" t="s">
        <v>211</v>
      </c>
      <c r="H91" s="142">
        <v>-263.60000000000002</v>
      </c>
      <c r="L91" s="139"/>
      <c r="M91" s="143"/>
      <c r="T91" s="144"/>
      <c r="AT91" s="140" t="s">
        <v>130</v>
      </c>
      <c r="AU91" s="140" t="s">
        <v>85</v>
      </c>
      <c r="AV91" s="12" t="s">
        <v>85</v>
      </c>
      <c r="AW91" s="12" t="s">
        <v>37</v>
      </c>
      <c r="AX91" s="12" t="s">
        <v>76</v>
      </c>
      <c r="AY91" s="140" t="s">
        <v>118</v>
      </c>
    </row>
    <row r="92" spans="2:65" s="13" customFormat="1">
      <c r="B92" s="145"/>
      <c r="D92" s="135" t="s">
        <v>130</v>
      </c>
      <c r="E92" s="146" t="s">
        <v>3</v>
      </c>
      <c r="F92" s="147" t="s">
        <v>132</v>
      </c>
      <c r="H92" s="148">
        <v>-263.60000000000002</v>
      </c>
      <c r="L92" s="145"/>
      <c r="M92" s="149"/>
      <c r="T92" s="150"/>
      <c r="AT92" s="146" t="s">
        <v>130</v>
      </c>
      <c r="AU92" s="146" t="s">
        <v>85</v>
      </c>
      <c r="AV92" s="13" t="s">
        <v>124</v>
      </c>
      <c r="AW92" s="13" t="s">
        <v>37</v>
      </c>
      <c r="AX92" s="13" t="s">
        <v>9</v>
      </c>
      <c r="AY92" s="146" t="s">
        <v>118</v>
      </c>
    </row>
    <row r="93" spans="2:65" s="1" customFormat="1" ht="16.5" customHeight="1">
      <c r="B93" s="122"/>
      <c r="C93" s="123" t="s">
        <v>85</v>
      </c>
      <c r="D93" s="123" t="s">
        <v>120</v>
      </c>
      <c r="E93" s="124" t="s">
        <v>212</v>
      </c>
      <c r="F93" s="125" t="s">
        <v>213</v>
      </c>
      <c r="G93" s="126" t="s">
        <v>208</v>
      </c>
      <c r="H93" s="127">
        <v>-263.60000000000002</v>
      </c>
      <c r="I93" s="127">
        <v>86.67</v>
      </c>
      <c r="J93" s="127">
        <f>ROUND(I93*H93,0)</f>
        <v>-22846</v>
      </c>
      <c r="K93" s="128"/>
      <c r="L93" s="29"/>
      <c r="M93" s="129" t="s">
        <v>3</v>
      </c>
      <c r="N93" s="130" t="s">
        <v>47</v>
      </c>
      <c r="O93" s="131">
        <v>0</v>
      </c>
      <c r="P93" s="131">
        <f>O93*H93</f>
        <v>0</v>
      </c>
      <c r="Q93" s="131">
        <v>0</v>
      </c>
      <c r="R93" s="131">
        <f>Q93*H93</f>
        <v>0</v>
      </c>
      <c r="S93" s="131">
        <v>0.22</v>
      </c>
      <c r="T93" s="132">
        <f>S93*H93</f>
        <v>-57.992000000000004</v>
      </c>
      <c r="AR93" s="133" t="s">
        <v>124</v>
      </c>
      <c r="AT93" s="133" t="s">
        <v>120</v>
      </c>
      <c r="AU93" s="133" t="s">
        <v>85</v>
      </c>
      <c r="AY93" s="17" t="s">
        <v>118</v>
      </c>
      <c r="BE93" s="134">
        <f>IF(N93="základní",J93,0)</f>
        <v>-22846</v>
      </c>
      <c r="BF93" s="134">
        <f>IF(N93="snížená",J93,0)</f>
        <v>0</v>
      </c>
      <c r="BG93" s="134">
        <f>IF(N93="zákl. přenesená",J93,0)</f>
        <v>0</v>
      </c>
      <c r="BH93" s="134">
        <f>IF(N93="sníž. přenesená",J93,0)</f>
        <v>0</v>
      </c>
      <c r="BI93" s="134">
        <f>IF(N93="nulová",J93,0)</f>
        <v>0</v>
      </c>
      <c r="BJ93" s="17" t="s">
        <v>9</v>
      </c>
      <c r="BK93" s="134">
        <f>ROUND(I93*H93,0)</f>
        <v>-22846</v>
      </c>
      <c r="BL93" s="17" t="s">
        <v>124</v>
      </c>
      <c r="BM93" s="133" t="s">
        <v>214</v>
      </c>
    </row>
    <row r="94" spans="2:65" s="1" customFormat="1">
      <c r="B94" s="29"/>
      <c r="D94" s="135" t="s">
        <v>126</v>
      </c>
      <c r="F94" s="136" t="s">
        <v>213</v>
      </c>
      <c r="L94" s="29"/>
      <c r="M94" s="137"/>
      <c r="T94" s="50"/>
      <c r="AT94" s="17" t="s">
        <v>126</v>
      </c>
      <c r="AU94" s="17" t="s">
        <v>85</v>
      </c>
    </row>
    <row r="95" spans="2:65" s="14" customFormat="1">
      <c r="B95" s="153"/>
      <c r="D95" s="135" t="s">
        <v>130</v>
      </c>
      <c r="E95" s="154" t="s">
        <v>3</v>
      </c>
      <c r="F95" s="155" t="s">
        <v>215</v>
      </c>
      <c r="H95" s="154" t="s">
        <v>3</v>
      </c>
      <c r="L95" s="153"/>
      <c r="M95" s="156"/>
      <c r="T95" s="157"/>
      <c r="AT95" s="154" t="s">
        <v>130</v>
      </c>
      <c r="AU95" s="154" t="s">
        <v>85</v>
      </c>
      <c r="AV95" s="14" t="s">
        <v>9</v>
      </c>
      <c r="AW95" s="14" t="s">
        <v>37</v>
      </c>
      <c r="AX95" s="14" t="s">
        <v>76</v>
      </c>
      <c r="AY95" s="154" t="s">
        <v>118</v>
      </c>
    </row>
    <row r="96" spans="2:65" s="12" customFormat="1">
      <c r="B96" s="139"/>
      <c r="D96" s="135" t="s">
        <v>130</v>
      </c>
      <c r="E96" s="140" t="s">
        <v>3</v>
      </c>
      <c r="F96" s="141" t="s">
        <v>216</v>
      </c>
      <c r="H96" s="142">
        <v>-263.60000000000002</v>
      </c>
      <c r="L96" s="139"/>
      <c r="M96" s="143"/>
      <c r="T96" s="144"/>
      <c r="AT96" s="140" t="s">
        <v>130</v>
      </c>
      <c r="AU96" s="140" t="s">
        <v>85</v>
      </c>
      <c r="AV96" s="12" t="s">
        <v>85</v>
      </c>
      <c r="AW96" s="12" t="s">
        <v>37</v>
      </c>
      <c r="AX96" s="12" t="s">
        <v>76</v>
      </c>
      <c r="AY96" s="140" t="s">
        <v>118</v>
      </c>
    </row>
    <row r="97" spans="2:65" s="13" customFormat="1">
      <c r="B97" s="145"/>
      <c r="D97" s="135" t="s">
        <v>130</v>
      </c>
      <c r="E97" s="146" t="s">
        <v>3</v>
      </c>
      <c r="F97" s="147" t="s">
        <v>132</v>
      </c>
      <c r="H97" s="148">
        <v>-263.60000000000002</v>
      </c>
      <c r="L97" s="145"/>
      <c r="M97" s="149"/>
      <c r="T97" s="150"/>
      <c r="AT97" s="146" t="s">
        <v>130</v>
      </c>
      <c r="AU97" s="146" t="s">
        <v>85</v>
      </c>
      <c r="AV97" s="13" t="s">
        <v>124</v>
      </c>
      <c r="AW97" s="13" t="s">
        <v>37</v>
      </c>
      <c r="AX97" s="13" t="s">
        <v>9</v>
      </c>
      <c r="AY97" s="146" t="s">
        <v>118</v>
      </c>
    </row>
    <row r="98" spans="2:65" s="1" customFormat="1" ht="16.5" customHeight="1">
      <c r="B98" s="122"/>
      <c r="C98" s="123" t="s">
        <v>157</v>
      </c>
      <c r="D98" s="123" t="s">
        <v>120</v>
      </c>
      <c r="E98" s="124" t="s">
        <v>217</v>
      </c>
      <c r="F98" s="125" t="s">
        <v>218</v>
      </c>
      <c r="G98" s="126" t="s">
        <v>219</v>
      </c>
      <c r="H98" s="127">
        <v>0</v>
      </c>
      <c r="I98" s="127">
        <v>136</v>
      </c>
      <c r="J98" s="127">
        <f>ROUND(I98*H98,0)</f>
        <v>0</v>
      </c>
      <c r="K98" s="128"/>
      <c r="L98" s="254"/>
      <c r="M98" s="255"/>
      <c r="N98" s="256"/>
      <c r="O98" s="257"/>
      <c r="P98" s="257"/>
      <c r="Q98" s="257"/>
      <c r="R98" s="257"/>
      <c r="S98" s="257"/>
      <c r="T98" s="258"/>
      <c r="U98" s="259"/>
      <c r="V98" s="259"/>
      <c r="AR98" s="133" t="s">
        <v>124</v>
      </c>
      <c r="AT98" s="133" t="s">
        <v>120</v>
      </c>
      <c r="AU98" s="133" t="s">
        <v>85</v>
      </c>
      <c r="AY98" s="17" t="s">
        <v>118</v>
      </c>
      <c r="BE98" s="134">
        <f>IF(N98="základní",J98,0)</f>
        <v>0</v>
      </c>
      <c r="BF98" s="134">
        <f>IF(N98="snížená",J98,0)</f>
        <v>0</v>
      </c>
      <c r="BG98" s="134">
        <f>IF(N98="zákl. přenesená",J98,0)</f>
        <v>0</v>
      </c>
      <c r="BH98" s="134">
        <f>IF(N98="sníž. přenesená",J98,0)</f>
        <v>0</v>
      </c>
      <c r="BI98" s="134">
        <f>IF(N98="nulová",J98,0)</f>
        <v>0</v>
      </c>
      <c r="BJ98" s="17" t="s">
        <v>9</v>
      </c>
      <c r="BK98" s="134">
        <f>ROUND(I98*H98,0)</f>
        <v>0</v>
      </c>
      <c r="BL98" s="17" t="s">
        <v>124</v>
      </c>
      <c r="BM98" s="133" t="s">
        <v>220</v>
      </c>
    </row>
    <row r="99" spans="2:65" s="1" customFormat="1">
      <c r="B99" s="29"/>
      <c r="D99" s="135" t="s">
        <v>126</v>
      </c>
      <c r="F99" s="136" t="s">
        <v>218</v>
      </c>
      <c r="L99" s="254"/>
      <c r="M99" s="260"/>
      <c r="N99" s="259"/>
      <c r="O99" s="259"/>
      <c r="P99" s="259"/>
      <c r="Q99" s="259"/>
      <c r="R99" s="259"/>
      <c r="S99" s="259"/>
      <c r="T99" s="261"/>
      <c r="U99" s="259"/>
      <c r="V99" s="259"/>
      <c r="AT99" s="17" t="s">
        <v>126</v>
      </c>
      <c r="AU99" s="17" t="s">
        <v>85</v>
      </c>
    </row>
    <row r="100" spans="2:65" s="12" customFormat="1">
      <c r="B100" s="139"/>
      <c r="D100" s="135" t="s">
        <v>130</v>
      </c>
      <c r="E100" s="140" t="s">
        <v>3</v>
      </c>
      <c r="F100" s="141" t="s">
        <v>221</v>
      </c>
      <c r="H100" s="142">
        <v>-11</v>
      </c>
      <c r="L100" s="262"/>
      <c r="M100" s="263"/>
      <c r="N100" s="264"/>
      <c r="O100" s="264"/>
      <c r="P100" s="264"/>
      <c r="Q100" s="264"/>
      <c r="R100" s="264"/>
      <c r="S100" s="264"/>
      <c r="T100" s="265"/>
      <c r="U100" s="264"/>
      <c r="V100" s="264"/>
      <c r="AT100" s="140" t="s">
        <v>130</v>
      </c>
      <c r="AU100" s="140" t="s">
        <v>85</v>
      </c>
      <c r="AV100" s="12" t="s">
        <v>85</v>
      </c>
      <c r="AW100" s="12" t="s">
        <v>37</v>
      </c>
      <c r="AX100" s="12" t="s">
        <v>76</v>
      </c>
      <c r="AY100" s="140" t="s">
        <v>118</v>
      </c>
    </row>
    <row r="101" spans="2:65" s="12" customFormat="1">
      <c r="B101" s="139"/>
      <c r="D101" s="135" t="s">
        <v>130</v>
      </c>
      <c r="E101" s="140" t="s">
        <v>3</v>
      </c>
      <c r="F101" s="141" t="s">
        <v>222</v>
      </c>
      <c r="H101" s="142">
        <v>5</v>
      </c>
      <c r="L101" s="262"/>
      <c r="M101" s="263"/>
      <c r="N101" s="264"/>
      <c r="O101" s="264"/>
      <c r="P101" s="264"/>
      <c r="Q101" s="264"/>
      <c r="R101" s="264"/>
      <c r="S101" s="264"/>
      <c r="T101" s="265"/>
      <c r="U101" s="264"/>
      <c r="V101" s="264"/>
      <c r="AT101" s="140" t="s">
        <v>130</v>
      </c>
      <c r="AU101" s="140" t="s">
        <v>85</v>
      </c>
      <c r="AV101" s="12" t="s">
        <v>85</v>
      </c>
      <c r="AW101" s="12" t="s">
        <v>37</v>
      </c>
      <c r="AX101" s="12" t="s">
        <v>76</v>
      </c>
      <c r="AY101" s="140" t="s">
        <v>118</v>
      </c>
    </row>
    <row r="102" spans="2:65" s="13" customFormat="1">
      <c r="B102" s="145"/>
      <c r="D102" s="135" t="s">
        <v>130</v>
      </c>
      <c r="E102" s="146" t="s">
        <v>3</v>
      </c>
      <c r="F102" s="147" t="s">
        <v>132</v>
      </c>
      <c r="H102" s="148">
        <v>-6</v>
      </c>
      <c r="L102" s="266"/>
      <c r="M102" s="267"/>
      <c r="N102" s="268"/>
      <c r="O102" s="268"/>
      <c r="P102" s="268"/>
      <c r="Q102" s="268"/>
      <c r="R102" s="268"/>
      <c r="S102" s="268"/>
      <c r="T102" s="269"/>
      <c r="U102" s="268"/>
      <c r="V102" s="268"/>
      <c r="AT102" s="146" t="s">
        <v>130</v>
      </c>
      <c r="AU102" s="146" t="s">
        <v>85</v>
      </c>
      <c r="AV102" s="13" t="s">
        <v>124</v>
      </c>
      <c r="AW102" s="13" t="s">
        <v>37</v>
      </c>
      <c r="AX102" s="13" t="s">
        <v>9</v>
      </c>
      <c r="AY102" s="146" t="s">
        <v>118</v>
      </c>
    </row>
    <row r="103" spans="2:65" s="11" customFormat="1" ht="22.9" customHeight="1">
      <c r="B103" s="113"/>
      <c r="D103" s="114" t="s">
        <v>75</v>
      </c>
      <c r="E103" s="151" t="s">
        <v>85</v>
      </c>
      <c r="F103" s="151" t="s">
        <v>223</v>
      </c>
      <c r="J103" s="152">
        <f>BK103</f>
        <v>-17085</v>
      </c>
      <c r="L103" s="270"/>
      <c r="M103" s="271"/>
      <c r="N103" s="272"/>
      <c r="O103" s="272"/>
      <c r="P103" s="273"/>
      <c r="Q103" s="272"/>
      <c r="R103" s="273"/>
      <c r="S103" s="272"/>
      <c r="T103" s="274"/>
      <c r="U103" s="272"/>
      <c r="V103" s="272"/>
      <c r="AR103" s="114" t="s">
        <v>9</v>
      </c>
      <c r="AT103" s="120" t="s">
        <v>75</v>
      </c>
      <c r="AU103" s="120" t="s">
        <v>9</v>
      </c>
      <c r="AY103" s="114" t="s">
        <v>118</v>
      </c>
      <c r="BK103" s="121">
        <f>SUM(BK104:BK117)</f>
        <v>-17085</v>
      </c>
    </row>
    <row r="104" spans="2:65" s="1" customFormat="1" ht="16.5" customHeight="1">
      <c r="B104" s="122"/>
      <c r="C104" s="123" t="s">
        <v>124</v>
      </c>
      <c r="D104" s="123" t="s">
        <v>120</v>
      </c>
      <c r="E104" s="124" t="s">
        <v>224</v>
      </c>
      <c r="F104" s="125" t="s">
        <v>225</v>
      </c>
      <c r="G104" s="126" t="s">
        <v>208</v>
      </c>
      <c r="H104" s="127">
        <v>-195</v>
      </c>
      <c r="I104" s="127">
        <v>35</v>
      </c>
      <c r="J104" s="127">
        <f>ROUND(I104*H104,0)</f>
        <v>-6825</v>
      </c>
      <c r="K104" s="128"/>
      <c r="L104" s="254"/>
      <c r="M104" s="255"/>
      <c r="N104" s="256"/>
      <c r="O104" s="257"/>
      <c r="P104" s="257"/>
      <c r="Q104" s="257"/>
      <c r="R104" s="257"/>
      <c r="S104" s="257"/>
      <c r="T104" s="258"/>
      <c r="U104" s="259"/>
      <c r="V104" s="259"/>
      <c r="AR104" s="133" t="s">
        <v>124</v>
      </c>
      <c r="AT104" s="133" t="s">
        <v>120</v>
      </c>
      <c r="AU104" s="133" t="s">
        <v>85</v>
      </c>
      <c r="AY104" s="17" t="s">
        <v>118</v>
      </c>
      <c r="BE104" s="134">
        <f>IF(N104="základní",J104,0)</f>
        <v>0</v>
      </c>
      <c r="BF104" s="134">
        <f>IF(N104="snížená",J104,0)</f>
        <v>0</v>
      </c>
      <c r="BG104" s="134">
        <f>IF(N104="zákl. přenesená",J104,0)</f>
        <v>0</v>
      </c>
      <c r="BH104" s="134">
        <f>IF(N104="sníž. přenesená",J104,0)</f>
        <v>0</v>
      </c>
      <c r="BI104" s="134">
        <f>IF(N104="nulová",J104,0)</f>
        <v>0</v>
      </c>
      <c r="BJ104" s="17" t="s">
        <v>9</v>
      </c>
      <c r="BK104" s="134">
        <f>ROUND(I104*H104,0)</f>
        <v>-6825</v>
      </c>
      <c r="BL104" s="17" t="s">
        <v>124</v>
      </c>
      <c r="BM104" s="133" t="s">
        <v>226</v>
      </c>
    </row>
    <row r="105" spans="2:65" s="1" customFormat="1">
      <c r="B105" s="29"/>
      <c r="D105" s="135" t="s">
        <v>126</v>
      </c>
      <c r="F105" s="136" t="s">
        <v>225</v>
      </c>
      <c r="L105" s="254"/>
      <c r="M105" s="260"/>
      <c r="N105" s="259"/>
      <c r="O105" s="259"/>
      <c r="P105" s="259"/>
      <c r="Q105" s="259"/>
      <c r="R105" s="259"/>
      <c r="S105" s="259"/>
      <c r="T105" s="261"/>
      <c r="U105" s="259"/>
      <c r="V105" s="259"/>
      <c r="AT105" s="17" t="s">
        <v>126</v>
      </c>
      <c r="AU105" s="17" t="s">
        <v>85</v>
      </c>
    </row>
    <row r="106" spans="2:65" s="1" customFormat="1" ht="16.5" customHeight="1">
      <c r="B106" s="122"/>
      <c r="C106" s="158" t="s">
        <v>165</v>
      </c>
      <c r="D106" s="158" t="s">
        <v>123</v>
      </c>
      <c r="E106" s="159" t="s">
        <v>227</v>
      </c>
      <c r="F106" s="160" t="s">
        <v>228</v>
      </c>
      <c r="G106" s="161" t="s">
        <v>208</v>
      </c>
      <c r="H106" s="162">
        <v>-234</v>
      </c>
      <c r="I106" s="162">
        <v>15</v>
      </c>
      <c r="J106" s="162">
        <f>ROUND(I106*H106,0)</f>
        <v>-3510</v>
      </c>
      <c r="K106" s="163"/>
      <c r="L106" s="275"/>
      <c r="M106" s="276"/>
      <c r="N106" s="277"/>
      <c r="O106" s="257"/>
      <c r="P106" s="257"/>
      <c r="Q106" s="257"/>
      <c r="R106" s="257"/>
      <c r="S106" s="257"/>
      <c r="T106" s="258"/>
      <c r="U106" s="259"/>
      <c r="V106" s="259"/>
      <c r="AR106" s="133" t="s">
        <v>175</v>
      </c>
      <c r="AT106" s="133" t="s">
        <v>123</v>
      </c>
      <c r="AU106" s="133" t="s">
        <v>85</v>
      </c>
      <c r="AY106" s="17" t="s">
        <v>118</v>
      </c>
      <c r="BE106" s="134">
        <f>IF(N106="základní",J106,0)</f>
        <v>0</v>
      </c>
      <c r="BF106" s="134">
        <f>IF(N106="snížená",J106,0)</f>
        <v>0</v>
      </c>
      <c r="BG106" s="134">
        <f>IF(N106="zákl. přenesená",J106,0)</f>
        <v>0</v>
      </c>
      <c r="BH106" s="134">
        <f>IF(N106="sníž. přenesená",J106,0)</f>
        <v>0</v>
      </c>
      <c r="BI106" s="134">
        <f>IF(N106="nulová",J106,0)</f>
        <v>0</v>
      </c>
      <c r="BJ106" s="17" t="s">
        <v>9</v>
      </c>
      <c r="BK106" s="134">
        <f>ROUND(I106*H106,0)</f>
        <v>-3510</v>
      </c>
      <c r="BL106" s="17" t="s">
        <v>124</v>
      </c>
      <c r="BM106" s="133" t="s">
        <v>229</v>
      </c>
    </row>
    <row r="107" spans="2:65" s="1" customFormat="1">
      <c r="B107" s="29"/>
      <c r="D107" s="135" t="s">
        <v>126</v>
      </c>
      <c r="F107" s="136" t="s">
        <v>228</v>
      </c>
      <c r="L107" s="254"/>
      <c r="M107" s="260"/>
      <c r="N107" s="259"/>
      <c r="O107" s="259"/>
      <c r="P107" s="259"/>
      <c r="Q107" s="259"/>
      <c r="R107" s="259"/>
      <c r="S107" s="259"/>
      <c r="T107" s="261"/>
      <c r="U107" s="259"/>
      <c r="V107" s="259"/>
      <c r="AT107" s="17" t="s">
        <v>126</v>
      </c>
      <c r="AU107" s="17" t="s">
        <v>85</v>
      </c>
    </row>
    <row r="108" spans="2:65" s="1" customFormat="1" ht="16.5" customHeight="1">
      <c r="B108" s="122"/>
      <c r="C108" s="123" t="s">
        <v>171</v>
      </c>
      <c r="D108" s="123" t="s">
        <v>120</v>
      </c>
      <c r="E108" s="124" t="s">
        <v>230</v>
      </c>
      <c r="F108" s="125" t="s">
        <v>231</v>
      </c>
      <c r="G108" s="126" t="s">
        <v>144</v>
      </c>
      <c r="H108" s="127">
        <v>-30</v>
      </c>
      <c r="I108" s="127">
        <v>50</v>
      </c>
      <c r="J108" s="127">
        <f>ROUND(I108*H108,0)</f>
        <v>-1500</v>
      </c>
      <c r="K108" s="128"/>
      <c r="L108" s="254"/>
      <c r="M108" s="255"/>
      <c r="N108" s="256"/>
      <c r="O108" s="257"/>
      <c r="P108" s="257"/>
      <c r="Q108" s="257"/>
      <c r="R108" s="257"/>
      <c r="S108" s="257"/>
      <c r="T108" s="258"/>
      <c r="U108" s="259"/>
      <c r="V108" s="259"/>
      <c r="AR108" s="133" t="s">
        <v>124</v>
      </c>
      <c r="AT108" s="133" t="s">
        <v>120</v>
      </c>
      <c r="AU108" s="133" t="s">
        <v>85</v>
      </c>
      <c r="AY108" s="17" t="s">
        <v>118</v>
      </c>
      <c r="BE108" s="134">
        <f>IF(N108="základní",J108,0)</f>
        <v>0</v>
      </c>
      <c r="BF108" s="134">
        <f>IF(N108="snížená",J108,0)</f>
        <v>0</v>
      </c>
      <c r="BG108" s="134">
        <f>IF(N108="zákl. přenesená",J108,0)</f>
        <v>0</v>
      </c>
      <c r="BH108" s="134">
        <f>IF(N108="sníž. přenesená",J108,0)</f>
        <v>0</v>
      </c>
      <c r="BI108" s="134">
        <f>IF(N108="nulová",J108,0)</f>
        <v>0</v>
      </c>
      <c r="BJ108" s="17" t="s">
        <v>9</v>
      </c>
      <c r="BK108" s="134">
        <f>ROUND(I108*H108,0)</f>
        <v>-1500</v>
      </c>
      <c r="BL108" s="17" t="s">
        <v>124</v>
      </c>
      <c r="BM108" s="133" t="s">
        <v>232</v>
      </c>
    </row>
    <row r="109" spans="2:65" s="1" customFormat="1">
      <c r="B109" s="29"/>
      <c r="D109" s="135" t="s">
        <v>126</v>
      </c>
      <c r="F109" s="136" t="s">
        <v>231</v>
      </c>
      <c r="L109" s="254"/>
      <c r="M109" s="260"/>
      <c r="N109" s="259"/>
      <c r="O109" s="259"/>
      <c r="P109" s="259"/>
      <c r="Q109" s="259"/>
      <c r="R109" s="259"/>
      <c r="S109" s="259"/>
      <c r="T109" s="261"/>
      <c r="U109" s="259"/>
      <c r="V109" s="259"/>
      <c r="AT109" s="17" t="s">
        <v>126</v>
      </c>
      <c r="AU109" s="17" t="s">
        <v>85</v>
      </c>
    </row>
    <row r="110" spans="2:65" s="1" customFormat="1" ht="16.5" customHeight="1">
      <c r="B110" s="122"/>
      <c r="C110" s="123" t="s">
        <v>179</v>
      </c>
      <c r="D110" s="123" t="s">
        <v>120</v>
      </c>
      <c r="E110" s="124" t="s">
        <v>233</v>
      </c>
      <c r="F110" s="125" t="s">
        <v>234</v>
      </c>
      <c r="G110" s="126" t="s">
        <v>219</v>
      </c>
      <c r="H110" s="127">
        <v>-150</v>
      </c>
      <c r="I110" s="127">
        <v>35</v>
      </c>
      <c r="J110" s="127">
        <f>ROUND(I110*H110,0)</f>
        <v>-5250</v>
      </c>
      <c r="K110" s="128"/>
      <c r="L110" s="254"/>
      <c r="M110" s="255"/>
      <c r="N110" s="256"/>
      <c r="O110" s="257"/>
      <c r="P110" s="257"/>
      <c r="Q110" s="257"/>
      <c r="R110" s="257"/>
      <c r="S110" s="257"/>
      <c r="T110" s="258"/>
      <c r="U110" s="259"/>
      <c r="V110" s="259"/>
      <c r="AR110" s="133" t="s">
        <v>124</v>
      </c>
      <c r="AT110" s="133" t="s">
        <v>120</v>
      </c>
      <c r="AU110" s="133" t="s">
        <v>85</v>
      </c>
      <c r="AY110" s="17" t="s">
        <v>118</v>
      </c>
      <c r="BE110" s="134">
        <f>IF(N110="základní",J110,0)</f>
        <v>0</v>
      </c>
      <c r="BF110" s="134">
        <f>IF(N110="snížená",J110,0)</f>
        <v>0</v>
      </c>
      <c r="BG110" s="134">
        <f>IF(N110="zákl. přenesená",J110,0)</f>
        <v>0</v>
      </c>
      <c r="BH110" s="134">
        <f>IF(N110="sníž. přenesená",J110,0)</f>
        <v>0</v>
      </c>
      <c r="BI110" s="134">
        <f>IF(N110="nulová",J110,0)</f>
        <v>0</v>
      </c>
      <c r="BJ110" s="17" t="s">
        <v>9</v>
      </c>
      <c r="BK110" s="134">
        <f>ROUND(I110*H110,0)</f>
        <v>-5250</v>
      </c>
      <c r="BL110" s="17" t="s">
        <v>124</v>
      </c>
      <c r="BM110" s="133" t="s">
        <v>235</v>
      </c>
    </row>
    <row r="111" spans="2:65" s="1" customFormat="1">
      <c r="B111" s="29"/>
      <c r="D111" s="135" t="s">
        <v>126</v>
      </c>
      <c r="F111" s="136" t="s">
        <v>234</v>
      </c>
      <c r="L111" s="254"/>
      <c r="M111" s="260"/>
      <c r="N111" s="259"/>
      <c r="O111" s="259"/>
      <c r="P111" s="259"/>
      <c r="Q111" s="259"/>
      <c r="R111" s="259"/>
      <c r="S111" s="259"/>
      <c r="T111" s="261"/>
      <c r="U111" s="259"/>
      <c r="V111" s="259"/>
      <c r="AT111" s="17" t="s">
        <v>126</v>
      </c>
      <c r="AU111" s="17" t="s">
        <v>85</v>
      </c>
    </row>
    <row r="112" spans="2:65" s="1" customFormat="1" ht="16.5" customHeight="1">
      <c r="B112" s="122"/>
      <c r="C112" s="123" t="s">
        <v>175</v>
      </c>
      <c r="D112" s="123" t="s">
        <v>120</v>
      </c>
      <c r="E112" s="124" t="s">
        <v>236</v>
      </c>
      <c r="F112" s="125" t="s">
        <v>237</v>
      </c>
      <c r="G112" s="126" t="s">
        <v>144</v>
      </c>
      <c r="H112" s="127">
        <v>0</v>
      </c>
      <c r="I112" s="127">
        <v>1180</v>
      </c>
      <c r="J112" s="127">
        <f>ROUND(I112*H112,0)</f>
        <v>0</v>
      </c>
      <c r="K112" s="128"/>
      <c r="L112" s="254"/>
      <c r="M112" s="255"/>
      <c r="N112" s="256"/>
      <c r="O112" s="257"/>
      <c r="P112" s="257"/>
      <c r="Q112" s="257"/>
      <c r="R112" s="257"/>
      <c r="S112" s="257"/>
      <c r="T112" s="258"/>
      <c r="U112" s="259"/>
      <c r="V112" s="259"/>
      <c r="AR112" s="133" t="s">
        <v>124</v>
      </c>
      <c r="AT112" s="133" t="s">
        <v>120</v>
      </c>
      <c r="AU112" s="133" t="s">
        <v>85</v>
      </c>
      <c r="AY112" s="17" t="s">
        <v>118</v>
      </c>
      <c r="BE112" s="134">
        <f>IF(N112="základní",J112,0)</f>
        <v>0</v>
      </c>
      <c r="BF112" s="134">
        <f>IF(N112="snížená",J112,0)</f>
        <v>0</v>
      </c>
      <c r="BG112" s="134">
        <f>IF(N112="zákl. přenesená",J112,0)</f>
        <v>0</v>
      </c>
      <c r="BH112" s="134">
        <f>IF(N112="sníž. přenesená",J112,0)</f>
        <v>0</v>
      </c>
      <c r="BI112" s="134">
        <f>IF(N112="nulová",J112,0)</f>
        <v>0</v>
      </c>
      <c r="BJ112" s="17" t="s">
        <v>9</v>
      </c>
      <c r="BK112" s="134">
        <f>ROUND(I112*H112,0)</f>
        <v>0</v>
      </c>
      <c r="BL112" s="17" t="s">
        <v>124</v>
      </c>
      <c r="BM112" s="133" t="s">
        <v>238</v>
      </c>
    </row>
    <row r="113" spans="2:65" s="1" customFormat="1">
      <c r="B113" s="29"/>
      <c r="D113" s="135" t="s">
        <v>126</v>
      </c>
      <c r="F113" s="136" t="s">
        <v>237</v>
      </c>
      <c r="L113" s="254"/>
      <c r="M113" s="260"/>
      <c r="N113" s="259"/>
      <c r="O113" s="259"/>
      <c r="P113" s="259"/>
      <c r="Q113" s="259"/>
      <c r="R113" s="259"/>
      <c r="S113" s="259"/>
      <c r="T113" s="261"/>
      <c r="U113" s="259"/>
      <c r="V113" s="259"/>
      <c r="AT113" s="17" t="s">
        <v>126</v>
      </c>
      <c r="AU113" s="17" t="s">
        <v>85</v>
      </c>
    </row>
    <row r="114" spans="2:65" s="1" customFormat="1">
      <c r="B114" s="29"/>
      <c r="D114" s="170" t="s">
        <v>239</v>
      </c>
      <c r="F114" s="171" t="s">
        <v>240</v>
      </c>
      <c r="L114" s="254"/>
      <c r="M114" s="260"/>
      <c r="N114" s="259"/>
      <c r="O114" s="259"/>
      <c r="P114" s="259"/>
      <c r="Q114" s="259"/>
      <c r="R114" s="259"/>
      <c r="S114" s="259"/>
      <c r="T114" s="261"/>
      <c r="U114" s="259"/>
      <c r="V114" s="259"/>
      <c r="AT114" s="17" t="s">
        <v>239</v>
      </c>
      <c r="AU114" s="17" t="s">
        <v>85</v>
      </c>
    </row>
    <row r="115" spans="2:65" s="1" customFormat="1" ht="29.25">
      <c r="B115" s="29"/>
      <c r="D115" s="135" t="s">
        <v>128</v>
      </c>
      <c r="F115" s="138" t="s">
        <v>241</v>
      </c>
      <c r="L115" s="254"/>
      <c r="M115" s="260"/>
      <c r="N115" s="259"/>
      <c r="O115" s="259"/>
      <c r="P115" s="259"/>
      <c r="Q115" s="259"/>
      <c r="R115" s="259"/>
      <c r="S115" s="259"/>
      <c r="T115" s="261"/>
      <c r="U115" s="259"/>
      <c r="V115" s="259"/>
      <c r="AT115" s="17" t="s">
        <v>128</v>
      </c>
      <c r="AU115" s="17" t="s">
        <v>85</v>
      </c>
    </row>
    <row r="116" spans="2:65" s="12" customFormat="1">
      <c r="B116" s="139"/>
      <c r="D116" s="135" t="s">
        <v>130</v>
      </c>
      <c r="E116" s="140" t="s">
        <v>3</v>
      </c>
      <c r="F116" s="141" t="s">
        <v>242</v>
      </c>
      <c r="H116" s="142">
        <v>40.56</v>
      </c>
      <c r="L116" s="262"/>
      <c r="M116" s="263"/>
      <c r="N116" s="264"/>
      <c r="O116" s="264"/>
      <c r="P116" s="264"/>
      <c r="Q116" s="264"/>
      <c r="R116" s="264"/>
      <c r="S116" s="264"/>
      <c r="T116" s="265"/>
      <c r="U116" s="264"/>
      <c r="V116" s="264"/>
      <c r="AT116" s="140" t="s">
        <v>130</v>
      </c>
      <c r="AU116" s="140" t="s">
        <v>85</v>
      </c>
      <c r="AV116" s="12" t="s">
        <v>85</v>
      </c>
      <c r="AW116" s="12" t="s">
        <v>37</v>
      </c>
      <c r="AX116" s="12" t="s">
        <v>76</v>
      </c>
      <c r="AY116" s="140" t="s">
        <v>118</v>
      </c>
    </row>
    <row r="117" spans="2:65" s="13" customFormat="1">
      <c r="B117" s="145"/>
      <c r="D117" s="135" t="s">
        <v>130</v>
      </c>
      <c r="E117" s="146" t="s">
        <v>3</v>
      </c>
      <c r="F117" s="147" t="s">
        <v>132</v>
      </c>
      <c r="H117" s="148">
        <v>40.56</v>
      </c>
      <c r="L117" s="266"/>
      <c r="M117" s="267"/>
      <c r="N117" s="268"/>
      <c r="O117" s="268"/>
      <c r="P117" s="268"/>
      <c r="Q117" s="268"/>
      <c r="R117" s="268"/>
      <c r="S117" s="268"/>
      <c r="T117" s="269"/>
      <c r="U117" s="268"/>
      <c r="V117" s="268"/>
      <c r="AT117" s="146" t="s">
        <v>130</v>
      </c>
      <c r="AU117" s="146" t="s">
        <v>85</v>
      </c>
      <c r="AV117" s="13" t="s">
        <v>124</v>
      </c>
      <c r="AW117" s="13" t="s">
        <v>37</v>
      </c>
      <c r="AX117" s="13" t="s">
        <v>9</v>
      </c>
      <c r="AY117" s="146" t="s">
        <v>118</v>
      </c>
    </row>
    <row r="118" spans="2:65" s="11" customFormat="1" ht="22.9" customHeight="1">
      <c r="B118" s="113"/>
      <c r="D118" s="114" t="s">
        <v>75</v>
      </c>
      <c r="E118" s="151" t="s">
        <v>165</v>
      </c>
      <c r="F118" s="151" t="s">
        <v>243</v>
      </c>
      <c r="J118" s="152">
        <f>BK118</f>
        <v>-188768</v>
      </c>
      <c r="L118" s="270"/>
      <c r="M118" s="271"/>
      <c r="N118" s="272"/>
      <c r="O118" s="272"/>
      <c r="P118" s="273"/>
      <c r="Q118" s="272"/>
      <c r="R118" s="273"/>
      <c r="S118" s="272"/>
      <c r="T118" s="274"/>
      <c r="U118" s="272"/>
      <c r="V118" s="272"/>
      <c r="AR118" s="114" t="s">
        <v>9</v>
      </c>
      <c r="AT118" s="120" t="s">
        <v>75</v>
      </c>
      <c r="AU118" s="120" t="s">
        <v>9</v>
      </c>
      <c r="AY118" s="114" t="s">
        <v>118</v>
      </c>
      <c r="BK118" s="121">
        <f>SUM(BK119:BK158)</f>
        <v>-188768</v>
      </c>
    </row>
    <row r="119" spans="2:65" s="1" customFormat="1" ht="16.5" customHeight="1">
      <c r="B119" s="122"/>
      <c r="C119" s="123" t="s">
        <v>116</v>
      </c>
      <c r="D119" s="123" t="s">
        <v>120</v>
      </c>
      <c r="E119" s="124" t="s">
        <v>244</v>
      </c>
      <c r="F119" s="125" t="s">
        <v>245</v>
      </c>
      <c r="G119" s="126" t="s">
        <v>208</v>
      </c>
      <c r="H119" s="127">
        <v>-263.60000000000002</v>
      </c>
      <c r="I119" s="127">
        <v>110</v>
      </c>
      <c r="J119" s="127">
        <f>ROUND(I119*H119,0)</f>
        <v>-28996</v>
      </c>
      <c r="K119" s="128"/>
      <c r="L119" s="254"/>
      <c r="M119" s="255"/>
      <c r="N119" s="256"/>
      <c r="O119" s="257"/>
      <c r="P119" s="257"/>
      <c r="Q119" s="257"/>
      <c r="R119" s="257"/>
      <c r="S119" s="257"/>
      <c r="T119" s="258"/>
      <c r="U119" s="259"/>
      <c r="V119" s="259"/>
      <c r="AR119" s="133" t="s">
        <v>124</v>
      </c>
      <c r="AT119" s="133" t="s">
        <v>120</v>
      </c>
      <c r="AU119" s="133" t="s">
        <v>85</v>
      </c>
      <c r="AY119" s="17" t="s">
        <v>118</v>
      </c>
      <c r="BE119" s="134">
        <f>IF(N119="základní",J119,0)</f>
        <v>0</v>
      </c>
      <c r="BF119" s="134">
        <f>IF(N119="snížená",J119,0)</f>
        <v>0</v>
      </c>
      <c r="BG119" s="134">
        <f>IF(N119="zákl. přenesená",J119,0)</f>
        <v>0</v>
      </c>
      <c r="BH119" s="134">
        <f>IF(N119="sníž. přenesená",J119,0)</f>
        <v>0</v>
      </c>
      <c r="BI119" s="134">
        <f>IF(N119="nulová",J119,0)</f>
        <v>0</v>
      </c>
      <c r="BJ119" s="17" t="s">
        <v>9</v>
      </c>
      <c r="BK119" s="134">
        <f>ROUND(I119*H119,0)</f>
        <v>-28996</v>
      </c>
      <c r="BL119" s="17" t="s">
        <v>124</v>
      </c>
      <c r="BM119" s="133" t="s">
        <v>246</v>
      </c>
    </row>
    <row r="120" spans="2:65" s="1" customFormat="1">
      <c r="B120" s="29"/>
      <c r="D120" s="135" t="s">
        <v>126</v>
      </c>
      <c r="F120" s="136" t="s">
        <v>245</v>
      </c>
      <c r="L120" s="254"/>
      <c r="M120" s="260"/>
      <c r="N120" s="259"/>
      <c r="O120" s="259"/>
      <c r="P120" s="259"/>
      <c r="Q120" s="259"/>
      <c r="R120" s="259"/>
      <c r="S120" s="259"/>
      <c r="T120" s="261"/>
      <c r="U120" s="259"/>
      <c r="V120" s="259"/>
      <c r="AT120" s="17" t="s">
        <v>126</v>
      </c>
      <c r="AU120" s="17" t="s">
        <v>85</v>
      </c>
    </row>
    <row r="121" spans="2:65" s="14" customFormat="1">
      <c r="B121" s="153"/>
      <c r="D121" s="135" t="s">
        <v>130</v>
      </c>
      <c r="E121" s="154" t="s">
        <v>3</v>
      </c>
      <c r="F121" s="155" t="s">
        <v>247</v>
      </c>
      <c r="H121" s="154" t="s">
        <v>3</v>
      </c>
      <c r="L121" s="278"/>
      <c r="M121" s="279"/>
      <c r="N121" s="280"/>
      <c r="O121" s="280"/>
      <c r="P121" s="280"/>
      <c r="Q121" s="280"/>
      <c r="R121" s="280"/>
      <c r="S121" s="280"/>
      <c r="T121" s="281"/>
      <c r="U121" s="280"/>
      <c r="V121" s="280"/>
      <c r="AT121" s="154" t="s">
        <v>130</v>
      </c>
      <c r="AU121" s="154" t="s">
        <v>85</v>
      </c>
      <c r="AV121" s="14" t="s">
        <v>9</v>
      </c>
      <c r="AW121" s="14" t="s">
        <v>37</v>
      </c>
      <c r="AX121" s="14" t="s">
        <v>76</v>
      </c>
      <c r="AY121" s="154" t="s">
        <v>118</v>
      </c>
    </row>
    <row r="122" spans="2:65" s="12" customFormat="1">
      <c r="B122" s="139"/>
      <c r="D122" s="135" t="s">
        <v>130</v>
      </c>
      <c r="E122" s="140" t="s">
        <v>3</v>
      </c>
      <c r="F122" s="141" t="s">
        <v>248</v>
      </c>
      <c r="H122" s="142">
        <v>-263.60000000000002</v>
      </c>
      <c r="L122" s="262"/>
      <c r="M122" s="263"/>
      <c r="N122" s="264"/>
      <c r="O122" s="264"/>
      <c r="P122" s="264"/>
      <c r="Q122" s="264"/>
      <c r="R122" s="264"/>
      <c r="S122" s="264"/>
      <c r="T122" s="265"/>
      <c r="U122" s="264"/>
      <c r="V122" s="264"/>
      <c r="AT122" s="140" t="s">
        <v>130</v>
      </c>
      <c r="AU122" s="140" t="s">
        <v>85</v>
      </c>
      <c r="AV122" s="12" t="s">
        <v>85</v>
      </c>
      <c r="AW122" s="12" t="s">
        <v>37</v>
      </c>
      <c r="AX122" s="12" t="s">
        <v>76</v>
      </c>
      <c r="AY122" s="140" t="s">
        <v>118</v>
      </c>
    </row>
    <row r="123" spans="2:65" s="13" customFormat="1">
      <c r="B123" s="145"/>
      <c r="D123" s="135" t="s">
        <v>130</v>
      </c>
      <c r="E123" s="146" t="s">
        <v>3</v>
      </c>
      <c r="F123" s="147" t="s">
        <v>132</v>
      </c>
      <c r="H123" s="148">
        <v>-263.60000000000002</v>
      </c>
      <c r="L123" s="266"/>
      <c r="M123" s="267"/>
      <c r="N123" s="268"/>
      <c r="O123" s="268"/>
      <c r="P123" s="268"/>
      <c r="Q123" s="268"/>
      <c r="R123" s="268"/>
      <c r="S123" s="268"/>
      <c r="T123" s="269"/>
      <c r="U123" s="268"/>
      <c r="V123" s="268"/>
      <c r="AT123" s="146" t="s">
        <v>130</v>
      </c>
      <c r="AU123" s="146" t="s">
        <v>85</v>
      </c>
      <c r="AV123" s="13" t="s">
        <v>124</v>
      </c>
      <c r="AW123" s="13" t="s">
        <v>37</v>
      </c>
      <c r="AX123" s="13" t="s">
        <v>9</v>
      </c>
      <c r="AY123" s="146" t="s">
        <v>118</v>
      </c>
    </row>
    <row r="124" spans="2:65" s="1" customFormat="1" ht="16.5" customHeight="1">
      <c r="B124" s="122"/>
      <c r="C124" s="123" t="s">
        <v>119</v>
      </c>
      <c r="D124" s="123" t="s">
        <v>120</v>
      </c>
      <c r="E124" s="124" t="s">
        <v>249</v>
      </c>
      <c r="F124" s="125" t="s">
        <v>250</v>
      </c>
      <c r="G124" s="126" t="s">
        <v>208</v>
      </c>
      <c r="H124" s="127">
        <v>-263.60000000000002</v>
      </c>
      <c r="I124" s="127">
        <v>220</v>
      </c>
      <c r="J124" s="127">
        <f>ROUND(I124*H124,0)</f>
        <v>-57992</v>
      </c>
      <c r="K124" s="128"/>
      <c r="L124" s="254"/>
      <c r="M124" s="255"/>
      <c r="N124" s="256"/>
      <c r="O124" s="257"/>
      <c r="P124" s="257"/>
      <c r="Q124" s="257"/>
      <c r="R124" s="257"/>
      <c r="S124" s="257"/>
      <c r="T124" s="258"/>
      <c r="U124" s="259"/>
      <c r="V124" s="259"/>
      <c r="AR124" s="133" t="s">
        <v>124</v>
      </c>
      <c r="AT124" s="133" t="s">
        <v>120</v>
      </c>
      <c r="AU124" s="133" t="s">
        <v>85</v>
      </c>
      <c r="AY124" s="17" t="s">
        <v>118</v>
      </c>
      <c r="BE124" s="134">
        <f>IF(N124="základní",J124,0)</f>
        <v>0</v>
      </c>
      <c r="BF124" s="134">
        <f>IF(N124="snížená",J124,0)</f>
        <v>0</v>
      </c>
      <c r="BG124" s="134">
        <f>IF(N124="zákl. přenesená",J124,0)</f>
        <v>0</v>
      </c>
      <c r="BH124" s="134">
        <f>IF(N124="sníž. přenesená",J124,0)</f>
        <v>0</v>
      </c>
      <c r="BI124" s="134">
        <f>IF(N124="nulová",J124,0)</f>
        <v>0</v>
      </c>
      <c r="BJ124" s="17" t="s">
        <v>9</v>
      </c>
      <c r="BK124" s="134">
        <f>ROUND(I124*H124,0)</f>
        <v>-57992</v>
      </c>
      <c r="BL124" s="17" t="s">
        <v>124</v>
      </c>
      <c r="BM124" s="133" t="s">
        <v>251</v>
      </c>
    </row>
    <row r="125" spans="2:65" s="1" customFormat="1">
      <c r="B125" s="29"/>
      <c r="D125" s="135" t="s">
        <v>126</v>
      </c>
      <c r="F125" s="136" t="s">
        <v>250</v>
      </c>
      <c r="L125" s="254"/>
      <c r="M125" s="260"/>
      <c r="N125" s="259"/>
      <c r="O125" s="259"/>
      <c r="P125" s="259"/>
      <c r="Q125" s="259"/>
      <c r="R125" s="259"/>
      <c r="S125" s="259"/>
      <c r="T125" s="261"/>
      <c r="U125" s="259"/>
      <c r="V125" s="259"/>
      <c r="AT125" s="17" t="s">
        <v>126</v>
      </c>
      <c r="AU125" s="17" t="s">
        <v>85</v>
      </c>
    </row>
    <row r="126" spans="2:65" s="14" customFormat="1">
      <c r="B126" s="153"/>
      <c r="D126" s="135" t="s">
        <v>130</v>
      </c>
      <c r="E126" s="154" t="s">
        <v>3</v>
      </c>
      <c r="F126" s="155" t="s">
        <v>247</v>
      </c>
      <c r="H126" s="154" t="s">
        <v>3</v>
      </c>
      <c r="L126" s="278"/>
      <c r="M126" s="279"/>
      <c r="N126" s="280"/>
      <c r="O126" s="280"/>
      <c r="P126" s="280"/>
      <c r="Q126" s="280"/>
      <c r="R126" s="280"/>
      <c r="S126" s="280"/>
      <c r="T126" s="281"/>
      <c r="U126" s="280"/>
      <c r="V126" s="280"/>
      <c r="AT126" s="154" t="s">
        <v>130</v>
      </c>
      <c r="AU126" s="154" t="s">
        <v>85</v>
      </c>
      <c r="AV126" s="14" t="s">
        <v>9</v>
      </c>
      <c r="AW126" s="14" t="s">
        <v>37</v>
      </c>
      <c r="AX126" s="14" t="s">
        <v>76</v>
      </c>
      <c r="AY126" s="154" t="s">
        <v>118</v>
      </c>
    </row>
    <row r="127" spans="2:65" s="12" customFormat="1">
      <c r="B127" s="139"/>
      <c r="D127" s="135" t="s">
        <v>130</v>
      </c>
      <c r="E127" s="140" t="s">
        <v>3</v>
      </c>
      <c r="F127" s="141" t="s">
        <v>248</v>
      </c>
      <c r="H127" s="142">
        <v>-263.60000000000002</v>
      </c>
      <c r="L127" s="262"/>
      <c r="M127" s="263"/>
      <c r="N127" s="264"/>
      <c r="O127" s="264"/>
      <c r="P127" s="264"/>
      <c r="Q127" s="264"/>
      <c r="R127" s="264"/>
      <c r="S127" s="264"/>
      <c r="T127" s="265"/>
      <c r="U127" s="264"/>
      <c r="V127" s="264"/>
      <c r="AT127" s="140" t="s">
        <v>130</v>
      </c>
      <c r="AU127" s="140" t="s">
        <v>85</v>
      </c>
      <c r="AV127" s="12" t="s">
        <v>85</v>
      </c>
      <c r="AW127" s="12" t="s">
        <v>37</v>
      </c>
      <c r="AX127" s="12" t="s">
        <v>76</v>
      </c>
      <c r="AY127" s="140" t="s">
        <v>118</v>
      </c>
    </row>
    <row r="128" spans="2:65" s="13" customFormat="1">
      <c r="B128" s="145"/>
      <c r="D128" s="135" t="s">
        <v>130</v>
      </c>
      <c r="E128" s="146" t="s">
        <v>3</v>
      </c>
      <c r="F128" s="147" t="s">
        <v>132</v>
      </c>
      <c r="H128" s="148">
        <v>-263.60000000000002</v>
      </c>
      <c r="L128" s="266"/>
      <c r="M128" s="267"/>
      <c r="N128" s="268"/>
      <c r="O128" s="268"/>
      <c r="P128" s="268"/>
      <c r="Q128" s="268"/>
      <c r="R128" s="268"/>
      <c r="S128" s="268"/>
      <c r="T128" s="269"/>
      <c r="U128" s="268"/>
      <c r="V128" s="268"/>
      <c r="AT128" s="146" t="s">
        <v>130</v>
      </c>
      <c r="AU128" s="146" t="s">
        <v>85</v>
      </c>
      <c r="AV128" s="13" t="s">
        <v>124</v>
      </c>
      <c r="AW128" s="13" t="s">
        <v>37</v>
      </c>
      <c r="AX128" s="13" t="s">
        <v>9</v>
      </c>
      <c r="AY128" s="146" t="s">
        <v>118</v>
      </c>
    </row>
    <row r="129" spans="2:65" s="1" customFormat="1" ht="16.5" customHeight="1">
      <c r="B129" s="122"/>
      <c r="C129" s="123" t="s">
        <v>133</v>
      </c>
      <c r="D129" s="123" t="s">
        <v>120</v>
      </c>
      <c r="E129" s="124" t="s">
        <v>252</v>
      </c>
      <c r="F129" s="125" t="s">
        <v>253</v>
      </c>
      <c r="G129" s="126" t="s">
        <v>208</v>
      </c>
      <c r="H129" s="127">
        <v>-238</v>
      </c>
      <c r="I129" s="127">
        <v>760</v>
      </c>
      <c r="J129" s="127">
        <f>ROUND(I129*H129,0)</f>
        <v>-180880</v>
      </c>
      <c r="K129" s="128"/>
      <c r="L129" s="254"/>
      <c r="M129" s="255"/>
      <c r="N129" s="256"/>
      <c r="O129" s="257"/>
      <c r="P129" s="257"/>
      <c r="Q129" s="257"/>
      <c r="R129" s="257"/>
      <c r="S129" s="257"/>
      <c r="T129" s="258"/>
      <c r="U129" s="259"/>
      <c r="V129" s="259"/>
      <c r="AR129" s="133" t="s">
        <v>124</v>
      </c>
      <c r="AT129" s="133" t="s">
        <v>120</v>
      </c>
      <c r="AU129" s="133" t="s">
        <v>85</v>
      </c>
      <c r="AY129" s="17" t="s">
        <v>118</v>
      </c>
      <c r="BE129" s="134">
        <f>IF(N129="základní",J129,0)</f>
        <v>0</v>
      </c>
      <c r="BF129" s="134">
        <f>IF(N129="snížená",J129,0)</f>
        <v>0</v>
      </c>
      <c r="BG129" s="134">
        <f>IF(N129="zákl. přenesená",J129,0)</f>
        <v>0</v>
      </c>
      <c r="BH129" s="134">
        <f>IF(N129="sníž. přenesená",J129,0)</f>
        <v>0</v>
      </c>
      <c r="BI129" s="134">
        <f>IF(N129="nulová",J129,0)</f>
        <v>0</v>
      </c>
      <c r="BJ129" s="17" t="s">
        <v>9</v>
      </c>
      <c r="BK129" s="134">
        <f>ROUND(I129*H129,0)</f>
        <v>-180880</v>
      </c>
      <c r="BL129" s="17" t="s">
        <v>124</v>
      </c>
      <c r="BM129" s="133" t="s">
        <v>254</v>
      </c>
    </row>
    <row r="130" spans="2:65" s="1" customFormat="1">
      <c r="B130" s="29"/>
      <c r="D130" s="135" t="s">
        <v>126</v>
      </c>
      <c r="F130" s="136" t="s">
        <v>253</v>
      </c>
      <c r="L130" s="254"/>
      <c r="M130" s="260"/>
      <c r="N130" s="259"/>
      <c r="O130" s="259"/>
      <c r="P130" s="259"/>
      <c r="Q130" s="259"/>
      <c r="R130" s="259"/>
      <c r="S130" s="259"/>
      <c r="T130" s="261"/>
      <c r="U130" s="259"/>
      <c r="V130" s="259"/>
      <c r="AT130" s="17" t="s">
        <v>126</v>
      </c>
      <c r="AU130" s="17" t="s">
        <v>85</v>
      </c>
    </row>
    <row r="131" spans="2:65" s="12" customFormat="1">
      <c r="B131" s="139"/>
      <c r="D131" s="135" t="s">
        <v>130</v>
      </c>
      <c r="E131" s="140" t="s">
        <v>3</v>
      </c>
      <c r="F131" s="141" t="s">
        <v>255</v>
      </c>
      <c r="H131" s="142">
        <v>-238</v>
      </c>
      <c r="L131" s="262"/>
      <c r="M131" s="263"/>
      <c r="N131" s="264"/>
      <c r="O131" s="264"/>
      <c r="P131" s="264"/>
      <c r="Q131" s="264"/>
      <c r="R131" s="264"/>
      <c r="S131" s="264"/>
      <c r="T131" s="265"/>
      <c r="U131" s="264"/>
      <c r="V131" s="264"/>
      <c r="AT131" s="140" t="s">
        <v>130</v>
      </c>
      <c r="AU131" s="140" t="s">
        <v>85</v>
      </c>
      <c r="AV131" s="12" t="s">
        <v>85</v>
      </c>
      <c r="AW131" s="12" t="s">
        <v>37</v>
      </c>
      <c r="AX131" s="12" t="s">
        <v>76</v>
      </c>
      <c r="AY131" s="140" t="s">
        <v>118</v>
      </c>
    </row>
    <row r="132" spans="2:65" s="12" customFormat="1">
      <c r="B132" s="139"/>
      <c r="D132" s="135" t="s">
        <v>130</v>
      </c>
      <c r="E132" s="140" t="s">
        <v>3</v>
      </c>
      <c r="F132" s="141" t="s">
        <v>256</v>
      </c>
      <c r="H132" s="142">
        <v>85</v>
      </c>
      <c r="L132" s="262"/>
      <c r="M132" s="263"/>
      <c r="N132" s="264"/>
      <c r="O132" s="264"/>
      <c r="P132" s="264"/>
      <c r="Q132" s="264"/>
      <c r="R132" s="264"/>
      <c r="S132" s="264"/>
      <c r="T132" s="265"/>
      <c r="U132" s="264"/>
      <c r="V132" s="264"/>
      <c r="AT132" s="140" t="s">
        <v>130</v>
      </c>
      <c r="AU132" s="140" t="s">
        <v>85</v>
      </c>
      <c r="AV132" s="12" t="s">
        <v>85</v>
      </c>
      <c r="AW132" s="12" t="s">
        <v>37</v>
      </c>
      <c r="AX132" s="12" t="s">
        <v>76</v>
      </c>
      <c r="AY132" s="140" t="s">
        <v>118</v>
      </c>
    </row>
    <row r="133" spans="2:65" s="13" customFormat="1">
      <c r="B133" s="145"/>
      <c r="D133" s="135" t="s">
        <v>130</v>
      </c>
      <c r="E133" s="146" t="s">
        <v>3</v>
      </c>
      <c r="F133" s="147" t="s">
        <v>132</v>
      </c>
      <c r="H133" s="148">
        <v>-153</v>
      </c>
      <c r="L133" s="266"/>
      <c r="M133" s="267"/>
      <c r="N133" s="268"/>
      <c r="O133" s="268"/>
      <c r="P133" s="268"/>
      <c r="Q133" s="268"/>
      <c r="R133" s="268"/>
      <c r="S133" s="268"/>
      <c r="T133" s="269"/>
      <c r="U133" s="268"/>
      <c r="V133" s="268"/>
      <c r="AT133" s="146" t="s">
        <v>130</v>
      </c>
      <c r="AU133" s="146" t="s">
        <v>85</v>
      </c>
      <c r="AV133" s="13" t="s">
        <v>124</v>
      </c>
      <c r="AW133" s="13" t="s">
        <v>37</v>
      </c>
      <c r="AX133" s="13" t="s">
        <v>9</v>
      </c>
      <c r="AY133" s="146" t="s">
        <v>118</v>
      </c>
    </row>
    <row r="134" spans="2:65" s="1" customFormat="1" ht="16.5" customHeight="1">
      <c r="B134" s="122"/>
      <c r="C134" s="158" t="s">
        <v>257</v>
      </c>
      <c r="D134" s="158" t="s">
        <v>123</v>
      </c>
      <c r="E134" s="159" t="s">
        <v>258</v>
      </c>
      <c r="F134" s="160" t="s">
        <v>259</v>
      </c>
      <c r="G134" s="161" t="s">
        <v>208</v>
      </c>
      <c r="H134" s="162">
        <v>-261.8</v>
      </c>
      <c r="I134" s="162">
        <v>650</v>
      </c>
      <c r="J134" s="162">
        <f>ROUND(I134*H134,0)</f>
        <v>-170170</v>
      </c>
      <c r="K134" s="163"/>
      <c r="L134" s="275"/>
      <c r="M134" s="276"/>
      <c r="N134" s="277"/>
      <c r="O134" s="257"/>
      <c r="P134" s="257"/>
      <c r="Q134" s="257"/>
      <c r="R134" s="257"/>
      <c r="S134" s="257"/>
      <c r="T134" s="258"/>
      <c r="U134" s="259"/>
      <c r="V134" s="259"/>
      <c r="AR134" s="133" t="s">
        <v>175</v>
      </c>
      <c r="AT134" s="133" t="s">
        <v>123</v>
      </c>
      <c r="AU134" s="133" t="s">
        <v>85</v>
      </c>
      <c r="AY134" s="17" t="s">
        <v>118</v>
      </c>
      <c r="BE134" s="134">
        <f>IF(N134="základní",J134,0)</f>
        <v>0</v>
      </c>
      <c r="BF134" s="134">
        <f>IF(N134="snížená",J134,0)</f>
        <v>0</v>
      </c>
      <c r="BG134" s="134">
        <f>IF(N134="zákl. přenesená",J134,0)</f>
        <v>0</v>
      </c>
      <c r="BH134" s="134">
        <f>IF(N134="sníž. přenesená",J134,0)</f>
        <v>0</v>
      </c>
      <c r="BI134" s="134">
        <f>IF(N134="nulová",J134,0)</f>
        <v>0</v>
      </c>
      <c r="BJ134" s="17" t="s">
        <v>9</v>
      </c>
      <c r="BK134" s="134">
        <f>ROUND(I134*H134,0)</f>
        <v>-170170</v>
      </c>
      <c r="BL134" s="17" t="s">
        <v>124</v>
      </c>
      <c r="BM134" s="133" t="s">
        <v>260</v>
      </c>
    </row>
    <row r="135" spans="2:65" s="1" customFormat="1">
      <c r="B135" s="29"/>
      <c r="D135" s="135" t="s">
        <v>126</v>
      </c>
      <c r="F135" s="136" t="s">
        <v>259</v>
      </c>
      <c r="L135" s="254"/>
      <c r="M135" s="260"/>
      <c r="N135" s="259"/>
      <c r="O135" s="259"/>
      <c r="P135" s="259"/>
      <c r="Q135" s="259"/>
      <c r="R135" s="259"/>
      <c r="S135" s="259"/>
      <c r="T135" s="261"/>
      <c r="U135" s="259"/>
      <c r="V135" s="259"/>
      <c r="AT135" s="17" t="s">
        <v>126</v>
      </c>
      <c r="AU135" s="17" t="s">
        <v>85</v>
      </c>
    </row>
    <row r="136" spans="2:65" s="12" customFormat="1">
      <c r="B136" s="139"/>
      <c r="D136" s="135" t="s">
        <v>130</v>
      </c>
      <c r="E136" s="140" t="s">
        <v>3</v>
      </c>
      <c r="F136" s="141" t="s">
        <v>261</v>
      </c>
      <c r="H136" s="142">
        <v>-168.3</v>
      </c>
      <c r="L136" s="262"/>
      <c r="M136" s="263"/>
      <c r="N136" s="264"/>
      <c r="O136" s="264"/>
      <c r="P136" s="264"/>
      <c r="Q136" s="264"/>
      <c r="R136" s="264"/>
      <c r="S136" s="264"/>
      <c r="T136" s="265"/>
      <c r="U136" s="264"/>
      <c r="V136" s="264"/>
      <c r="AT136" s="140" t="s">
        <v>130</v>
      </c>
      <c r="AU136" s="140" t="s">
        <v>85</v>
      </c>
      <c r="AV136" s="12" t="s">
        <v>85</v>
      </c>
      <c r="AW136" s="12" t="s">
        <v>37</v>
      </c>
      <c r="AX136" s="12" t="s">
        <v>9</v>
      </c>
      <c r="AY136" s="140" t="s">
        <v>118</v>
      </c>
    </row>
    <row r="137" spans="2:65" s="1" customFormat="1" ht="16.5" customHeight="1">
      <c r="B137" s="122"/>
      <c r="C137" s="123" t="s">
        <v>262</v>
      </c>
      <c r="D137" s="123" t="s">
        <v>120</v>
      </c>
      <c r="E137" s="124" t="s">
        <v>263</v>
      </c>
      <c r="F137" s="125" t="s">
        <v>264</v>
      </c>
      <c r="G137" s="126" t="s">
        <v>208</v>
      </c>
      <c r="H137" s="127">
        <v>238</v>
      </c>
      <c r="I137" s="127">
        <v>464</v>
      </c>
      <c r="J137" s="127">
        <f>ROUND(I137*H137,0)</f>
        <v>110432</v>
      </c>
      <c r="K137" s="128"/>
      <c r="L137" s="254"/>
      <c r="M137" s="255"/>
      <c r="N137" s="256"/>
      <c r="O137" s="257"/>
      <c r="P137" s="257"/>
      <c r="Q137" s="257"/>
      <c r="R137" s="257"/>
      <c r="S137" s="257"/>
      <c r="T137" s="258"/>
      <c r="U137" s="259"/>
      <c r="V137" s="259"/>
      <c r="AR137" s="133" t="s">
        <v>124</v>
      </c>
      <c r="AT137" s="133" t="s">
        <v>120</v>
      </c>
      <c r="AU137" s="133" t="s">
        <v>85</v>
      </c>
      <c r="AY137" s="17" t="s">
        <v>118</v>
      </c>
      <c r="BE137" s="134">
        <f>IF(N137="základní",J137,0)</f>
        <v>0</v>
      </c>
      <c r="BF137" s="134">
        <f>IF(N137="snížená",J137,0)</f>
        <v>0</v>
      </c>
      <c r="BG137" s="134">
        <f>IF(N137="zákl. přenesená",J137,0)</f>
        <v>0</v>
      </c>
      <c r="BH137" s="134">
        <f>IF(N137="sníž. přenesená",J137,0)</f>
        <v>0</v>
      </c>
      <c r="BI137" s="134">
        <f>IF(N137="nulová",J137,0)</f>
        <v>0</v>
      </c>
      <c r="BJ137" s="17" t="s">
        <v>9</v>
      </c>
      <c r="BK137" s="134">
        <f>ROUND(I137*H137,0)</f>
        <v>110432</v>
      </c>
      <c r="BL137" s="17" t="s">
        <v>124</v>
      </c>
      <c r="BM137" s="133" t="s">
        <v>265</v>
      </c>
    </row>
    <row r="138" spans="2:65" s="1" customFormat="1" ht="29.25">
      <c r="B138" s="29"/>
      <c r="D138" s="135" t="s">
        <v>126</v>
      </c>
      <c r="F138" s="136" t="s">
        <v>266</v>
      </c>
      <c r="L138" s="254"/>
      <c r="M138" s="260"/>
      <c r="N138" s="259"/>
      <c r="O138" s="259"/>
      <c r="P138" s="259"/>
      <c r="Q138" s="259"/>
      <c r="R138" s="259"/>
      <c r="S138" s="259"/>
      <c r="T138" s="261"/>
      <c r="U138" s="259"/>
      <c r="V138" s="259"/>
      <c r="AT138" s="17" t="s">
        <v>126</v>
      </c>
      <c r="AU138" s="17" t="s">
        <v>85</v>
      </c>
    </row>
    <row r="139" spans="2:65" s="1" customFormat="1">
      <c r="B139" s="29"/>
      <c r="D139" s="170" t="s">
        <v>239</v>
      </c>
      <c r="F139" s="171" t="s">
        <v>267</v>
      </c>
      <c r="L139" s="254"/>
      <c r="M139" s="260"/>
      <c r="N139" s="259"/>
      <c r="O139" s="259"/>
      <c r="P139" s="259"/>
      <c r="Q139" s="259"/>
      <c r="R139" s="259"/>
      <c r="S139" s="259"/>
      <c r="T139" s="261"/>
      <c r="U139" s="259"/>
      <c r="V139" s="259"/>
      <c r="AT139" s="17" t="s">
        <v>239</v>
      </c>
      <c r="AU139" s="17" t="s">
        <v>85</v>
      </c>
    </row>
    <row r="140" spans="2:65" s="1" customFormat="1" ht="16.5" customHeight="1">
      <c r="B140" s="122"/>
      <c r="C140" s="158" t="s">
        <v>268</v>
      </c>
      <c r="D140" s="158" t="s">
        <v>123</v>
      </c>
      <c r="E140" s="159" t="s">
        <v>269</v>
      </c>
      <c r="F140" s="160" t="s">
        <v>270</v>
      </c>
      <c r="G140" s="161" t="s">
        <v>208</v>
      </c>
      <c r="H140" s="162">
        <v>261.8</v>
      </c>
      <c r="I140" s="162">
        <v>399</v>
      </c>
      <c r="J140" s="162">
        <f>ROUND(I140*H140,0)</f>
        <v>104458</v>
      </c>
      <c r="K140" s="163"/>
      <c r="L140" s="275"/>
      <c r="M140" s="276"/>
      <c r="N140" s="277"/>
      <c r="O140" s="257"/>
      <c r="P140" s="257"/>
      <c r="Q140" s="257"/>
      <c r="R140" s="257"/>
      <c r="S140" s="257"/>
      <c r="T140" s="258"/>
      <c r="U140" s="259"/>
      <c r="V140" s="259"/>
      <c r="AR140" s="133" t="s">
        <v>175</v>
      </c>
      <c r="AT140" s="133" t="s">
        <v>123</v>
      </c>
      <c r="AU140" s="133" t="s">
        <v>85</v>
      </c>
      <c r="AY140" s="17" t="s">
        <v>118</v>
      </c>
      <c r="BE140" s="134">
        <f>IF(N140="základní",J140,0)</f>
        <v>0</v>
      </c>
      <c r="BF140" s="134">
        <f>IF(N140="snížená",J140,0)</f>
        <v>0</v>
      </c>
      <c r="BG140" s="134">
        <f>IF(N140="zákl. přenesená",J140,0)</f>
        <v>0</v>
      </c>
      <c r="BH140" s="134">
        <f>IF(N140="sníž. přenesená",J140,0)</f>
        <v>0</v>
      </c>
      <c r="BI140" s="134">
        <f>IF(N140="nulová",J140,0)</f>
        <v>0</v>
      </c>
      <c r="BJ140" s="17" t="s">
        <v>9</v>
      </c>
      <c r="BK140" s="134">
        <f>ROUND(I140*H140,0)</f>
        <v>104458</v>
      </c>
      <c r="BL140" s="17" t="s">
        <v>124</v>
      </c>
      <c r="BM140" s="133" t="s">
        <v>271</v>
      </c>
    </row>
    <row r="141" spans="2:65" s="1" customFormat="1">
      <c r="B141" s="29"/>
      <c r="D141" s="135" t="s">
        <v>126</v>
      </c>
      <c r="F141" s="136" t="s">
        <v>270</v>
      </c>
      <c r="L141" s="254"/>
      <c r="M141" s="260"/>
      <c r="N141" s="259"/>
      <c r="O141" s="259"/>
      <c r="P141" s="259"/>
      <c r="Q141" s="259"/>
      <c r="R141" s="259"/>
      <c r="S141" s="259"/>
      <c r="T141" s="261"/>
      <c r="U141" s="259"/>
      <c r="V141" s="259"/>
      <c r="AT141" s="17" t="s">
        <v>126</v>
      </c>
      <c r="AU141" s="17" t="s">
        <v>85</v>
      </c>
    </row>
    <row r="142" spans="2:65" s="12" customFormat="1">
      <c r="B142" s="139"/>
      <c r="D142" s="135" t="s">
        <v>130</v>
      </c>
      <c r="F142" s="141" t="s">
        <v>272</v>
      </c>
      <c r="H142" s="142">
        <v>157.59</v>
      </c>
      <c r="L142" s="262"/>
      <c r="M142" s="263"/>
      <c r="N142" s="264"/>
      <c r="O142" s="264"/>
      <c r="P142" s="264"/>
      <c r="Q142" s="264"/>
      <c r="R142" s="264"/>
      <c r="S142" s="264"/>
      <c r="T142" s="265"/>
      <c r="U142" s="264"/>
      <c r="V142" s="264"/>
      <c r="AT142" s="140" t="s">
        <v>130</v>
      </c>
      <c r="AU142" s="140" t="s">
        <v>85</v>
      </c>
      <c r="AV142" s="12" t="s">
        <v>85</v>
      </c>
      <c r="AW142" s="12" t="s">
        <v>4</v>
      </c>
      <c r="AX142" s="12" t="s">
        <v>9</v>
      </c>
      <c r="AY142" s="140" t="s">
        <v>118</v>
      </c>
    </row>
    <row r="143" spans="2:65" s="1" customFormat="1" ht="21.75" customHeight="1">
      <c r="B143" s="122"/>
      <c r="C143" s="123" t="s">
        <v>10</v>
      </c>
      <c r="D143" s="123" t="s">
        <v>120</v>
      </c>
      <c r="E143" s="124" t="s">
        <v>273</v>
      </c>
      <c r="F143" s="125" t="s">
        <v>274</v>
      </c>
      <c r="G143" s="126" t="s">
        <v>208</v>
      </c>
      <c r="H143" s="127">
        <v>153</v>
      </c>
      <c r="I143" s="127">
        <v>34.9</v>
      </c>
      <c r="J143" s="127">
        <f>ROUND(I143*H143,0)</f>
        <v>5340</v>
      </c>
      <c r="K143" s="128"/>
      <c r="L143" s="254"/>
      <c r="M143" s="255"/>
      <c r="N143" s="256"/>
      <c r="O143" s="257"/>
      <c r="P143" s="257"/>
      <c r="Q143" s="257"/>
      <c r="R143" s="257"/>
      <c r="S143" s="257"/>
      <c r="T143" s="258"/>
      <c r="U143" s="259"/>
      <c r="V143" s="259"/>
      <c r="AR143" s="133" t="s">
        <v>124</v>
      </c>
      <c r="AT143" s="133" t="s">
        <v>120</v>
      </c>
      <c r="AU143" s="133" t="s">
        <v>85</v>
      </c>
      <c r="AY143" s="17" t="s">
        <v>118</v>
      </c>
      <c r="BE143" s="134">
        <f>IF(N143="základní",J143,0)</f>
        <v>0</v>
      </c>
      <c r="BF143" s="134">
        <f>IF(N143="snížená",J143,0)</f>
        <v>0</v>
      </c>
      <c r="BG143" s="134">
        <f>IF(N143="zákl. přenesená",J143,0)</f>
        <v>0</v>
      </c>
      <c r="BH143" s="134">
        <f>IF(N143="sníž. přenesená",J143,0)</f>
        <v>0</v>
      </c>
      <c r="BI143" s="134">
        <f>IF(N143="nulová",J143,0)</f>
        <v>0</v>
      </c>
      <c r="BJ143" s="17" t="s">
        <v>9</v>
      </c>
      <c r="BK143" s="134">
        <f>ROUND(I143*H143,0)</f>
        <v>5340</v>
      </c>
      <c r="BL143" s="17" t="s">
        <v>124</v>
      </c>
      <c r="BM143" s="133" t="s">
        <v>275</v>
      </c>
    </row>
    <row r="144" spans="2:65" s="1" customFormat="1" ht="29.25">
      <c r="B144" s="29"/>
      <c r="D144" s="135" t="s">
        <v>126</v>
      </c>
      <c r="F144" s="136" t="s">
        <v>276</v>
      </c>
      <c r="L144" s="254"/>
      <c r="M144" s="260"/>
      <c r="N144" s="259"/>
      <c r="O144" s="259"/>
      <c r="P144" s="259"/>
      <c r="Q144" s="259"/>
      <c r="R144" s="259"/>
      <c r="S144" s="259"/>
      <c r="T144" s="261"/>
      <c r="U144" s="259"/>
      <c r="V144" s="259"/>
      <c r="AT144" s="17" t="s">
        <v>126</v>
      </c>
      <c r="AU144" s="17" t="s">
        <v>85</v>
      </c>
    </row>
    <row r="145" spans="2:65" s="1" customFormat="1">
      <c r="B145" s="29"/>
      <c r="D145" s="170" t="s">
        <v>239</v>
      </c>
      <c r="F145" s="171" t="s">
        <v>277</v>
      </c>
      <c r="L145" s="254"/>
      <c r="M145" s="260"/>
      <c r="N145" s="259"/>
      <c r="O145" s="259"/>
      <c r="P145" s="259"/>
      <c r="Q145" s="259"/>
      <c r="R145" s="259"/>
      <c r="S145" s="259"/>
      <c r="T145" s="261"/>
      <c r="U145" s="259"/>
      <c r="V145" s="259"/>
      <c r="AT145" s="17" t="s">
        <v>239</v>
      </c>
      <c r="AU145" s="17" t="s">
        <v>85</v>
      </c>
    </row>
    <row r="146" spans="2:65" s="1" customFormat="1" ht="16.5" customHeight="1">
      <c r="B146" s="122"/>
      <c r="C146" s="123" t="s">
        <v>278</v>
      </c>
      <c r="D146" s="123" t="s">
        <v>120</v>
      </c>
      <c r="E146" s="124" t="s">
        <v>279</v>
      </c>
      <c r="F146" s="125" t="s">
        <v>280</v>
      </c>
      <c r="G146" s="126" t="s">
        <v>219</v>
      </c>
      <c r="H146" s="127">
        <v>0</v>
      </c>
      <c r="I146" s="127">
        <v>410</v>
      </c>
      <c r="J146" s="127">
        <f>ROUND(I146*H146,0)</f>
        <v>0</v>
      </c>
      <c r="K146" s="128"/>
      <c r="L146" s="254"/>
      <c r="M146" s="255"/>
      <c r="N146" s="256"/>
      <c r="O146" s="257"/>
      <c r="P146" s="257"/>
      <c r="Q146" s="257"/>
      <c r="R146" s="257"/>
      <c r="S146" s="257"/>
      <c r="T146" s="258"/>
      <c r="U146" s="259"/>
      <c r="V146" s="259"/>
      <c r="AR146" s="133" t="s">
        <v>124</v>
      </c>
      <c r="AT146" s="133" t="s">
        <v>120</v>
      </c>
      <c r="AU146" s="133" t="s">
        <v>85</v>
      </c>
      <c r="AY146" s="17" t="s">
        <v>118</v>
      </c>
      <c r="BE146" s="134">
        <f>IF(N146="základní",J146,0)</f>
        <v>0</v>
      </c>
      <c r="BF146" s="134">
        <f>IF(N146="snížená",J146,0)</f>
        <v>0</v>
      </c>
      <c r="BG146" s="134">
        <f>IF(N146="zákl. přenesená",J146,0)</f>
        <v>0</v>
      </c>
      <c r="BH146" s="134">
        <f>IF(N146="sníž. přenesená",J146,0)</f>
        <v>0</v>
      </c>
      <c r="BI146" s="134">
        <f>IF(N146="nulová",J146,0)</f>
        <v>0</v>
      </c>
      <c r="BJ146" s="17" t="s">
        <v>9</v>
      </c>
      <c r="BK146" s="134">
        <f>ROUND(I146*H146,0)</f>
        <v>0</v>
      </c>
      <c r="BL146" s="17" t="s">
        <v>124</v>
      </c>
      <c r="BM146" s="133" t="s">
        <v>281</v>
      </c>
    </row>
    <row r="147" spans="2:65" s="1" customFormat="1">
      <c r="B147" s="29"/>
      <c r="D147" s="135" t="s">
        <v>126</v>
      </c>
      <c r="F147" s="136" t="s">
        <v>280</v>
      </c>
      <c r="L147" s="254"/>
      <c r="M147" s="260"/>
      <c r="N147" s="259"/>
      <c r="O147" s="259"/>
      <c r="P147" s="259"/>
      <c r="Q147" s="259"/>
      <c r="R147" s="259"/>
      <c r="S147" s="259"/>
      <c r="T147" s="261"/>
      <c r="U147" s="259"/>
      <c r="V147" s="259"/>
      <c r="AT147" s="17" t="s">
        <v>126</v>
      </c>
      <c r="AU147" s="17" t="s">
        <v>85</v>
      </c>
    </row>
    <row r="148" spans="2:65" s="1" customFormat="1" ht="19.5">
      <c r="B148" s="29"/>
      <c r="D148" s="135" t="s">
        <v>128</v>
      </c>
      <c r="F148" s="138" t="s">
        <v>282</v>
      </c>
      <c r="L148" s="254"/>
      <c r="M148" s="260"/>
      <c r="N148" s="259"/>
      <c r="O148" s="259"/>
      <c r="P148" s="259"/>
      <c r="Q148" s="259"/>
      <c r="R148" s="259"/>
      <c r="S148" s="259"/>
      <c r="T148" s="261"/>
      <c r="U148" s="259"/>
      <c r="V148" s="259"/>
      <c r="AT148" s="17" t="s">
        <v>128</v>
      </c>
      <c r="AU148" s="17" t="s">
        <v>85</v>
      </c>
    </row>
    <row r="149" spans="2:65" s="1" customFormat="1" ht="16.5" customHeight="1">
      <c r="B149" s="122"/>
      <c r="C149" s="158" t="s">
        <v>283</v>
      </c>
      <c r="D149" s="158" t="s">
        <v>123</v>
      </c>
      <c r="E149" s="159" t="s">
        <v>284</v>
      </c>
      <c r="F149" s="160" t="s">
        <v>285</v>
      </c>
      <c r="G149" s="161" t="s">
        <v>219</v>
      </c>
      <c r="H149" s="162">
        <v>-440</v>
      </c>
      <c r="I149" s="162">
        <v>160</v>
      </c>
      <c r="J149" s="162">
        <f>ROUND(I149*H149,0)</f>
        <v>-70400</v>
      </c>
      <c r="K149" s="163"/>
      <c r="L149" s="275"/>
      <c r="M149" s="276"/>
      <c r="N149" s="277"/>
      <c r="O149" s="257"/>
      <c r="P149" s="257"/>
      <c r="Q149" s="257"/>
      <c r="R149" s="257"/>
      <c r="S149" s="257"/>
      <c r="T149" s="258"/>
      <c r="U149" s="259"/>
      <c r="V149" s="259"/>
      <c r="AR149" s="133" t="s">
        <v>175</v>
      </c>
      <c r="AT149" s="133" t="s">
        <v>123</v>
      </c>
      <c r="AU149" s="133" t="s">
        <v>85</v>
      </c>
      <c r="AY149" s="17" t="s">
        <v>118</v>
      </c>
      <c r="BE149" s="134">
        <f>IF(N149="základní",J149,0)</f>
        <v>0</v>
      </c>
      <c r="BF149" s="134">
        <f>IF(N149="snížená",J149,0)</f>
        <v>0</v>
      </c>
      <c r="BG149" s="134">
        <f>IF(N149="zákl. přenesená",J149,0)</f>
        <v>0</v>
      </c>
      <c r="BH149" s="134">
        <f>IF(N149="sníž. přenesená",J149,0)</f>
        <v>0</v>
      </c>
      <c r="BI149" s="134">
        <f>IF(N149="nulová",J149,0)</f>
        <v>0</v>
      </c>
      <c r="BJ149" s="17" t="s">
        <v>9</v>
      </c>
      <c r="BK149" s="134">
        <f>ROUND(I149*H149,0)</f>
        <v>-70400</v>
      </c>
      <c r="BL149" s="17" t="s">
        <v>124</v>
      </c>
      <c r="BM149" s="133" t="s">
        <v>286</v>
      </c>
    </row>
    <row r="150" spans="2:65" s="1" customFormat="1">
      <c r="B150" s="29"/>
      <c r="D150" s="135" t="s">
        <v>126</v>
      </c>
      <c r="F150" s="136" t="s">
        <v>285</v>
      </c>
      <c r="L150" s="254"/>
      <c r="M150" s="260"/>
      <c r="N150" s="259"/>
      <c r="O150" s="259"/>
      <c r="P150" s="259"/>
      <c r="Q150" s="259"/>
      <c r="R150" s="259"/>
      <c r="S150" s="259"/>
      <c r="T150" s="261"/>
      <c r="U150" s="259"/>
      <c r="V150" s="259"/>
      <c r="AT150" s="17" t="s">
        <v>126</v>
      </c>
      <c r="AU150" s="17" t="s">
        <v>85</v>
      </c>
    </row>
    <row r="151" spans="2:65" s="12" customFormat="1">
      <c r="B151" s="139"/>
      <c r="D151" s="135" t="s">
        <v>130</v>
      </c>
      <c r="F151" s="141" t="s">
        <v>287</v>
      </c>
      <c r="H151" s="142">
        <v>-122.4</v>
      </c>
      <c r="L151" s="262"/>
      <c r="M151" s="263"/>
      <c r="N151" s="264"/>
      <c r="O151" s="264"/>
      <c r="P151" s="264"/>
      <c r="Q151" s="264"/>
      <c r="R151" s="264"/>
      <c r="S151" s="264"/>
      <c r="T151" s="265"/>
      <c r="U151" s="264"/>
      <c r="V151" s="264"/>
      <c r="AT151" s="140" t="s">
        <v>130</v>
      </c>
      <c r="AU151" s="140" t="s">
        <v>85</v>
      </c>
      <c r="AV151" s="12" t="s">
        <v>85</v>
      </c>
      <c r="AW151" s="12" t="s">
        <v>4</v>
      </c>
      <c r="AX151" s="12" t="s">
        <v>9</v>
      </c>
      <c r="AY151" s="140" t="s">
        <v>118</v>
      </c>
    </row>
    <row r="152" spans="2:65" s="1" customFormat="1" ht="16.5" customHeight="1">
      <c r="B152" s="122"/>
      <c r="C152" s="158" t="s">
        <v>288</v>
      </c>
      <c r="D152" s="158" t="s">
        <v>123</v>
      </c>
      <c r="E152" s="159" t="s">
        <v>289</v>
      </c>
      <c r="F152" s="160" t="s">
        <v>290</v>
      </c>
      <c r="G152" s="161" t="s">
        <v>219</v>
      </c>
      <c r="H152" s="162">
        <v>440</v>
      </c>
      <c r="I152" s="162">
        <v>201</v>
      </c>
      <c r="J152" s="162">
        <f>ROUND(I152*H152,0)</f>
        <v>88440</v>
      </c>
      <c r="K152" s="163"/>
      <c r="L152" s="275"/>
      <c r="M152" s="276"/>
      <c r="N152" s="277"/>
      <c r="O152" s="257"/>
      <c r="P152" s="257"/>
      <c r="Q152" s="257"/>
      <c r="R152" s="257"/>
      <c r="S152" s="257"/>
      <c r="T152" s="258"/>
      <c r="U152" s="259"/>
      <c r="V152" s="259"/>
      <c r="AR152" s="133" t="s">
        <v>175</v>
      </c>
      <c r="AT152" s="133" t="s">
        <v>123</v>
      </c>
      <c r="AU152" s="133" t="s">
        <v>85</v>
      </c>
      <c r="AY152" s="17" t="s">
        <v>118</v>
      </c>
      <c r="BE152" s="134">
        <f>IF(N152="základní",J152,0)</f>
        <v>0</v>
      </c>
      <c r="BF152" s="134">
        <f>IF(N152="snížená",J152,0)</f>
        <v>0</v>
      </c>
      <c r="BG152" s="134">
        <f>IF(N152="zákl. přenesená",J152,0)</f>
        <v>0</v>
      </c>
      <c r="BH152" s="134">
        <f>IF(N152="sníž. přenesená",J152,0)</f>
        <v>0</v>
      </c>
      <c r="BI152" s="134">
        <f>IF(N152="nulová",J152,0)</f>
        <v>0</v>
      </c>
      <c r="BJ152" s="17" t="s">
        <v>9</v>
      </c>
      <c r="BK152" s="134">
        <f>ROUND(I152*H152,0)</f>
        <v>88440</v>
      </c>
      <c r="BL152" s="17" t="s">
        <v>124</v>
      </c>
      <c r="BM152" s="133" t="s">
        <v>291</v>
      </c>
    </row>
    <row r="153" spans="2:65" s="1" customFormat="1">
      <c r="B153" s="29"/>
      <c r="D153" s="135" t="s">
        <v>126</v>
      </c>
      <c r="F153" s="136" t="s">
        <v>290</v>
      </c>
      <c r="L153" s="254"/>
      <c r="M153" s="260"/>
      <c r="N153" s="259"/>
      <c r="O153" s="259"/>
      <c r="P153" s="259"/>
      <c r="Q153" s="259"/>
      <c r="R153" s="259"/>
      <c r="S153" s="259"/>
      <c r="T153" s="261"/>
      <c r="U153" s="259"/>
      <c r="V153" s="259"/>
      <c r="AT153" s="17" t="s">
        <v>126</v>
      </c>
      <c r="AU153" s="17" t="s">
        <v>85</v>
      </c>
    </row>
    <row r="154" spans="2:65" s="12" customFormat="1">
      <c r="B154" s="139"/>
      <c r="D154" s="135" t="s">
        <v>130</v>
      </c>
      <c r="E154" s="140" t="s">
        <v>3</v>
      </c>
      <c r="F154" s="141" t="s">
        <v>292</v>
      </c>
      <c r="H154" s="142">
        <v>120</v>
      </c>
      <c r="L154" s="262"/>
      <c r="M154" s="263"/>
      <c r="N154" s="264"/>
      <c r="O154" s="264"/>
      <c r="P154" s="264"/>
      <c r="Q154" s="264"/>
      <c r="R154" s="264"/>
      <c r="S154" s="264"/>
      <c r="T154" s="265"/>
      <c r="U154" s="264"/>
      <c r="V154" s="264"/>
      <c r="AT154" s="140" t="s">
        <v>130</v>
      </c>
      <c r="AU154" s="140" t="s">
        <v>85</v>
      </c>
      <c r="AV154" s="12" t="s">
        <v>85</v>
      </c>
      <c r="AW154" s="12" t="s">
        <v>37</v>
      </c>
      <c r="AX154" s="12" t="s">
        <v>9</v>
      </c>
      <c r="AY154" s="140" t="s">
        <v>118</v>
      </c>
    </row>
    <row r="155" spans="2:65" s="12" customFormat="1">
      <c r="B155" s="139"/>
      <c r="D155" s="135" t="s">
        <v>130</v>
      </c>
      <c r="F155" s="141" t="s">
        <v>293</v>
      </c>
      <c r="H155" s="142">
        <v>122.4</v>
      </c>
      <c r="L155" s="262"/>
      <c r="M155" s="263"/>
      <c r="N155" s="264"/>
      <c r="O155" s="264"/>
      <c r="P155" s="264"/>
      <c r="Q155" s="264"/>
      <c r="R155" s="264"/>
      <c r="S155" s="264"/>
      <c r="T155" s="265"/>
      <c r="U155" s="264"/>
      <c r="V155" s="264"/>
      <c r="AT155" s="140" t="s">
        <v>130</v>
      </c>
      <c r="AU155" s="140" t="s">
        <v>85</v>
      </c>
      <c r="AV155" s="12" t="s">
        <v>85</v>
      </c>
      <c r="AW155" s="12" t="s">
        <v>4</v>
      </c>
      <c r="AX155" s="12" t="s">
        <v>9</v>
      </c>
      <c r="AY155" s="140" t="s">
        <v>118</v>
      </c>
    </row>
    <row r="156" spans="2:65" s="1" customFormat="1" ht="16.5" customHeight="1">
      <c r="B156" s="122"/>
      <c r="C156" s="123" t="s">
        <v>294</v>
      </c>
      <c r="D156" s="123" t="s">
        <v>120</v>
      </c>
      <c r="E156" s="124" t="s">
        <v>295</v>
      </c>
      <c r="F156" s="125" t="s">
        <v>296</v>
      </c>
      <c r="G156" s="126" t="s">
        <v>144</v>
      </c>
      <c r="H156" s="127">
        <v>4.4000000000000004</v>
      </c>
      <c r="I156" s="127">
        <v>2500</v>
      </c>
      <c r="J156" s="127">
        <f>ROUND(I156*H156,0)</f>
        <v>11000</v>
      </c>
      <c r="K156" s="128"/>
      <c r="L156" s="254"/>
      <c r="M156" s="255"/>
      <c r="N156" s="256"/>
      <c r="O156" s="257"/>
      <c r="P156" s="257"/>
      <c r="Q156" s="257"/>
      <c r="R156" s="257"/>
      <c r="S156" s="257"/>
      <c r="T156" s="258"/>
      <c r="U156" s="259"/>
      <c r="V156" s="259"/>
      <c r="AR156" s="133" t="s">
        <v>124</v>
      </c>
      <c r="AT156" s="133" t="s">
        <v>120</v>
      </c>
      <c r="AU156" s="133" t="s">
        <v>85</v>
      </c>
      <c r="AY156" s="17" t="s">
        <v>118</v>
      </c>
      <c r="BE156" s="134">
        <f>IF(N156="základní",J156,0)</f>
        <v>0</v>
      </c>
      <c r="BF156" s="134">
        <f>IF(N156="snížená",J156,0)</f>
        <v>0</v>
      </c>
      <c r="BG156" s="134">
        <f>IF(N156="zákl. přenesená",J156,0)</f>
        <v>0</v>
      </c>
      <c r="BH156" s="134">
        <f>IF(N156="sníž. přenesená",J156,0)</f>
        <v>0</v>
      </c>
      <c r="BI156" s="134">
        <f>IF(N156="nulová",J156,0)</f>
        <v>0</v>
      </c>
      <c r="BJ156" s="17" t="s">
        <v>9</v>
      </c>
      <c r="BK156" s="134">
        <f>ROUND(I156*H156,0)</f>
        <v>11000</v>
      </c>
      <c r="BL156" s="17" t="s">
        <v>124</v>
      </c>
      <c r="BM156" s="133" t="s">
        <v>297</v>
      </c>
    </row>
    <row r="157" spans="2:65" s="1" customFormat="1">
      <c r="B157" s="29"/>
      <c r="D157" s="135" t="s">
        <v>126</v>
      </c>
      <c r="F157" s="136" t="s">
        <v>296</v>
      </c>
      <c r="L157" s="254"/>
      <c r="M157" s="260"/>
      <c r="N157" s="259"/>
      <c r="O157" s="259"/>
      <c r="P157" s="259"/>
      <c r="Q157" s="259"/>
      <c r="R157" s="259"/>
      <c r="S157" s="259"/>
      <c r="T157" s="261"/>
      <c r="U157" s="259"/>
      <c r="V157" s="259"/>
      <c r="AT157" s="17" t="s">
        <v>126</v>
      </c>
      <c r="AU157" s="17" t="s">
        <v>85</v>
      </c>
    </row>
    <row r="158" spans="2:65" s="12" customFormat="1">
      <c r="B158" s="139"/>
      <c r="D158" s="135" t="s">
        <v>130</v>
      </c>
      <c r="E158" s="140" t="s">
        <v>3</v>
      </c>
      <c r="F158" s="141" t="s">
        <v>515</v>
      </c>
      <c r="H158" s="142">
        <v>4.4000000000000004</v>
      </c>
      <c r="L158" s="262"/>
      <c r="M158" s="263"/>
      <c r="N158" s="264"/>
      <c r="O158" s="264"/>
      <c r="P158" s="264"/>
      <c r="Q158" s="264"/>
      <c r="R158" s="264"/>
      <c r="S158" s="264"/>
      <c r="T158" s="265"/>
      <c r="U158" s="264"/>
      <c r="V158" s="264"/>
      <c r="AT158" s="140" t="s">
        <v>130</v>
      </c>
      <c r="AU158" s="140" t="s">
        <v>85</v>
      </c>
      <c r="AV158" s="12" t="s">
        <v>85</v>
      </c>
      <c r="AW158" s="12" t="s">
        <v>37</v>
      </c>
      <c r="AX158" s="12" t="s">
        <v>9</v>
      </c>
      <c r="AY158" s="140" t="s">
        <v>118</v>
      </c>
    </row>
    <row r="159" spans="2:65" s="11" customFormat="1" ht="25.9" customHeight="1">
      <c r="B159" s="113"/>
      <c r="D159" s="114" t="s">
        <v>75</v>
      </c>
      <c r="E159" s="115" t="s">
        <v>123</v>
      </c>
      <c r="F159" s="115" t="s">
        <v>298</v>
      </c>
      <c r="J159" s="116">
        <f>J160</f>
        <v>-37000</v>
      </c>
      <c r="L159" s="270"/>
      <c r="M159" s="271"/>
      <c r="N159" s="272"/>
      <c r="O159" s="272"/>
      <c r="P159" s="273"/>
      <c r="Q159" s="272"/>
      <c r="R159" s="273"/>
      <c r="S159" s="272"/>
      <c r="T159" s="274"/>
      <c r="U159" s="272"/>
      <c r="V159" s="272"/>
      <c r="AR159" s="114" t="s">
        <v>157</v>
      </c>
      <c r="AT159" s="120" t="s">
        <v>75</v>
      </c>
      <c r="AU159" s="120" t="s">
        <v>76</v>
      </c>
      <c r="AY159" s="114" t="s">
        <v>118</v>
      </c>
      <c r="BK159" s="121">
        <f>BK160</f>
        <v>-44640</v>
      </c>
    </row>
    <row r="160" spans="2:65" s="11" customFormat="1" ht="22.9" customHeight="1">
      <c r="B160" s="113"/>
      <c r="D160" s="114" t="s">
        <v>75</v>
      </c>
      <c r="E160" s="151" t="s">
        <v>299</v>
      </c>
      <c r="F160" s="151" t="s">
        <v>300</v>
      </c>
      <c r="J160" s="152">
        <f>J161+J163+J166</f>
        <v>-37000</v>
      </c>
      <c r="L160" s="270"/>
      <c r="M160" s="271"/>
      <c r="N160" s="272"/>
      <c r="O160" s="272"/>
      <c r="P160" s="273"/>
      <c r="Q160" s="272"/>
      <c r="R160" s="273"/>
      <c r="S160" s="272"/>
      <c r="T160" s="274"/>
      <c r="U160" s="272"/>
      <c r="V160" s="272"/>
      <c r="AR160" s="114" t="s">
        <v>157</v>
      </c>
      <c r="AT160" s="120" t="s">
        <v>75</v>
      </c>
      <c r="AU160" s="120" t="s">
        <v>9</v>
      </c>
      <c r="AY160" s="114" t="s">
        <v>118</v>
      </c>
      <c r="BK160" s="121">
        <f>SUM(BK161:BK164)</f>
        <v>-44640</v>
      </c>
    </row>
    <row r="161" spans="2:65" s="1" customFormat="1" ht="16.5" customHeight="1">
      <c r="B161" s="122"/>
      <c r="C161" s="123" t="s">
        <v>301</v>
      </c>
      <c r="D161" s="123" t="s">
        <v>120</v>
      </c>
      <c r="E161" s="124" t="s">
        <v>302</v>
      </c>
      <c r="F161" s="125" t="s">
        <v>303</v>
      </c>
      <c r="G161" s="126" t="s">
        <v>219</v>
      </c>
      <c r="H161" s="127">
        <v>-171.2</v>
      </c>
      <c r="I161" s="127">
        <v>45</v>
      </c>
      <c r="J161" s="127">
        <f>ROUND(I161*H161,0)</f>
        <v>-7704</v>
      </c>
      <c r="K161" s="128"/>
      <c r="L161" s="254"/>
      <c r="M161" s="255"/>
      <c r="N161" s="256"/>
      <c r="O161" s="257"/>
      <c r="P161" s="257"/>
      <c r="Q161" s="257"/>
      <c r="R161" s="257"/>
      <c r="S161" s="257"/>
      <c r="T161" s="258"/>
      <c r="U161" s="259"/>
      <c r="V161" s="259"/>
      <c r="AR161" s="133" t="s">
        <v>304</v>
      </c>
      <c r="AT161" s="133" t="s">
        <v>120</v>
      </c>
      <c r="AU161" s="133" t="s">
        <v>85</v>
      </c>
      <c r="AY161" s="17" t="s">
        <v>118</v>
      </c>
      <c r="BE161" s="134">
        <f>IF(N161="základní",J161,0)</f>
        <v>0</v>
      </c>
      <c r="BF161" s="134">
        <f>IF(N161="snížená",J161,0)</f>
        <v>0</v>
      </c>
      <c r="BG161" s="134">
        <f>IF(N161="zákl. přenesená",J161,0)</f>
        <v>0</v>
      </c>
      <c r="BH161" s="134">
        <f>IF(N161="sníž. přenesená",J161,0)</f>
        <v>0</v>
      </c>
      <c r="BI161" s="134">
        <f>IF(N161="nulová",J161,0)</f>
        <v>0</v>
      </c>
      <c r="BJ161" s="17" t="s">
        <v>9</v>
      </c>
      <c r="BK161" s="134">
        <f>ROUND(I161*H161,0)</f>
        <v>-7704</v>
      </c>
      <c r="BL161" s="17" t="s">
        <v>304</v>
      </c>
      <c r="BM161" s="133" t="s">
        <v>305</v>
      </c>
    </row>
    <row r="162" spans="2:65" s="1" customFormat="1">
      <c r="B162" s="29"/>
      <c r="D162" s="135" t="s">
        <v>126</v>
      </c>
      <c r="F162" s="136" t="s">
        <v>303</v>
      </c>
      <c r="L162" s="254"/>
      <c r="M162" s="260"/>
      <c r="N162" s="259"/>
      <c r="O162" s="259"/>
      <c r="P162" s="259"/>
      <c r="Q162" s="259"/>
      <c r="R162" s="259"/>
      <c r="S162" s="259"/>
      <c r="T162" s="261"/>
      <c r="U162" s="259"/>
      <c r="V162" s="259"/>
      <c r="AT162" s="17" t="s">
        <v>126</v>
      </c>
      <c r="AU162" s="17" t="s">
        <v>85</v>
      </c>
    </row>
    <row r="163" spans="2:65" s="1" customFormat="1" ht="16.5" customHeight="1">
      <c r="B163" s="122"/>
      <c r="C163" s="158" t="s">
        <v>8</v>
      </c>
      <c r="D163" s="158" t="s">
        <v>123</v>
      </c>
      <c r="E163" s="159" t="s">
        <v>306</v>
      </c>
      <c r="F163" s="160" t="s">
        <v>307</v>
      </c>
      <c r="G163" s="161" t="s">
        <v>219</v>
      </c>
      <c r="H163" s="162">
        <v>-180</v>
      </c>
      <c r="I163" s="162">
        <v>205.2</v>
      </c>
      <c r="J163" s="162">
        <f>ROUND(I163*H163,0)</f>
        <v>-36936</v>
      </c>
      <c r="K163" s="163"/>
      <c r="L163" s="275"/>
      <c r="M163" s="276"/>
      <c r="N163" s="277"/>
      <c r="O163" s="257"/>
      <c r="P163" s="257"/>
      <c r="Q163" s="257"/>
      <c r="R163" s="257"/>
      <c r="S163" s="257"/>
      <c r="T163" s="258"/>
      <c r="U163" s="259"/>
      <c r="V163" s="259"/>
      <c r="AR163" s="133" t="s">
        <v>308</v>
      </c>
      <c r="AT163" s="133" t="s">
        <v>123</v>
      </c>
      <c r="AU163" s="133" t="s">
        <v>85</v>
      </c>
      <c r="AY163" s="17" t="s">
        <v>118</v>
      </c>
      <c r="BE163" s="134">
        <f>IF(N163="základní",J163,0)</f>
        <v>0</v>
      </c>
      <c r="BF163" s="134">
        <f>IF(N163="snížená",J163,0)</f>
        <v>0</v>
      </c>
      <c r="BG163" s="134">
        <f>IF(N163="zákl. přenesená",J163,0)</f>
        <v>0</v>
      </c>
      <c r="BH163" s="134">
        <f>IF(N163="sníž. přenesená",J163,0)</f>
        <v>0</v>
      </c>
      <c r="BI163" s="134">
        <f>IF(N163="nulová",J163,0)</f>
        <v>0</v>
      </c>
      <c r="BJ163" s="17" t="s">
        <v>9</v>
      </c>
      <c r="BK163" s="134">
        <f>ROUND(I163*H163,0)</f>
        <v>-36936</v>
      </c>
      <c r="BL163" s="17" t="s">
        <v>308</v>
      </c>
      <c r="BM163" s="133" t="s">
        <v>309</v>
      </c>
    </row>
    <row r="164" spans="2:65" s="1" customFormat="1">
      <c r="B164" s="29"/>
      <c r="D164" s="135" t="s">
        <v>126</v>
      </c>
      <c r="F164" s="136" t="s">
        <v>307</v>
      </c>
      <c r="L164" s="254"/>
      <c r="M164" s="282"/>
      <c r="N164" s="283"/>
      <c r="O164" s="283"/>
      <c r="P164" s="283"/>
      <c r="Q164" s="283"/>
      <c r="R164" s="283"/>
      <c r="S164" s="283"/>
      <c r="T164" s="284"/>
      <c r="U164" s="259"/>
      <c r="V164" s="259"/>
      <c r="AT164" s="17" t="s">
        <v>126</v>
      </c>
      <c r="AU164" s="17" t="s">
        <v>85</v>
      </c>
    </row>
    <row r="165" spans="2:65" s="1" customFormat="1">
      <c r="B165" s="301"/>
      <c r="D165" s="135"/>
      <c r="F165" s="136"/>
      <c r="J165" s="303"/>
      <c r="L165" s="295"/>
      <c r="M165" s="295"/>
      <c r="N165" s="295"/>
      <c r="O165" s="295"/>
      <c r="P165" s="295"/>
      <c r="Q165" s="295"/>
      <c r="R165" s="295"/>
      <c r="S165" s="295"/>
      <c r="T165" s="295"/>
      <c r="U165" s="259"/>
      <c r="V165" s="259"/>
      <c r="AT165" s="17"/>
      <c r="AU165" s="17"/>
    </row>
    <row r="166" spans="2:65" ht="12">
      <c r="B166" s="302"/>
      <c r="C166" s="123">
        <v>22</v>
      </c>
      <c r="D166" s="123" t="s">
        <v>120</v>
      </c>
      <c r="E166" s="124" t="s">
        <v>529</v>
      </c>
      <c r="F166" s="125" t="s">
        <v>530</v>
      </c>
      <c r="G166" s="126" t="s">
        <v>144</v>
      </c>
      <c r="H166" s="127">
        <v>2</v>
      </c>
      <c r="I166" s="127">
        <v>3820</v>
      </c>
      <c r="J166" s="304">
        <f>ROUND(I166*H166,0)</f>
        <v>7640</v>
      </c>
    </row>
    <row r="167" spans="2:65" s="1" customFormat="1">
      <c r="B167" s="29"/>
      <c r="D167" s="135"/>
      <c r="F167" s="136"/>
      <c r="L167" s="254"/>
      <c r="M167" s="295"/>
      <c r="N167" s="295"/>
      <c r="O167" s="295"/>
      <c r="P167" s="295"/>
      <c r="Q167" s="295"/>
      <c r="R167" s="295"/>
      <c r="S167" s="295"/>
      <c r="T167" s="295"/>
      <c r="U167" s="259"/>
      <c r="V167" s="259"/>
      <c r="AT167" s="17"/>
      <c r="AU167" s="17"/>
    </row>
    <row r="168" spans="2:65" s="1" customFormat="1" ht="6.95" customHeight="1">
      <c r="B168" s="38"/>
      <c r="C168" s="39"/>
      <c r="D168" s="39"/>
      <c r="E168" s="39"/>
      <c r="F168"/>
      <c r="G168" s="39"/>
      <c r="H168" s="39"/>
      <c r="I168" s="39"/>
      <c r="J168" s="39"/>
      <c r="K168" s="39"/>
      <c r="L168" s="254"/>
      <c r="M168" s="259"/>
      <c r="N168" s="259"/>
      <c r="O168" s="259"/>
      <c r="P168" s="259"/>
      <c r="Q168" s="259"/>
      <c r="R168" s="259"/>
      <c r="S168" s="259"/>
      <c r="T168" s="259"/>
      <c r="U168" s="259"/>
      <c r="V168" s="259"/>
    </row>
  </sheetData>
  <autoFilter ref="C84:K164" xr:uid="{00000000-0009-0000-0000-000002000000}"/>
  <mergeCells count="8">
    <mergeCell ref="E75:H75"/>
    <mergeCell ref="E77:H77"/>
    <mergeCell ref="L2:V2"/>
    <mergeCell ref="E7:H7"/>
    <mergeCell ref="E9:H9"/>
    <mergeCell ref="E27:H27"/>
    <mergeCell ref="E48:H48"/>
    <mergeCell ref="E50:H50"/>
  </mergeCells>
  <hyperlinks>
    <hyperlink ref="F114" r:id="rId1" xr:uid="{00000000-0004-0000-0200-000000000000}"/>
    <hyperlink ref="F139" r:id="rId2" xr:uid="{00000000-0004-0000-0200-000001000000}"/>
    <hyperlink ref="F145" r:id="rId3" xr:uid="{00000000-0004-0000-0200-000002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90"/>
  <sheetViews>
    <sheetView showGridLines="0" topLeftCell="A67" workbookViewId="0">
      <selection activeCell="AB97" sqref="AB9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324" t="s">
        <v>6</v>
      </c>
      <c r="M2" s="306"/>
      <c r="N2" s="306"/>
      <c r="O2" s="306"/>
      <c r="P2" s="306"/>
      <c r="Q2" s="306"/>
      <c r="R2" s="306"/>
      <c r="S2" s="306"/>
      <c r="T2" s="306"/>
      <c r="U2" s="306"/>
      <c r="V2" s="306"/>
      <c r="AT2" s="17" t="s">
        <v>91</v>
      </c>
    </row>
    <row r="3" spans="2:46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85</v>
      </c>
    </row>
    <row r="4" spans="2:46" ht="24.95" customHeight="1">
      <c r="B4" s="20"/>
      <c r="D4" s="21" t="s">
        <v>92</v>
      </c>
      <c r="L4" s="20"/>
      <c r="M4" s="82" t="s">
        <v>12</v>
      </c>
      <c r="AT4" s="17" t="s">
        <v>4</v>
      </c>
    </row>
    <row r="5" spans="2:46" ht="6.95" customHeight="1">
      <c r="B5" s="20"/>
      <c r="L5" s="20"/>
    </row>
    <row r="6" spans="2:46" ht="12" customHeight="1">
      <c r="B6" s="20"/>
      <c r="D6" s="26" t="s">
        <v>15</v>
      </c>
      <c r="L6" s="20"/>
    </row>
    <row r="7" spans="2:46" ht="16.5" customHeight="1">
      <c r="B7" s="20"/>
      <c r="E7" s="338" t="str">
        <f>'Rekapitulace stavby'!K6</f>
        <v>Malířská - Rekonstrukce dešťové kanalizace a komunikace</v>
      </c>
      <c r="F7" s="339"/>
      <c r="G7" s="339"/>
      <c r="H7" s="339"/>
      <c r="L7" s="20"/>
    </row>
    <row r="8" spans="2:46" s="1" customFormat="1" ht="12" customHeight="1">
      <c r="B8" s="29"/>
      <c r="D8" s="26" t="s">
        <v>93</v>
      </c>
      <c r="L8" s="29"/>
    </row>
    <row r="9" spans="2:46" s="1" customFormat="1" ht="16.5" customHeight="1">
      <c r="B9" s="29"/>
      <c r="E9" s="325" t="s">
        <v>310</v>
      </c>
      <c r="F9" s="340"/>
      <c r="G9" s="340"/>
      <c r="H9" s="340"/>
      <c r="L9" s="29"/>
    </row>
    <row r="10" spans="2:46" s="1" customFormat="1">
      <c r="B10" s="29"/>
      <c r="L10" s="29"/>
    </row>
    <row r="11" spans="2:46" s="1" customFormat="1" ht="12" customHeight="1">
      <c r="B11" s="29"/>
      <c r="D11" s="26" t="s">
        <v>17</v>
      </c>
      <c r="F11" s="24" t="s">
        <v>3</v>
      </c>
      <c r="I11" s="26" t="s">
        <v>18</v>
      </c>
      <c r="J11" s="24" t="s">
        <v>3</v>
      </c>
      <c r="L11" s="29"/>
    </row>
    <row r="12" spans="2:46" s="1" customFormat="1" ht="12" customHeight="1">
      <c r="B12" s="29"/>
      <c r="D12" s="26" t="s">
        <v>19</v>
      </c>
      <c r="F12" s="24" t="s">
        <v>20</v>
      </c>
      <c r="I12" s="26" t="s">
        <v>21</v>
      </c>
      <c r="J12" s="46" t="str">
        <f>'Rekapitulace stavby'!AN8</f>
        <v>14. 12. 2021</v>
      </c>
      <c r="L12" s="29"/>
    </row>
    <row r="13" spans="2:46" s="1" customFormat="1" ht="10.9" customHeight="1">
      <c r="B13" s="29"/>
      <c r="L13" s="29"/>
    </row>
    <row r="14" spans="2:46" s="1" customFormat="1" ht="12" customHeight="1">
      <c r="B14" s="29"/>
      <c r="D14" s="26" t="s">
        <v>23</v>
      </c>
      <c r="I14" s="26" t="s">
        <v>24</v>
      </c>
      <c r="J14" s="24" t="s">
        <v>25</v>
      </c>
      <c r="L14" s="29"/>
    </row>
    <row r="15" spans="2:46" s="1" customFormat="1" ht="18" customHeight="1">
      <c r="B15" s="29"/>
      <c r="E15" s="24" t="s">
        <v>27</v>
      </c>
      <c r="I15" s="26" t="s">
        <v>28</v>
      </c>
      <c r="J15" s="24" t="s">
        <v>29</v>
      </c>
      <c r="L15" s="29"/>
    </row>
    <row r="16" spans="2:46" s="1" customFormat="1" ht="6.95" customHeight="1">
      <c r="B16" s="29"/>
      <c r="L16" s="29"/>
    </row>
    <row r="17" spans="2:12" s="1" customFormat="1" ht="12" customHeight="1">
      <c r="B17" s="29"/>
      <c r="D17" s="26" t="s">
        <v>30</v>
      </c>
      <c r="I17" s="26" t="s">
        <v>24</v>
      </c>
      <c r="J17" s="24" t="s">
        <v>31</v>
      </c>
      <c r="L17" s="29"/>
    </row>
    <row r="18" spans="2:12" s="1" customFormat="1" ht="18" customHeight="1">
      <c r="B18" s="29"/>
      <c r="E18" s="24" t="s">
        <v>32</v>
      </c>
      <c r="I18" s="26" t="s">
        <v>28</v>
      </c>
      <c r="J18" s="24" t="s">
        <v>33</v>
      </c>
      <c r="L18" s="29"/>
    </row>
    <row r="19" spans="2:12" s="1" customFormat="1" ht="6.95" customHeight="1">
      <c r="B19" s="29"/>
      <c r="L19" s="29"/>
    </row>
    <row r="20" spans="2:12" s="1" customFormat="1" ht="12" customHeight="1">
      <c r="B20" s="29"/>
      <c r="D20" s="26" t="s">
        <v>34</v>
      </c>
      <c r="I20" s="26" t="s">
        <v>24</v>
      </c>
      <c r="J20" s="24" t="s">
        <v>35</v>
      </c>
      <c r="L20" s="29"/>
    </row>
    <row r="21" spans="2:12" s="1" customFormat="1" ht="18" customHeight="1">
      <c r="B21" s="29"/>
      <c r="E21" s="24" t="s">
        <v>36</v>
      </c>
      <c r="I21" s="26" t="s">
        <v>28</v>
      </c>
      <c r="J21" s="24" t="s">
        <v>3</v>
      </c>
      <c r="L21" s="29"/>
    </row>
    <row r="22" spans="2:12" s="1" customFormat="1" ht="6.95" customHeight="1">
      <c r="B22" s="29"/>
      <c r="L22" s="29"/>
    </row>
    <row r="23" spans="2:12" s="1" customFormat="1" ht="12" customHeight="1">
      <c r="B23" s="29"/>
      <c r="D23" s="26" t="s">
        <v>38</v>
      </c>
      <c r="I23" s="26" t="s">
        <v>24</v>
      </c>
      <c r="J23" s="24" t="s">
        <v>3</v>
      </c>
      <c r="L23" s="29"/>
    </row>
    <row r="24" spans="2:12" s="1" customFormat="1" ht="18" customHeight="1">
      <c r="B24" s="29"/>
      <c r="E24" s="24" t="s">
        <v>39</v>
      </c>
      <c r="I24" s="26" t="s">
        <v>28</v>
      </c>
      <c r="J24" s="24" t="s">
        <v>3</v>
      </c>
      <c r="L24" s="29"/>
    </row>
    <row r="25" spans="2:12" s="1" customFormat="1" ht="6.95" customHeight="1">
      <c r="B25" s="29"/>
      <c r="L25" s="29"/>
    </row>
    <row r="26" spans="2:12" s="1" customFormat="1" ht="12" customHeight="1">
      <c r="B26" s="29"/>
      <c r="D26" s="26" t="s">
        <v>40</v>
      </c>
      <c r="L26" s="29"/>
    </row>
    <row r="27" spans="2:12" s="7" customFormat="1" ht="16.5" customHeight="1">
      <c r="B27" s="83"/>
      <c r="E27" s="308" t="s">
        <v>3</v>
      </c>
      <c r="F27" s="308"/>
      <c r="G27" s="308"/>
      <c r="H27" s="308"/>
      <c r="L27" s="83"/>
    </row>
    <row r="28" spans="2:12" s="1" customFormat="1" ht="6.95" customHeight="1">
      <c r="B28" s="29"/>
      <c r="L28" s="29"/>
    </row>
    <row r="29" spans="2:12" s="1" customFormat="1" ht="6.95" customHeight="1">
      <c r="B29" s="29"/>
      <c r="D29" s="47"/>
      <c r="E29" s="47"/>
      <c r="F29" s="47"/>
      <c r="G29" s="47"/>
      <c r="H29" s="47"/>
      <c r="I29" s="47"/>
      <c r="J29" s="47"/>
      <c r="K29" s="47"/>
      <c r="L29" s="29"/>
    </row>
    <row r="30" spans="2:12" s="1" customFormat="1" ht="25.35" customHeight="1">
      <c r="B30" s="29"/>
      <c r="D30" s="84" t="s">
        <v>42</v>
      </c>
      <c r="J30" s="60">
        <f>ROUND(J82, 2)</f>
        <v>-20000</v>
      </c>
      <c r="L30" s="29"/>
    </row>
    <row r="31" spans="2:12" s="1" customFormat="1" ht="6.95" customHeight="1">
      <c r="B31" s="29"/>
      <c r="D31" s="47"/>
      <c r="E31" s="47"/>
      <c r="F31" s="47"/>
      <c r="G31" s="47"/>
      <c r="H31" s="47"/>
      <c r="I31" s="47"/>
      <c r="J31" s="47"/>
      <c r="K31" s="47"/>
      <c r="L31" s="29"/>
    </row>
    <row r="32" spans="2:12" s="1" customFormat="1" ht="14.45" customHeight="1">
      <c r="B32" s="29"/>
      <c r="F32" s="32" t="s">
        <v>44</v>
      </c>
      <c r="I32" s="32" t="s">
        <v>43</v>
      </c>
      <c r="J32" s="32" t="s">
        <v>45</v>
      </c>
      <c r="L32" s="29"/>
    </row>
    <row r="33" spans="2:12" s="1" customFormat="1" ht="14.45" customHeight="1">
      <c r="B33" s="29"/>
      <c r="D33" s="49" t="s">
        <v>46</v>
      </c>
      <c r="E33" s="26" t="s">
        <v>47</v>
      </c>
      <c r="F33" s="85">
        <f>ROUND((SUM(BE82:BE89)),  2)</f>
        <v>-20000</v>
      </c>
      <c r="I33" s="86">
        <v>0.21</v>
      </c>
      <c r="J33" s="85">
        <f>ROUND(((SUM(BE82:BE89))*I33),  2)</f>
        <v>-4200</v>
      </c>
      <c r="L33" s="29"/>
    </row>
    <row r="34" spans="2:12" s="1" customFormat="1" ht="14.45" customHeight="1">
      <c r="B34" s="29"/>
      <c r="E34" s="26" t="s">
        <v>48</v>
      </c>
      <c r="F34" s="85">
        <f>ROUND((SUM(BF82:BF89)),  2)</f>
        <v>0</v>
      </c>
      <c r="I34" s="86">
        <v>0.15</v>
      </c>
      <c r="J34" s="85">
        <f>ROUND(((SUM(BF82:BF89))*I34),  2)</f>
        <v>0</v>
      </c>
      <c r="L34" s="29"/>
    </row>
    <row r="35" spans="2:12" s="1" customFormat="1" ht="14.45" hidden="1" customHeight="1">
      <c r="B35" s="29"/>
      <c r="E35" s="26" t="s">
        <v>49</v>
      </c>
      <c r="F35" s="85">
        <f>ROUND((SUM(BG82:BG89)),  2)</f>
        <v>0</v>
      </c>
      <c r="I35" s="86">
        <v>0.21</v>
      </c>
      <c r="J35" s="85">
        <f>0</f>
        <v>0</v>
      </c>
      <c r="L35" s="29"/>
    </row>
    <row r="36" spans="2:12" s="1" customFormat="1" ht="14.45" hidden="1" customHeight="1">
      <c r="B36" s="29"/>
      <c r="E36" s="26" t="s">
        <v>50</v>
      </c>
      <c r="F36" s="85">
        <f>ROUND((SUM(BH82:BH89)),  2)</f>
        <v>0</v>
      </c>
      <c r="I36" s="86">
        <v>0.15</v>
      </c>
      <c r="J36" s="85">
        <f>0</f>
        <v>0</v>
      </c>
      <c r="L36" s="29"/>
    </row>
    <row r="37" spans="2:12" s="1" customFormat="1" ht="14.45" hidden="1" customHeight="1">
      <c r="B37" s="29"/>
      <c r="E37" s="26" t="s">
        <v>51</v>
      </c>
      <c r="F37" s="85">
        <f>ROUND((SUM(BI82:BI89)),  2)</f>
        <v>0</v>
      </c>
      <c r="I37" s="86">
        <v>0</v>
      </c>
      <c r="J37" s="85">
        <f>0</f>
        <v>0</v>
      </c>
      <c r="L37" s="29"/>
    </row>
    <row r="38" spans="2:12" s="1" customFormat="1" ht="6.95" customHeight="1">
      <c r="B38" s="29"/>
      <c r="L38" s="29"/>
    </row>
    <row r="39" spans="2:12" s="1" customFormat="1" ht="25.35" customHeight="1">
      <c r="B39" s="29"/>
      <c r="C39" s="87"/>
      <c r="D39" s="88" t="s">
        <v>52</v>
      </c>
      <c r="E39" s="51"/>
      <c r="F39" s="51"/>
      <c r="G39" s="89" t="s">
        <v>53</v>
      </c>
      <c r="H39" s="90" t="s">
        <v>54</v>
      </c>
      <c r="I39" s="51"/>
      <c r="J39" s="91">
        <f>SUM(J30:J37)</f>
        <v>-24200</v>
      </c>
      <c r="K39" s="92"/>
      <c r="L39" s="29"/>
    </row>
    <row r="40" spans="2:12" s="1" customFormat="1" ht="14.45" customHeight="1">
      <c r="B40" s="38"/>
      <c r="C40" s="39"/>
      <c r="D40" s="39"/>
      <c r="E40" s="39"/>
      <c r="F40" s="39"/>
      <c r="G40" s="39"/>
      <c r="H40" s="39"/>
      <c r="I40" s="39"/>
      <c r="J40" s="39"/>
      <c r="K40" s="39"/>
      <c r="L40" s="29"/>
    </row>
    <row r="44" spans="2:12" s="1" customFormat="1" ht="6.95" customHeight="1"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29"/>
    </row>
    <row r="45" spans="2:12" s="1" customFormat="1" ht="24.95" customHeight="1">
      <c r="B45" s="29"/>
      <c r="C45" s="21" t="s">
        <v>95</v>
      </c>
      <c r="L45" s="29"/>
    </row>
    <row r="46" spans="2:12" s="1" customFormat="1" ht="6.95" customHeight="1">
      <c r="B46" s="29"/>
      <c r="L46" s="29"/>
    </row>
    <row r="47" spans="2:12" s="1" customFormat="1" ht="12" customHeight="1">
      <c r="B47" s="29"/>
      <c r="C47" s="26" t="s">
        <v>15</v>
      </c>
      <c r="L47" s="29"/>
    </row>
    <row r="48" spans="2:12" s="1" customFormat="1" ht="16.5" customHeight="1">
      <c r="B48" s="29"/>
      <c r="E48" s="338" t="str">
        <f>E7</f>
        <v>Malířská - Rekonstrukce dešťové kanalizace a komunikace</v>
      </c>
      <c r="F48" s="339"/>
      <c r="G48" s="339"/>
      <c r="H48" s="339"/>
      <c r="L48" s="29"/>
    </row>
    <row r="49" spans="2:47" s="1" customFormat="1" ht="12" customHeight="1">
      <c r="B49" s="29"/>
      <c r="C49" s="26" t="s">
        <v>93</v>
      </c>
      <c r="L49" s="29"/>
    </row>
    <row r="50" spans="2:47" s="1" customFormat="1" ht="16.5" customHeight="1">
      <c r="B50" s="29"/>
      <c r="E50" s="325" t="str">
        <f>E9</f>
        <v>ZBV č.3 - Změny VRN</v>
      </c>
      <c r="F50" s="340"/>
      <c r="G50" s="340"/>
      <c r="H50" s="340"/>
      <c r="L50" s="29"/>
    </row>
    <row r="51" spans="2:47" s="1" customFormat="1" ht="6.95" customHeight="1">
      <c r="B51" s="29"/>
      <c r="L51" s="29"/>
    </row>
    <row r="52" spans="2:47" s="1" customFormat="1" ht="12" customHeight="1">
      <c r="B52" s="29"/>
      <c r="C52" s="26" t="s">
        <v>19</v>
      </c>
      <c r="F52" s="24" t="str">
        <f>F12</f>
        <v xml:space="preserve"> Rychnov u Jbc </v>
      </c>
      <c r="I52" s="26" t="s">
        <v>21</v>
      </c>
      <c r="J52" s="46" t="str">
        <f>IF(J12="","",J12)</f>
        <v>14. 12. 2021</v>
      </c>
      <c r="L52" s="29"/>
    </row>
    <row r="53" spans="2:47" s="1" customFormat="1" ht="6.95" customHeight="1">
      <c r="B53" s="29"/>
      <c r="L53" s="29"/>
    </row>
    <row r="54" spans="2:47" s="1" customFormat="1" ht="15.2" customHeight="1">
      <c r="B54" s="29"/>
      <c r="C54" s="26" t="s">
        <v>23</v>
      </c>
      <c r="F54" s="24" t="str">
        <f>E15</f>
        <v>Město Rychnov u Jablonce nad Nisou</v>
      </c>
      <c r="I54" s="26" t="s">
        <v>34</v>
      </c>
      <c r="J54" s="27" t="str">
        <f>E21</f>
        <v>Ing. Zdeněk Hudec</v>
      </c>
      <c r="L54" s="29"/>
    </row>
    <row r="55" spans="2:47" s="1" customFormat="1" ht="15.2" customHeight="1">
      <c r="B55" s="29"/>
      <c r="C55" s="26" t="s">
        <v>30</v>
      </c>
      <c r="F55" s="24" t="str">
        <f>IF(E18="","",E18)</f>
        <v>1.jizerskohorská stavební společnost, s.r.o.</v>
      </c>
      <c r="I55" s="26" t="s">
        <v>38</v>
      </c>
      <c r="J55" s="27" t="str">
        <f>E24</f>
        <v xml:space="preserve"> Miloslav Neuman</v>
      </c>
      <c r="L55" s="29"/>
    </row>
    <row r="56" spans="2:47" s="1" customFormat="1" ht="10.35" customHeight="1">
      <c r="B56" s="29"/>
      <c r="L56" s="29"/>
    </row>
    <row r="57" spans="2:47" s="1" customFormat="1" ht="29.25" customHeight="1">
      <c r="B57" s="29"/>
      <c r="C57" s="93" t="s">
        <v>96</v>
      </c>
      <c r="D57" s="87"/>
      <c r="E57" s="87"/>
      <c r="F57" s="87"/>
      <c r="G57" s="87"/>
      <c r="H57" s="87"/>
      <c r="I57" s="87"/>
      <c r="J57" s="94" t="s">
        <v>97</v>
      </c>
      <c r="K57" s="87"/>
      <c r="L57" s="29"/>
    </row>
    <row r="58" spans="2:47" s="1" customFormat="1" ht="10.35" customHeight="1">
      <c r="B58" s="29"/>
      <c r="L58" s="29"/>
    </row>
    <row r="59" spans="2:47" s="1" customFormat="1" ht="22.9" customHeight="1">
      <c r="B59" s="29"/>
      <c r="C59" s="95" t="s">
        <v>74</v>
      </c>
      <c r="J59" s="60">
        <f>J82</f>
        <v>-20000</v>
      </c>
      <c r="L59" s="29"/>
      <c r="AU59" s="17" t="s">
        <v>98</v>
      </c>
    </row>
    <row r="60" spans="2:47" s="8" customFormat="1" ht="24.95" customHeight="1">
      <c r="B60" s="96"/>
      <c r="D60" s="97" t="s">
        <v>311</v>
      </c>
      <c r="E60" s="98"/>
      <c r="F60" s="98"/>
      <c r="G60" s="98"/>
      <c r="H60" s="98"/>
      <c r="I60" s="98"/>
      <c r="J60" s="99">
        <f>J83</f>
        <v>-20000</v>
      </c>
      <c r="L60" s="96"/>
    </row>
    <row r="61" spans="2:47" s="9" customFormat="1" ht="19.899999999999999" customHeight="1">
      <c r="B61" s="100"/>
      <c r="D61" s="101" t="s">
        <v>312</v>
      </c>
      <c r="E61" s="102"/>
      <c r="F61" s="102"/>
      <c r="G61" s="102"/>
      <c r="H61" s="102"/>
      <c r="I61" s="102"/>
      <c r="J61" s="103">
        <f>J84</f>
        <v>-20000</v>
      </c>
      <c r="L61" s="100"/>
    </row>
    <row r="62" spans="2:47" s="9" customFormat="1" ht="19.899999999999999" customHeight="1">
      <c r="B62" s="100"/>
      <c r="D62" s="101" t="s">
        <v>313</v>
      </c>
      <c r="E62" s="102"/>
      <c r="F62" s="102"/>
      <c r="G62" s="102"/>
      <c r="H62" s="102"/>
      <c r="I62" s="102"/>
      <c r="J62" s="103">
        <f>J87</f>
        <v>0</v>
      </c>
      <c r="L62" s="100"/>
    </row>
    <row r="63" spans="2:47" s="1" customFormat="1" ht="21.75" customHeight="1">
      <c r="B63" s="29"/>
      <c r="L63" s="29"/>
    </row>
    <row r="64" spans="2:47" s="1" customFormat="1" ht="6.95" customHeight="1">
      <c r="B64" s="38"/>
      <c r="C64" s="39"/>
      <c r="D64" s="39"/>
      <c r="E64" s="39"/>
      <c r="F64" s="39"/>
      <c r="G64" s="39"/>
      <c r="H64" s="39"/>
      <c r="I64" s="39"/>
      <c r="J64" s="39"/>
      <c r="K64" s="39"/>
      <c r="L64" s="29"/>
    </row>
    <row r="68" spans="2:12" s="1" customFormat="1" ht="6.95" customHeight="1">
      <c r="B68" s="40"/>
      <c r="C68" s="41"/>
      <c r="D68" s="41"/>
      <c r="E68" s="41"/>
      <c r="F68" s="41"/>
      <c r="G68" s="41"/>
      <c r="H68" s="41"/>
      <c r="I68" s="41"/>
      <c r="J68" s="41"/>
      <c r="K68" s="41"/>
      <c r="L68" s="29"/>
    </row>
    <row r="69" spans="2:12" s="1" customFormat="1" ht="24.95" customHeight="1">
      <c r="B69" s="29"/>
      <c r="C69" s="21" t="s">
        <v>103</v>
      </c>
      <c r="L69" s="29"/>
    </row>
    <row r="70" spans="2:12" s="1" customFormat="1" ht="6.95" customHeight="1">
      <c r="B70" s="29"/>
      <c r="L70" s="29"/>
    </row>
    <row r="71" spans="2:12" s="1" customFormat="1" ht="12" customHeight="1">
      <c r="B71" s="29"/>
      <c r="C71" s="26" t="s">
        <v>15</v>
      </c>
      <c r="L71" s="29"/>
    </row>
    <row r="72" spans="2:12" s="1" customFormat="1" ht="16.5" customHeight="1">
      <c r="B72" s="29"/>
      <c r="E72" s="338" t="str">
        <f>E7</f>
        <v>Malířská - Rekonstrukce dešťové kanalizace a komunikace</v>
      </c>
      <c r="F72" s="339"/>
      <c r="G72" s="339"/>
      <c r="H72" s="339"/>
      <c r="L72" s="29"/>
    </row>
    <row r="73" spans="2:12" s="1" customFormat="1" ht="12" customHeight="1">
      <c r="B73" s="29"/>
      <c r="C73" s="26" t="s">
        <v>93</v>
      </c>
      <c r="L73" s="29"/>
    </row>
    <row r="74" spans="2:12" s="1" customFormat="1" ht="16.5" customHeight="1">
      <c r="B74" s="29"/>
      <c r="E74" s="325" t="str">
        <f>E9</f>
        <v>ZBV č.3 - Změny VRN</v>
      </c>
      <c r="F74" s="340"/>
      <c r="G74" s="340"/>
      <c r="H74" s="340"/>
      <c r="L74" s="29"/>
    </row>
    <row r="75" spans="2:12" s="1" customFormat="1" ht="6.95" customHeight="1">
      <c r="B75" s="29"/>
      <c r="L75" s="29"/>
    </row>
    <row r="76" spans="2:12" s="1" customFormat="1" ht="12" customHeight="1">
      <c r="B76" s="29"/>
      <c r="C76" s="26" t="s">
        <v>19</v>
      </c>
      <c r="F76" s="24" t="str">
        <f>F12</f>
        <v xml:space="preserve"> Rychnov u Jbc </v>
      </c>
      <c r="I76" s="26" t="s">
        <v>21</v>
      </c>
      <c r="J76" s="46" t="str">
        <f>IF(J12="","",J12)</f>
        <v>14. 12. 2021</v>
      </c>
      <c r="L76" s="29"/>
    </row>
    <row r="77" spans="2:12" s="1" customFormat="1" ht="6.95" customHeight="1">
      <c r="B77" s="29"/>
      <c r="L77" s="29"/>
    </row>
    <row r="78" spans="2:12" s="1" customFormat="1" ht="15.2" customHeight="1">
      <c r="B78" s="29"/>
      <c r="C78" s="26" t="s">
        <v>23</v>
      </c>
      <c r="F78" s="24" t="str">
        <f>E15</f>
        <v>Město Rychnov u Jablonce nad Nisou</v>
      </c>
      <c r="I78" s="26" t="s">
        <v>34</v>
      </c>
      <c r="J78" s="27" t="str">
        <f>E21</f>
        <v>Ing. Zdeněk Hudec</v>
      </c>
      <c r="L78" s="29"/>
    </row>
    <row r="79" spans="2:12" s="1" customFormat="1" ht="15.2" customHeight="1">
      <c r="B79" s="29"/>
      <c r="C79" s="26" t="s">
        <v>30</v>
      </c>
      <c r="F79" s="24" t="str">
        <f>IF(E18="","",E18)</f>
        <v>1.jizerskohorská stavební společnost, s.r.o.</v>
      </c>
      <c r="I79" s="26" t="s">
        <v>38</v>
      </c>
      <c r="J79" s="27" t="str">
        <f>E24</f>
        <v xml:space="preserve"> Miloslav Neuman</v>
      </c>
      <c r="L79" s="29"/>
    </row>
    <row r="80" spans="2:12" s="1" customFormat="1" ht="10.35" customHeight="1">
      <c r="B80" s="29"/>
      <c r="L80" s="29"/>
    </row>
    <row r="81" spans="2:65" s="10" customFormat="1" ht="29.25" customHeight="1">
      <c r="B81" s="104"/>
      <c r="C81" s="105" t="s">
        <v>104</v>
      </c>
      <c r="D81" s="106" t="s">
        <v>61</v>
      </c>
      <c r="E81" s="106" t="s">
        <v>57</v>
      </c>
      <c r="F81" s="106" t="s">
        <v>58</v>
      </c>
      <c r="G81" s="106" t="s">
        <v>105</v>
      </c>
      <c r="H81" s="106" t="s">
        <v>106</v>
      </c>
      <c r="I81" s="106" t="s">
        <v>107</v>
      </c>
      <c r="J81" s="107" t="s">
        <v>97</v>
      </c>
      <c r="K81" s="108" t="s">
        <v>108</v>
      </c>
      <c r="L81" s="104"/>
      <c r="M81" s="53" t="s">
        <v>3</v>
      </c>
      <c r="N81" s="54" t="s">
        <v>46</v>
      </c>
      <c r="O81" s="54" t="s">
        <v>109</v>
      </c>
      <c r="P81" s="54" t="s">
        <v>110</v>
      </c>
      <c r="Q81" s="54" t="s">
        <v>111</v>
      </c>
      <c r="R81" s="54" t="s">
        <v>112</v>
      </c>
      <c r="S81" s="54" t="s">
        <v>113</v>
      </c>
      <c r="T81" s="55" t="s">
        <v>114</v>
      </c>
    </row>
    <row r="82" spans="2:65" s="1" customFormat="1" ht="22.9" customHeight="1">
      <c r="B82" s="29"/>
      <c r="C82" s="58" t="s">
        <v>115</v>
      </c>
      <c r="J82" s="109">
        <f>BK82</f>
        <v>-20000</v>
      </c>
      <c r="L82" s="29"/>
      <c r="M82" s="56"/>
      <c r="N82" s="47"/>
      <c r="O82" s="47"/>
      <c r="P82" s="110">
        <f>P83</f>
        <v>0</v>
      </c>
      <c r="Q82" s="47"/>
      <c r="R82" s="110">
        <f>R83</f>
        <v>0</v>
      </c>
      <c r="S82" s="47"/>
      <c r="T82" s="111">
        <f>T83</f>
        <v>0</v>
      </c>
      <c r="AT82" s="17" t="s">
        <v>75</v>
      </c>
      <c r="AU82" s="17" t="s">
        <v>98</v>
      </c>
      <c r="BK82" s="112">
        <f>BK83</f>
        <v>-20000</v>
      </c>
    </row>
    <row r="83" spans="2:65" s="11" customFormat="1" ht="25.9" customHeight="1">
      <c r="B83" s="113"/>
      <c r="D83" s="114" t="s">
        <v>75</v>
      </c>
      <c r="E83" s="115" t="s">
        <v>314</v>
      </c>
      <c r="F83" s="115" t="s">
        <v>315</v>
      </c>
      <c r="J83" s="116">
        <f>BK83</f>
        <v>-20000</v>
      </c>
      <c r="L83" s="113"/>
      <c r="M83" s="117"/>
      <c r="P83" s="118">
        <f>P84+P87</f>
        <v>0</v>
      </c>
      <c r="R83" s="118">
        <f>R84+R87</f>
        <v>0</v>
      </c>
      <c r="T83" s="119">
        <f>T84+T87</f>
        <v>0</v>
      </c>
      <c r="AR83" s="114" t="s">
        <v>165</v>
      </c>
      <c r="AT83" s="120" t="s">
        <v>75</v>
      </c>
      <c r="AU83" s="120" t="s">
        <v>76</v>
      </c>
      <c r="AY83" s="114" t="s">
        <v>118</v>
      </c>
      <c r="BK83" s="121">
        <f>BK84+BK87</f>
        <v>-20000</v>
      </c>
    </row>
    <row r="84" spans="2:65" s="11" customFormat="1" ht="22.9" customHeight="1">
      <c r="B84" s="113"/>
      <c r="D84" s="114" t="s">
        <v>75</v>
      </c>
      <c r="E84" s="151" t="s">
        <v>316</v>
      </c>
      <c r="F84" s="151" t="s">
        <v>317</v>
      </c>
      <c r="J84" s="152">
        <f>BK84</f>
        <v>-20000</v>
      </c>
      <c r="L84" s="113"/>
      <c r="M84" s="117"/>
      <c r="P84" s="118">
        <f>SUM(P85:P86)</f>
        <v>0</v>
      </c>
      <c r="R84" s="118">
        <f>SUM(R85:R86)</f>
        <v>0</v>
      </c>
      <c r="T84" s="119">
        <f>SUM(T85:T86)</f>
        <v>0</v>
      </c>
      <c r="AR84" s="114" t="s">
        <v>165</v>
      </c>
      <c r="AT84" s="120" t="s">
        <v>75</v>
      </c>
      <c r="AU84" s="120" t="s">
        <v>9</v>
      </c>
      <c r="AY84" s="114" t="s">
        <v>118</v>
      </c>
      <c r="BK84" s="121">
        <f>SUM(BK85:BK86)</f>
        <v>-20000</v>
      </c>
    </row>
    <row r="85" spans="2:65" s="1" customFormat="1" ht="16.5" customHeight="1">
      <c r="B85" s="122"/>
      <c r="C85" s="123" t="s">
        <v>9</v>
      </c>
      <c r="D85" s="123" t="s">
        <v>120</v>
      </c>
      <c r="E85" s="124" t="s">
        <v>318</v>
      </c>
      <c r="F85" s="125" t="s">
        <v>319</v>
      </c>
      <c r="G85" s="126" t="s">
        <v>320</v>
      </c>
      <c r="H85" s="127">
        <v>-1</v>
      </c>
      <c r="I85" s="127">
        <v>20000</v>
      </c>
      <c r="J85" s="127">
        <f>ROUND(I85*H85,0)</f>
        <v>-20000</v>
      </c>
      <c r="K85" s="128"/>
      <c r="L85" s="29"/>
      <c r="M85" s="129" t="s">
        <v>3</v>
      </c>
      <c r="N85" s="130" t="s">
        <v>47</v>
      </c>
      <c r="O85" s="131">
        <v>0</v>
      </c>
      <c r="P85" s="131">
        <f>O85*H85</f>
        <v>0</v>
      </c>
      <c r="Q85" s="131">
        <v>0</v>
      </c>
      <c r="R85" s="131">
        <f>Q85*H85</f>
        <v>0</v>
      </c>
      <c r="S85" s="131">
        <v>0</v>
      </c>
      <c r="T85" s="132">
        <f>S85*H85</f>
        <v>0</v>
      </c>
      <c r="AR85" s="133" t="s">
        <v>321</v>
      </c>
      <c r="AT85" s="133" t="s">
        <v>120</v>
      </c>
      <c r="AU85" s="133" t="s">
        <v>85</v>
      </c>
      <c r="AY85" s="17" t="s">
        <v>118</v>
      </c>
      <c r="BE85" s="134">
        <f>IF(N85="základní",J85,0)</f>
        <v>-20000</v>
      </c>
      <c r="BF85" s="134">
        <f>IF(N85="snížená",J85,0)</f>
        <v>0</v>
      </c>
      <c r="BG85" s="134">
        <f>IF(N85="zákl. přenesená",J85,0)</f>
        <v>0</v>
      </c>
      <c r="BH85" s="134">
        <f>IF(N85="sníž. přenesená",J85,0)</f>
        <v>0</v>
      </c>
      <c r="BI85" s="134">
        <f>IF(N85="nulová",J85,0)</f>
        <v>0</v>
      </c>
      <c r="BJ85" s="17" t="s">
        <v>9</v>
      </c>
      <c r="BK85" s="134">
        <f>ROUND(I85*H85,0)</f>
        <v>-20000</v>
      </c>
      <c r="BL85" s="17" t="s">
        <v>321</v>
      </c>
      <c r="BM85" s="133" t="s">
        <v>322</v>
      </c>
    </row>
    <row r="86" spans="2:65" s="1" customFormat="1">
      <c r="B86" s="29"/>
      <c r="D86" s="135" t="s">
        <v>126</v>
      </c>
      <c r="F86" s="136" t="s">
        <v>319</v>
      </c>
      <c r="L86" s="29"/>
      <c r="M86" s="137"/>
      <c r="T86" s="50"/>
      <c r="AT86" s="17" t="s">
        <v>126</v>
      </c>
      <c r="AU86" s="17" t="s">
        <v>85</v>
      </c>
    </row>
    <row r="87" spans="2:65" s="11" customFormat="1" ht="22.9" customHeight="1">
      <c r="B87" s="113"/>
      <c r="D87" s="114" t="s">
        <v>75</v>
      </c>
      <c r="E87" s="151" t="s">
        <v>323</v>
      </c>
      <c r="F87" s="151" t="s">
        <v>324</v>
      </c>
      <c r="J87" s="152">
        <f>BK87</f>
        <v>0</v>
      </c>
      <c r="L87" s="113"/>
      <c r="M87" s="117"/>
      <c r="P87" s="118">
        <f>SUM(P88:P89)</f>
        <v>0</v>
      </c>
      <c r="R87" s="118">
        <f>SUM(R88:R89)</f>
        <v>0</v>
      </c>
      <c r="T87" s="119">
        <f>SUM(T88:T89)</f>
        <v>0</v>
      </c>
      <c r="AR87" s="114" t="s">
        <v>165</v>
      </c>
      <c r="AT87" s="120" t="s">
        <v>75</v>
      </c>
      <c r="AU87" s="120" t="s">
        <v>9</v>
      </c>
      <c r="AY87" s="114" t="s">
        <v>118</v>
      </c>
      <c r="BK87" s="121">
        <f>SUM(BK88:BK89)</f>
        <v>0</v>
      </c>
    </row>
    <row r="88" spans="2:65" s="1" customFormat="1" ht="16.5" customHeight="1">
      <c r="B88" s="122"/>
      <c r="C88" s="123" t="s">
        <v>85</v>
      </c>
      <c r="D88" s="123" t="s">
        <v>120</v>
      </c>
      <c r="E88" s="124" t="s">
        <v>325</v>
      </c>
      <c r="F88" s="125" t="s">
        <v>326</v>
      </c>
      <c r="G88" s="126" t="s">
        <v>327</v>
      </c>
      <c r="H88" s="127">
        <v>0</v>
      </c>
      <c r="I88" s="127">
        <v>10000</v>
      </c>
      <c r="J88" s="127">
        <f>ROUND(I88*H88,0)</f>
        <v>0</v>
      </c>
      <c r="K88" s="128"/>
      <c r="L88" s="29"/>
      <c r="M88" s="129" t="s">
        <v>3</v>
      </c>
      <c r="N88" s="130" t="s">
        <v>47</v>
      </c>
      <c r="O88" s="131">
        <v>0</v>
      </c>
      <c r="P88" s="131">
        <f>O88*H88</f>
        <v>0</v>
      </c>
      <c r="Q88" s="131">
        <v>0</v>
      </c>
      <c r="R88" s="131">
        <f>Q88*H88</f>
        <v>0</v>
      </c>
      <c r="S88" s="131">
        <v>0</v>
      </c>
      <c r="T88" s="132">
        <f>S88*H88</f>
        <v>0</v>
      </c>
      <c r="AR88" s="133" t="s">
        <v>321</v>
      </c>
      <c r="AT88" s="133" t="s">
        <v>120</v>
      </c>
      <c r="AU88" s="133" t="s">
        <v>85</v>
      </c>
      <c r="AY88" s="17" t="s">
        <v>118</v>
      </c>
      <c r="BE88" s="134">
        <f>IF(N88="základní",J88,0)</f>
        <v>0</v>
      </c>
      <c r="BF88" s="134">
        <f>IF(N88="snížená",J88,0)</f>
        <v>0</v>
      </c>
      <c r="BG88" s="134">
        <f>IF(N88="zákl. přenesená",J88,0)</f>
        <v>0</v>
      </c>
      <c r="BH88" s="134">
        <f>IF(N88="sníž. přenesená",J88,0)</f>
        <v>0</v>
      </c>
      <c r="BI88" s="134">
        <f>IF(N88="nulová",J88,0)</f>
        <v>0</v>
      </c>
      <c r="BJ88" s="17" t="s">
        <v>9</v>
      </c>
      <c r="BK88" s="134">
        <f>ROUND(I88*H88,0)</f>
        <v>0</v>
      </c>
      <c r="BL88" s="17" t="s">
        <v>321</v>
      </c>
      <c r="BM88" s="133" t="s">
        <v>328</v>
      </c>
    </row>
    <row r="89" spans="2:65" s="1" customFormat="1">
      <c r="B89" s="29"/>
      <c r="D89" s="135" t="s">
        <v>126</v>
      </c>
      <c r="F89" s="136" t="s">
        <v>326</v>
      </c>
      <c r="L89" s="29"/>
      <c r="M89" s="172"/>
      <c r="N89" s="173"/>
      <c r="O89" s="173"/>
      <c r="P89" s="173"/>
      <c r="Q89" s="173"/>
      <c r="R89" s="173"/>
      <c r="S89" s="173"/>
      <c r="T89" s="174"/>
      <c r="AT89" s="17" t="s">
        <v>126</v>
      </c>
      <c r="AU89" s="17" t="s">
        <v>85</v>
      </c>
    </row>
    <row r="90" spans="2:65" s="1" customFormat="1" ht="6.95" customHeight="1">
      <c r="B90" s="38"/>
      <c r="C90" s="39"/>
      <c r="D90" s="39"/>
      <c r="E90" s="39"/>
      <c r="F90" s="39"/>
      <c r="G90" s="39"/>
      <c r="H90" s="39"/>
      <c r="I90" s="39"/>
      <c r="J90" s="39"/>
      <c r="K90" s="39"/>
      <c r="L90" s="29"/>
    </row>
  </sheetData>
  <autoFilter ref="C81:K89" xr:uid="{00000000-0009-0000-0000-000003000000}"/>
  <mergeCells count="8">
    <mergeCell ref="E72:H72"/>
    <mergeCell ref="E74:H74"/>
    <mergeCell ref="L2:V2"/>
    <mergeCell ref="E7:H7"/>
    <mergeCell ref="E9:H9"/>
    <mergeCell ref="E27:H27"/>
    <mergeCell ref="E48:H48"/>
    <mergeCell ref="E50:H50"/>
  </mergeCell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218"/>
  <sheetViews>
    <sheetView showGridLines="0" zoomScale="110" zoomScaleNormal="110" workbookViewId="0"/>
  </sheetViews>
  <sheetFormatPr defaultRowHeight="11.25"/>
  <cols>
    <col min="1" max="1" width="8.33203125" style="175" customWidth="1"/>
    <col min="2" max="2" width="1.6640625" style="175" customWidth="1"/>
    <col min="3" max="4" width="5" style="175" customWidth="1"/>
    <col min="5" max="5" width="11.6640625" style="175" customWidth="1"/>
    <col min="6" max="6" width="9.1640625" style="175" customWidth="1"/>
    <col min="7" max="7" width="5" style="175" customWidth="1"/>
    <col min="8" max="8" width="77.83203125" style="175" customWidth="1"/>
    <col min="9" max="10" width="20" style="175" customWidth="1"/>
    <col min="11" max="11" width="1.6640625" style="175" customWidth="1"/>
  </cols>
  <sheetData>
    <row r="1" spans="2:11" customFormat="1" ht="37.5" customHeight="1"/>
    <row r="2" spans="2:11" customFormat="1" ht="7.5" customHeight="1">
      <c r="B2" s="176"/>
      <c r="C2" s="177"/>
      <c r="D2" s="177"/>
      <c r="E2" s="177"/>
      <c r="F2" s="177"/>
      <c r="G2" s="177"/>
      <c r="H2" s="177"/>
      <c r="I2" s="177"/>
      <c r="J2" s="177"/>
      <c r="K2" s="178"/>
    </row>
    <row r="3" spans="2:11" s="15" customFormat="1" ht="45" customHeight="1">
      <c r="B3" s="179"/>
      <c r="C3" s="342" t="s">
        <v>329</v>
      </c>
      <c r="D3" s="342"/>
      <c r="E3" s="342"/>
      <c r="F3" s="342"/>
      <c r="G3" s="342"/>
      <c r="H3" s="342"/>
      <c r="I3" s="342"/>
      <c r="J3" s="342"/>
      <c r="K3" s="180"/>
    </row>
    <row r="4" spans="2:11" customFormat="1" ht="25.5" customHeight="1">
      <c r="B4" s="181"/>
      <c r="C4" s="347" t="s">
        <v>330</v>
      </c>
      <c r="D4" s="347"/>
      <c r="E4" s="347"/>
      <c r="F4" s="347"/>
      <c r="G4" s="347"/>
      <c r="H4" s="347"/>
      <c r="I4" s="347"/>
      <c r="J4" s="347"/>
      <c r="K4" s="182"/>
    </row>
    <row r="5" spans="2:11" customFormat="1" ht="5.25" customHeight="1">
      <c r="B5" s="181"/>
      <c r="C5" s="183"/>
      <c r="D5" s="183"/>
      <c r="E5" s="183"/>
      <c r="F5" s="183"/>
      <c r="G5" s="183"/>
      <c r="H5" s="183"/>
      <c r="I5" s="183"/>
      <c r="J5" s="183"/>
      <c r="K5" s="182"/>
    </row>
    <row r="6" spans="2:11" customFormat="1" ht="15" customHeight="1">
      <c r="B6" s="181"/>
      <c r="C6" s="346" t="s">
        <v>331</v>
      </c>
      <c r="D6" s="346"/>
      <c r="E6" s="346"/>
      <c r="F6" s="346"/>
      <c r="G6" s="346"/>
      <c r="H6" s="346"/>
      <c r="I6" s="346"/>
      <c r="J6" s="346"/>
      <c r="K6" s="182"/>
    </row>
    <row r="7" spans="2:11" customFormat="1" ht="15" customHeight="1">
      <c r="B7" s="185"/>
      <c r="C7" s="346" t="s">
        <v>332</v>
      </c>
      <c r="D7" s="346"/>
      <c r="E7" s="346"/>
      <c r="F7" s="346"/>
      <c r="G7" s="346"/>
      <c r="H7" s="346"/>
      <c r="I7" s="346"/>
      <c r="J7" s="346"/>
      <c r="K7" s="182"/>
    </row>
    <row r="8" spans="2:11" customFormat="1" ht="12.75" customHeight="1">
      <c r="B8" s="185"/>
      <c r="C8" s="184"/>
      <c r="D8" s="184"/>
      <c r="E8" s="184"/>
      <c r="F8" s="184"/>
      <c r="G8" s="184"/>
      <c r="H8" s="184"/>
      <c r="I8" s="184"/>
      <c r="J8" s="184"/>
      <c r="K8" s="182"/>
    </row>
    <row r="9" spans="2:11" customFormat="1" ht="15" customHeight="1">
      <c r="B9" s="185"/>
      <c r="C9" s="346" t="s">
        <v>333</v>
      </c>
      <c r="D9" s="346"/>
      <c r="E9" s="346"/>
      <c r="F9" s="346"/>
      <c r="G9" s="346"/>
      <c r="H9" s="346"/>
      <c r="I9" s="346"/>
      <c r="J9" s="346"/>
      <c r="K9" s="182"/>
    </row>
    <row r="10" spans="2:11" customFormat="1" ht="15" customHeight="1">
      <c r="B10" s="185"/>
      <c r="C10" s="184"/>
      <c r="D10" s="346" t="s">
        <v>334</v>
      </c>
      <c r="E10" s="346"/>
      <c r="F10" s="346"/>
      <c r="G10" s="346"/>
      <c r="H10" s="346"/>
      <c r="I10" s="346"/>
      <c r="J10" s="346"/>
      <c r="K10" s="182"/>
    </row>
    <row r="11" spans="2:11" customFormat="1" ht="15" customHeight="1">
      <c r="B11" s="185"/>
      <c r="C11" s="186"/>
      <c r="D11" s="346" t="s">
        <v>335</v>
      </c>
      <c r="E11" s="346"/>
      <c r="F11" s="346"/>
      <c r="G11" s="346"/>
      <c r="H11" s="346"/>
      <c r="I11" s="346"/>
      <c r="J11" s="346"/>
      <c r="K11" s="182"/>
    </row>
    <row r="12" spans="2:11" customFormat="1" ht="15" customHeight="1">
      <c r="B12" s="185"/>
      <c r="C12" s="186"/>
      <c r="D12" s="184"/>
      <c r="E12" s="184"/>
      <c r="F12" s="184"/>
      <c r="G12" s="184"/>
      <c r="H12" s="184"/>
      <c r="I12" s="184"/>
      <c r="J12" s="184"/>
      <c r="K12" s="182"/>
    </row>
    <row r="13" spans="2:11" customFormat="1" ht="15" customHeight="1">
      <c r="B13" s="185"/>
      <c r="C13" s="186"/>
      <c r="D13" s="187" t="s">
        <v>336</v>
      </c>
      <c r="E13" s="184"/>
      <c r="F13" s="184"/>
      <c r="G13" s="184"/>
      <c r="H13" s="184"/>
      <c r="I13" s="184"/>
      <c r="J13" s="184"/>
      <c r="K13" s="182"/>
    </row>
    <row r="14" spans="2:11" customFormat="1" ht="12.75" customHeight="1">
      <c r="B14" s="185"/>
      <c r="C14" s="186"/>
      <c r="D14" s="186"/>
      <c r="E14" s="186"/>
      <c r="F14" s="186"/>
      <c r="G14" s="186"/>
      <c r="H14" s="186"/>
      <c r="I14" s="186"/>
      <c r="J14" s="186"/>
      <c r="K14" s="182"/>
    </row>
    <row r="15" spans="2:11" customFormat="1" ht="15" customHeight="1">
      <c r="B15" s="185"/>
      <c r="C15" s="186"/>
      <c r="D15" s="346" t="s">
        <v>337</v>
      </c>
      <c r="E15" s="346"/>
      <c r="F15" s="346"/>
      <c r="G15" s="346"/>
      <c r="H15" s="346"/>
      <c r="I15" s="346"/>
      <c r="J15" s="346"/>
      <c r="K15" s="182"/>
    </row>
    <row r="16" spans="2:11" customFormat="1" ht="15" customHeight="1">
      <c r="B16" s="185"/>
      <c r="C16" s="186"/>
      <c r="D16" s="346" t="s">
        <v>338</v>
      </c>
      <c r="E16" s="346"/>
      <c r="F16" s="346"/>
      <c r="G16" s="346"/>
      <c r="H16" s="346"/>
      <c r="I16" s="346"/>
      <c r="J16" s="346"/>
      <c r="K16" s="182"/>
    </row>
    <row r="17" spans="2:11" customFormat="1" ht="15" customHeight="1">
      <c r="B17" s="185"/>
      <c r="C17" s="186"/>
      <c r="D17" s="346" t="s">
        <v>339</v>
      </c>
      <c r="E17" s="346"/>
      <c r="F17" s="346"/>
      <c r="G17" s="346"/>
      <c r="H17" s="346"/>
      <c r="I17" s="346"/>
      <c r="J17" s="346"/>
      <c r="K17" s="182"/>
    </row>
    <row r="18" spans="2:11" customFormat="1" ht="15" customHeight="1">
      <c r="B18" s="185"/>
      <c r="C18" s="186"/>
      <c r="D18" s="186"/>
      <c r="E18" s="188" t="s">
        <v>83</v>
      </c>
      <c r="F18" s="346" t="s">
        <v>340</v>
      </c>
      <c r="G18" s="346"/>
      <c r="H18" s="346"/>
      <c r="I18" s="346"/>
      <c r="J18" s="346"/>
      <c r="K18" s="182"/>
    </row>
    <row r="19" spans="2:11" customFormat="1" ht="15" customHeight="1">
      <c r="B19" s="185"/>
      <c r="C19" s="186"/>
      <c r="D19" s="186"/>
      <c r="E19" s="188" t="s">
        <v>341</v>
      </c>
      <c r="F19" s="346" t="s">
        <v>342</v>
      </c>
      <c r="G19" s="346"/>
      <c r="H19" s="346"/>
      <c r="I19" s="346"/>
      <c r="J19" s="346"/>
      <c r="K19" s="182"/>
    </row>
    <row r="20" spans="2:11" customFormat="1" ht="15" customHeight="1">
      <c r="B20" s="185"/>
      <c r="C20" s="186"/>
      <c r="D20" s="186"/>
      <c r="E20" s="188" t="s">
        <v>343</v>
      </c>
      <c r="F20" s="346" t="s">
        <v>344</v>
      </c>
      <c r="G20" s="346"/>
      <c r="H20" s="346"/>
      <c r="I20" s="346"/>
      <c r="J20" s="346"/>
      <c r="K20" s="182"/>
    </row>
    <row r="21" spans="2:11" customFormat="1" ht="15" customHeight="1">
      <c r="B21" s="185"/>
      <c r="C21" s="186"/>
      <c r="D21" s="186"/>
      <c r="E21" s="188" t="s">
        <v>345</v>
      </c>
      <c r="F21" s="346" t="s">
        <v>346</v>
      </c>
      <c r="G21" s="346"/>
      <c r="H21" s="346"/>
      <c r="I21" s="346"/>
      <c r="J21" s="346"/>
      <c r="K21" s="182"/>
    </row>
    <row r="22" spans="2:11" customFormat="1" ht="15" customHeight="1">
      <c r="B22" s="185"/>
      <c r="C22" s="186"/>
      <c r="D22" s="186"/>
      <c r="E22" s="188" t="s">
        <v>347</v>
      </c>
      <c r="F22" s="346" t="s">
        <v>348</v>
      </c>
      <c r="G22" s="346"/>
      <c r="H22" s="346"/>
      <c r="I22" s="346"/>
      <c r="J22" s="346"/>
      <c r="K22" s="182"/>
    </row>
    <row r="23" spans="2:11" customFormat="1" ht="15" customHeight="1">
      <c r="B23" s="185"/>
      <c r="C23" s="186"/>
      <c r="D23" s="186"/>
      <c r="E23" s="188" t="s">
        <v>349</v>
      </c>
      <c r="F23" s="346" t="s">
        <v>350</v>
      </c>
      <c r="G23" s="346"/>
      <c r="H23" s="346"/>
      <c r="I23" s="346"/>
      <c r="J23" s="346"/>
      <c r="K23" s="182"/>
    </row>
    <row r="24" spans="2:11" customFormat="1" ht="12.75" customHeight="1">
      <c r="B24" s="185"/>
      <c r="C24" s="186"/>
      <c r="D24" s="186"/>
      <c r="E24" s="186"/>
      <c r="F24" s="186"/>
      <c r="G24" s="186"/>
      <c r="H24" s="186"/>
      <c r="I24" s="186"/>
      <c r="J24" s="186"/>
      <c r="K24" s="182"/>
    </row>
    <row r="25" spans="2:11" customFormat="1" ht="15" customHeight="1">
      <c r="B25" s="185"/>
      <c r="C25" s="346" t="s">
        <v>351</v>
      </c>
      <c r="D25" s="346"/>
      <c r="E25" s="346"/>
      <c r="F25" s="346"/>
      <c r="G25" s="346"/>
      <c r="H25" s="346"/>
      <c r="I25" s="346"/>
      <c r="J25" s="346"/>
      <c r="K25" s="182"/>
    </row>
    <row r="26" spans="2:11" customFormat="1" ht="15" customHeight="1">
      <c r="B26" s="185"/>
      <c r="C26" s="346" t="s">
        <v>352</v>
      </c>
      <c r="D26" s="346"/>
      <c r="E26" s="346"/>
      <c r="F26" s="346"/>
      <c r="G26" s="346"/>
      <c r="H26" s="346"/>
      <c r="I26" s="346"/>
      <c r="J26" s="346"/>
      <c r="K26" s="182"/>
    </row>
    <row r="27" spans="2:11" customFormat="1" ht="15" customHeight="1">
      <c r="B27" s="185"/>
      <c r="C27" s="184"/>
      <c r="D27" s="346" t="s">
        <v>353</v>
      </c>
      <c r="E27" s="346"/>
      <c r="F27" s="346"/>
      <c r="G27" s="346"/>
      <c r="H27" s="346"/>
      <c r="I27" s="346"/>
      <c r="J27" s="346"/>
      <c r="K27" s="182"/>
    </row>
    <row r="28" spans="2:11" customFormat="1" ht="15" customHeight="1">
      <c r="B28" s="185"/>
      <c r="C28" s="186"/>
      <c r="D28" s="346" t="s">
        <v>354</v>
      </c>
      <c r="E28" s="346"/>
      <c r="F28" s="346"/>
      <c r="G28" s="346"/>
      <c r="H28" s="346"/>
      <c r="I28" s="346"/>
      <c r="J28" s="346"/>
      <c r="K28" s="182"/>
    </row>
    <row r="29" spans="2:11" customFormat="1" ht="12.75" customHeight="1">
      <c r="B29" s="185"/>
      <c r="C29" s="186"/>
      <c r="D29" s="186"/>
      <c r="E29" s="186"/>
      <c r="F29" s="186"/>
      <c r="G29" s="186"/>
      <c r="H29" s="186"/>
      <c r="I29" s="186"/>
      <c r="J29" s="186"/>
      <c r="K29" s="182"/>
    </row>
    <row r="30" spans="2:11" customFormat="1" ht="15" customHeight="1">
      <c r="B30" s="185"/>
      <c r="C30" s="186"/>
      <c r="D30" s="346" t="s">
        <v>355</v>
      </c>
      <c r="E30" s="346"/>
      <c r="F30" s="346"/>
      <c r="G30" s="346"/>
      <c r="H30" s="346"/>
      <c r="I30" s="346"/>
      <c r="J30" s="346"/>
      <c r="K30" s="182"/>
    </row>
    <row r="31" spans="2:11" customFormat="1" ht="15" customHeight="1">
      <c r="B31" s="185"/>
      <c r="C31" s="186"/>
      <c r="D31" s="346" t="s">
        <v>356</v>
      </c>
      <c r="E31" s="346"/>
      <c r="F31" s="346"/>
      <c r="G31" s="346"/>
      <c r="H31" s="346"/>
      <c r="I31" s="346"/>
      <c r="J31" s="346"/>
      <c r="K31" s="182"/>
    </row>
    <row r="32" spans="2:11" customFormat="1" ht="12.75" customHeight="1">
      <c r="B32" s="185"/>
      <c r="C32" s="186"/>
      <c r="D32" s="186"/>
      <c r="E32" s="186"/>
      <c r="F32" s="186"/>
      <c r="G32" s="186"/>
      <c r="H32" s="186"/>
      <c r="I32" s="186"/>
      <c r="J32" s="186"/>
      <c r="K32" s="182"/>
    </row>
    <row r="33" spans="2:11" customFormat="1" ht="15" customHeight="1">
      <c r="B33" s="185"/>
      <c r="C33" s="186"/>
      <c r="D33" s="346" t="s">
        <v>357</v>
      </c>
      <c r="E33" s="346"/>
      <c r="F33" s="346"/>
      <c r="G33" s="346"/>
      <c r="H33" s="346"/>
      <c r="I33" s="346"/>
      <c r="J33" s="346"/>
      <c r="K33" s="182"/>
    </row>
    <row r="34" spans="2:11" customFormat="1" ht="15" customHeight="1">
      <c r="B34" s="185"/>
      <c r="C34" s="186"/>
      <c r="D34" s="346" t="s">
        <v>358</v>
      </c>
      <c r="E34" s="346"/>
      <c r="F34" s="346"/>
      <c r="G34" s="346"/>
      <c r="H34" s="346"/>
      <c r="I34" s="346"/>
      <c r="J34" s="346"/>
      <c r="K34" s="182"/>
    </row>
    <row r="35" spans="2:11" customFormat="1" ht="15" customHeight="1">
      <c r="B35" s="185"/>
      <c r="C35" s="186"/>
      <c r="D35" s="346" t="s">
        <v>359</v>
      </c>
      <c r="E35" s="346"/>
      <c r="F35" s="346"/>
      <c r="G35" s="346"/>
      <c r="H35" s="346"/>
      <c r="I35" s="346"/>
      <c r="J35" s="346"/>
      <c r="K35" s="182"/>
    </row>
    <row r="36" spans="2:11" customFormat="1" ht="15" customHeight="1">
      <c r="B36" s="185"/>
      <c r="C36" s="186"/>
      <c r="D36" s="184"/>
      <c r="E36" s="187" t="s">
        <v>104</v>
      </c>
      <c r="F36" s="184"/>
      <c r="G36" s="346" t="s">
        <v>360</v>
      </c>
      <c r="H36" s="346"/>
      <c r="I36" s="346"/>
      <c r="J36" s="346"/>
      <c r="K36" s="182"/>
    </row>
    <row r="37" spans="2:11" customFormat="1" ht="30.75" customHeight="1">
      <c r="B37" s="185"/>
      <c r="C37" s="186"/>
      <c r="D37" s="184"/>
      <c r="E37" s="187" t="s">
        <v>361</v>
      </c>
      <c r="F37" s="184"/>
      <c r="G37" s="346" t="s">
        <v>362</v>
      </c>
      <c r="H37" s="346"/>
      <c r="I37" s="346"/>
      <c r="J37" s="346"/>
      <c r="K37" s="182"/>
    </row>
    <row r="38" spans="2:11" customFormat="1" ht="15" customHeight="1">
      <c r="B38" s="185"/>
      <c r="C38" s="186"/>
      <c r="D38" s="184"/>
      <c r="E38" s="187" t="s">
        <v>57</v>
      </c>
      <c r="F38" s="184"/>
      <c r="G38" s="346" t="s">
        <v>363</v>
      </c>
      <c r="H38" s="346"/>
      <c r="I38" s="346"/>
      <c r="J38" s="346"/>
      <c r="K38" s="182"/>
    </row>
    <row r="39" spans="2:11" customFormat="1" ht="15" customHeight="1">
      <c r="B39" s="185"/>
      <c r="C39" s="186"/>
      <c r="D39" s="184"/>
      <c r="E39" s="187" t="s">
        <v>58</v>
      </c>
      <c r="F39" s="184"/>
      <c r="G39" s="346" t="s">
        <v>364</v>
      </c>
      <c r="H39" s="346"/>
      <c r="I39" s="346"/>
      <c r="J39" s="346"/>
      <c r="K39" s="182"/>
    </row>
    <row r="40" spans="2:11" customFormat="1" ht="15" customHeight="1">
      <c r="B40" s="185"/>
      <c r="C40" s="186"/>
      <c r="D40" s="184"/>
      <c r="E40" s="187" t="s">
        <v>105</v>
      </c>
      <c r="F40" s="184"/>
      <c r="G40" s="346" t="s">
        <v>365</v>
      </c>
      <c r="H40" s="346"/>
      <c r="I40" s="346"/>
      <c r="J40" s="346"/>
      <c r="K40" s="182"/>
    </row>
    <row r="41" spans="2:11" customFormat="1" ht="15" customHeight="1">
      <c r="B41" s="185"/>
      <c r="C41" s="186"/>
      <c r="D41" s="184"/>
      <c r="E41" s="187" t="s">
        <v>106</v>
      </c>
      <c r="F41" s="184"/>
      <c r="G41" s="346" t="s">
        <v>366</v>
      </c>
      <c r="H41" s="346"/>
      <c r="I41" s="346"/>
      <c r="J41" s="346"/>
      <c r="K41" s="182"/>
    </row>
    <row r="42" spans="2:11" customFormat="1" ht="15" customHeight="1">
      <c r="B42" s="185"/>
      <c r="C42" s="186"/>
      <c r="D42" s="184"/>
      <c r="E42" s="187" t="s">
        <v>367</v>
      </c>
      <c r="F42" s="184"/>
      <c r="G42" s="346" t="s">
        <v>368</v>
      </c>
      <c r="H42" s="346"/>
      <c r="I42" s="346"/>
      <c r="J42" s="346"/>
      <c r="K42" s="182"/>
    </row>
    <row r="43" spans="2:11" customFormat="1" ht="15" customHeight="1">
      <c r="B43" s="185"/>
      <c r="C43" s="186"/>
      <c r="D43" s="184"/>
      <c r="E43" s="187"/>
      <c r="F43" s="184"/>
      <c r="G43" s="346" t="s">
        <v>369</v>
      </c>
      <c r="H43" s="346"/>
      <c r="I43" s="346"/>
      <c r="J43" s="346"/>
      <c r="K43" s="182"/>
    </row>
    <row r="44" spans="2:11" customFormat="1" ht="15" customHeight="1">
      <c r="B44" s="185"/>
      <c r="C44" s="186"/>
      <c r="D44" s="184"/>
      <c r="E44" s="187" t="s">
        <v>370</v>
      </c>
      <c r="F44" s="184"/>
      <c r="G44" s="346" t="s">
        <v>371</v>
      </c>
      <c r="H44" s="346"/>
      <c r="I44" s="346"/>
      <c r="J44" s="346"/>
      <c r="K44" s="182"/>
    </row>
    <row r="45" spans="2:11" customFormat="1" ht="15" customHeight="1">
      <c r="B45" s="185"/>
      <c r="C45" s="186"/>
      <c r="D45" s="184"/>
      <c r="E45" s="187" t="s">
        <v>108</v>
      </c>
      <c r="F45" s="184"/>
      <c r="G45" s="346" t="s">
        <v>372</v>
      </c>
      <c r="H45" s="346"/>
      <c r="I45" s="346"/>
      <c r="J45" s="346"/>
      <c r="K45" s="182"/>
    </row>
    <row r="46" spans="2:11" customFormat="1" ht="12.75" customHeight="1">
      <c r="B46" s="185"/>
      <c r="C46" s="186"/>
      <c r="D46" s="184"/>
      <c r="E46" s="184"/>
      <c r="F46" s="184"/>
      <c r="G46" s="184"/>
      <c r="H46" s="184"/>
      <c r="I46" s="184"/>
      <c r="J46" s="184"/>
      <c r="K46" s="182"/>
    </row>
    <row r="47" spans="2:11" customFormat="1" ht="15" customHeight="1">
      <c r="B47" s="185"/>
      <c r="C47" s="186"/>
      <c r="D47" s="346" t="s">
        <v>373</v>
      </c>
      <c r="E47" s="346"/>
      <c r="F47" s="346"/>
      <c r="G47" s="346"/>
      <c r="H47" s="346"/>
      <c r="I47" s="346"/>
      <c r="J47" s="346"/>
      <c r="K47" s="182"/>
    </row>
    <row r="48" spans="2:11" customFormat="1" ht="15" customHeight="1">
      <c r="B48" s="185"/>
      <c r="C48" s="186"/>
      <c r="D48" s="186"/>
      <c r="E48" s="346" t="s">
        <v>374</v>
      </c>
      <c r="F48" s="346"/>
      <c r="G48" s="346"/>
      <c r="H48" s="346"/>
      <c r="I48" s="346"/>
      <c r="J48" s="346"/>
      <c r="K48" s="182"/>
    </row>
    <row r="49" spans="2:11" customFormat="1" ht="15" customHeight="1">
      <c r="B49" s="185"/>
      <c r="C49" s="186"/>
      <c r="D49" s="186"/>
      <c r="E49" s="346" t="s">
        <v>375</v>
      </c>
      <c r="F49" s="346"/>
      <c r="G49" s="346"/>
      <c r="H49" s="346"/>
      <c r="I49" s="346"/>
      <c r="J49" s="346"/>
      <c r="K49" s="182"/>
    </row>
    <row r="50" spans="2:11" customFormat="1" ht="15" customHeight="1">
      <c r="B50" s="185"/>
      <c r="C50" s="186"/>
      <c r="D50" s="186"/>
      <c r="E50" s="346" t="s">
        <v>376</v>
      </c>
      <c r="F50" s="346"/>
      <c r="G50" s="346"/>
      <c r="H50" s="346"/>
      <c r="I50" s="346"/>
      <c r="J50" s="346"/>
      <c r="K50" s="182"/>
    </row>
    <row r="51" spans="2:11" customFormat="1" ht="15" customHeight="1">
      <c r="B51" s="185"/>
      <c r="C51" s="186"/>
      <c r="D51" s="346" t="s">
        <v>377</v>
      </c>
      <c r="E51" s="346"/>
      <c r="F51" s="346"/>
      <c r="G51" s="346"/>
      <c r="H51" s="346"/>
      <c r="I51" s="346"/>
      <c r="J51" s="346"/>
      <c r="K51" s="182"/>
    </row>
    <row r="52" spans="2:11" customFormat="1" ht="25.5" customHeight="1">
      <c r="B52" s="181"/>
      <c r="C52" s="347" t="s">
        <v>378</v>
      </c>
      <c r="D52" s="347"/>
      <c r="E52" s="347"/>
      <c r="F52" s="347"/>
      <c r="G52" s="347"/>
      <c r="H52" s="347"/>
      <c r="I52" s="347"/>
      <c r="J52" s="347"/>
      <c r="K52" s="182"/>
    </row>
    <row r="53" spans="2:11" customFormat="1" ht="5.25" customHeight="1">
      <c r="B53" s="181"/>
      <c r="C53" s="183"/>
      <c r="D53" s="183"/>
      <c r="E53" s="183"/>
      <c r="F53" s="183"/>
      <c r="G53" s="183"/>
      <c r="H53" s="183"/>
      <c r="I53" s="183"/>
      <c r="J53" s="183"/>
      <c r="K53" s="182"/>
    </row>
    <row r="54" spans="2:11" customFormat="1" ht="15" customHeight="1">
      <c r="B54" s="181"/>
      <c r="C54" s="346" t="s">
        <v>379</v>
      </c>
      <c r="D54" s="346"/>
      <c r="E54" s="346"/>
      <c r="F54" s="346"/>
      <c r="G54" s="346"/>
      <c r="H54" s="346"/>
      <c r="I54" s="346"/>
      <c r="J54" s="346"/>
      <c r="K54" s="182"/>
    </row>
    <row r="55" spans="2:11" customFormat="1" ht="15" customHeight="1">
      <c r="B55" s="181"/>
      <c r="C55" s="346" t="s">
        <v>380</v>
      </c>
      <c r="D55" s="346"/>
      <c r="E55" s="346"/>
      <c r="F55" s="346"/>
      <c r="G55" s="346"/>
      <c r="H55" s="346"/>
      <c r="I55" s="346"/>
      <c r="J55" s="346"/>
      <c r="K55" s="182"/>
    </row>
    <row r="56" spans="2:11" customFormat="1" ht="12.75" customHeight="1">
      <c r="B56" s="181"/>
      <c r="C56" s="184"/>
      <c r="D56" s="184"/>
      <c r="E56" s="184"/>
      <c r="F56" s="184"/>
      <c r="G56" s="184"/>
      <c r="H56" s="184"/>
      <c r="I56" s="184"/>
      <c r="J56" s="184"/>
      <c r="K56" s="182"/>
    </row>
    <row r="57" spans="2:11" customFormat="1" ht="15" customHeight="1">
      <c r="B57" s="181"/>
      <c r="C57" s="346" t="s">
        <v>381</v>
      </c>
      <c r="D57" s="346"/>
      <c r="E57" s="346"/>
      <c r="F57" s="346"/>
      <c r="G57" s="346"/>
      <c r="H57" s="346"/>
      <c r="I57" s="346"/>
      <c r="J57" s="346"/>
      <c r="K57" s="182"/>
    </row>
    <row r="58" spans="2:11" customFormat="1" ht="15" customHeight="1">
      <c r="B58" s="181"/>
      <c r="C58" s="186"/>
      <c r="D58" s="346" t="s">
        <v>382</v>
      </c>
      <c r="E58" s="346"/>
      <c r="F58" s="346"/>
      <c r="G58" s="346"/>
      <c r="H58" s="346"/>
      <c r="I58" s="346"/>
      <c r="J58" s="346"/>
      <c r="K58" s="182"/>
    </row>
    <row r="59" spans="2:11" customFormat="1" ht="15" customHeight="1">
      <c r="B59" s="181"/>
      <c r="C59" s="186"/>
      <c r="D59" s="346" t="s">
        <v>383</v>
      </c>
      <c r="E59" s="346"/>
      <c r="F59" s="346"/>
      <c r="G59" s="346"/>
      <c r="H59" s="346"/>
      <c r="I59" s="346"/>
      <c r="J59" s="346"/>
      <c r="K59" s="182"/>
    </row>
    <row r="60" spans="2:11" customFormat="1" ht="15" customHeight="1">
      <c r="B60" s="181"/>
      <c r="C60" s="186"/>
      <c r="D60" s="346" t="s">
        <v>384</v>
      </c>
      <c r="E60" s="346"/>
      <c r="F60" s="346"/>
      <c r="G60" s="346"/>
      <c r="H60" s="346"/>
      <c r="I60" s="346"/>
      <c r="J60" s="346"/>
      <c r="K60" s="182"/>
    </row>
    <row r="61" spans="2:11" customFormat="1" ht="15" customHeight="1">
      <c r="B61" s="181"/>
      <c r="C61" s="186"/>
      <c r="D61" s="346" t="s">
        <v>385</v>
      </c>
      <c r="E61" s="346"/>
      <c r="F61" s="346"/>
      <c r="G61" s="346"/>
      <c r="H61" s="346"/>
      <c r="I61" s="346"/>
      <c r="J61" s="346"/>
      <c r="K61" s="182"/>
    </row>
    <row r="62" spans="2:11" customFormat="1" ht="15" customHeight="1">
      <c r="B62" s="181"/>
      <c r="C62" s="186"/>
      <c r="D62" s="348" t="s">
        <v>386</v>
      </c>
      <c r="E62" s="348"/>
      <c r="F62" s="348"/>
      <c r="G62" s="348"/>
      <c r="H62" s="348"/>
      <c r="I62" s="348"/>
      <c r="J62" s="348"/>
      <c r="K62" s="182"/>
    </row>
    <row r="63" spans="2:11" customFormat="1" ht="15" customHeight="1">
      <c r="B63" s="181"/>
      <c r="C63" s="186"/>
      <c r="D63" s="346" t="s">
        <v>387</v>
      </c>
      <c r="E63" s="346"/>
      <c r="F63" s="346"/>
      <c r="G63" s="346"/>
      <c r="H63" s="346"/>
      <c r="I63" s="346"/>
      <c r="J63" s="346"/>
      <c r="K63" s="182"/>
    </row>
    <row r="64" spans="2:11" customFormat="1" ht="12.75" customHeight="1">
      <c r="B64" s="181"/>
      <c r="C64" s="186"/>
      <c r="D64" s="186"/>
      <c r="E64" s="189"/>
      <c r="F64" s="186"/>
      <c r="G64" s="186"/>
      <c r="H64" s="186"/>
      <c r="I64" s="186"/>
      <c r="J64" s="186"/>
      <c r="K64" s="182"/>
    </row>
    <row r="65" spans="2:11" customFormat="1" ht="15" customHeight="1">
      <c r="B65" s="181"/>
      <c r="C65" s="186"/>
      <c r="D65" s="346" t="s">
        <v>388</v>
      </c>
      <c r="E65" s="346"/>
      <c r="F65" s="346"/>
      <c r="G65" s="346"/>
      <c r="H65" s="346"/>
      <c r="I65" s="346"/>
      <c r="J65" s="346"/>
      <c r="K65" s="182"/>
    </row>
    <row r="66" spans="2:11" customFormat="1" ht="15" customHeight="1">
      <c r="B66" s="181"/>
      <c r="C66" s="186"/>
      <c r="D66" s="348" t="s">
        <v>389</v>
      </c>
      <c r="E66" s="348"/>
      <c r="F66" s="348"/>
      <c r="G66" s="348"/>
      <c r="H66" s="348"/>
      <c r="I66" s="348"/>
      <c r="J66" s="348"/>
      <c r="K66" s="182"/>
    </row>
    <row r="67" spans="2:11" customFormat="1" ht="15" customHeight="1">
      <c r="B67" s="181"/>
      <c r="C67" s="186"/>
      <c r="D67" s="346" t="s">
        <v>390</v>
      </c>
      <c r="E67" s="346"/>
      <c r="F67" s="346"/>
      <c r="G67" s="346"/>
      <c r="H67" s="346"/>
      <c r="I67" s="346"/>
      <c r="J67" s="346"/>
      <c r="K67" s="182"/>
    </row>
    <row r="68" spans="2:11" customFormat="1" ht="15" customHeight="1">
      <c r="B68" s="181"/>
      <c r="C68" s="186"/>
      <c r="D68" s="346" t="s">
        <v>391</v>
      </c>
      <c r="E68" s="346"/>
      <c r="F68" s="346"/>
      <c r="G68" s="346"/>
      <c r="H68" s="346"/>
      <c r="I68" s="346"/>
      <c r="J68" s="346"/>
      <c r="K68" s="182"/>
    </row>
    <row r="69" spans="2:11" customFormat="1" ht="15" customHeight="1">
      <c r="B69" s="181"/>
      <c r="C69" s="186"/>
      <c r="D69" s="346" t="s">
        <v>392</v>
      </c>
      <c r="E69" s="346"/>
      <c r="F69" s="346"/>
      <c r="G69" s="346"/>
      <c r="H69" s="346"/>
      <c r="I69" s="346"/>
      <c r="J69" s="346"/>
      <c r="K69" s="182"/>
    </row>
    <row r="70" spans="2:11" customFormat="1" ht="15" customHeight="1">
      <c r="B70" s="181"/>
      <c r="C70" s="186"/>
      <c r="D70" s="346" t="s">
        <v>393</v>
      </c>
      <c r="E70" s="346"/>
      <c r="F70" s="346"/>
      <c r="G70" s="346"/>
      <c r="H70" s="346"/>
      <c r="I70" s="346"/>
      <c r="J70" s="346"/>
      <c r="K70" s="182"/>
    </row>
    <row r="71" spans="2:11" customFormat="1" ht="12.75" customHeight="1">
      <c r="B71" s="190"/>
      <c r="C71" s="191"/>
      <c r="D71" s="191"/>
      <c r="E71" s="191"/>
      <c r="F71" s="191"/>
      <c r="G71" s="191"/>
      <c r="H71" s="191"/>
      <c r="I71" s="191"/>
      <c r="J71" s="191"/>
      <c r="K71" s="192"/>
    </row>
    <row r="72" spans="2:11" customFormat="1" ht="18.75" customHeight="1">
      <c r="B72" s="193"/>
      <c r="C72" s="193"/>
      <c r="D72" s="193"/>
      <c r="E72" s="193"/>
      <c r="F72" s="193"/>
      <c r="G72" s="193"/>
      <c r="H72" s="193"/>
      <c r="I72" s="193"/>
      <c r="J72" s="193"/>
      <c r="K72" s="194"/>
    </row>
    <row r="73" spans="2:11" customFormat="1" ht="18.75" customHeight="1">
      <c r="B73" s="194"/>
      <c r="C73" s="194"/>
      <c r="D73" s="194"/>
      <c r="E73" s="194"/>
      <c r="F73" s="194"/>
      <c r="G73" s="194"/>
      <c r="H73" s="194"/>
      <c r="I73" s="194"/>
      <c r="J73" s="194"/>
      <c r="K73" s="194"/>
    </row>
    <row r="74" spans="2:11" customFormat="1" ht="7.5" customHeight="1">
      <c r="B74" s="195"/>
      <c r="C74" s="196"/>
      <c r="D74" s="196"/>
      <c r="E74" s="196"/>
      <c r="F74" s="196"/>
      <c r="G74" s="196"/>
      <c r="H74" s="196"/>
      <c r="I74" s="196"/>
      <c r="J74" s="196"/>
      <c r="K74" s="197"/>
    </row>
    <row r="75" spans="2:11" customFormat="1" ht="45" customHeight="1">
      <c r="B75" s="198"/>
      <c r="C75" s="341" t="s">
        <v>394</v>
      </c>
      <c r="D75" s="341"/>
      <c r="E75" s="341"/>
      <c r="F75" s="341"/>
      <c r="G75" s="341"/>
      <c r="H75" s="341"/>
      <c r="I75" s="341"/>
      <c r="J75" s="341"/>
      <c r="K75" s="199"/>
    </row>
    <row r="76" spans="2:11" customFormat="1" ht="17.25" customHeight="1">
      <c r="B76" s="198"/>
      <c r="C76" s="200" t="s">
        <v>395</v>
      </c>
      <c r="D76" s="200"/>
      <c r="E76" s="200"/>
      <c r="F76" s="200" t="s">
        <v>396</v>
      </c>
      <c r="G76" s="201"/>
      <c r="H76" s="200" t="s">
        <v>58</v>
      </c>
      <c r="I76" s="200" t="s">
        <v>61</v>
      </c>
      <c r="J76" s="200" t="s">
        <v>397</v>
      </c>
      <c r="K76" s="199"/>
    </row>
    <row r="77" spans="2:11" customFormat="1" ht="17.25" customHeight="1">
      <c r="B77" s="198"/>
      <c r="C77" s="202" t="s">
        <v>398</v>
      </c>
      <c r="D77" s="202"/>
      <c r="E77" s="202"/>
      <c r="F77" s="203" t="s">
        <v>399</v>
      </c>
      <c r="G77" s="204"/>
      <c r="H77" s="202"/>
      <c r="I77" s="202"/>
      <c r="J77" s="202" t="s">
        <v>400</v>
      </c>
      <c r="K77" s="199"/>
    </row>
    <row r="78" spans="2:11" customFormat="1" ht="5.25" customHeight="1">
      <c r="B78" s="198"/>
      <c r="C78" s="205"/>
      <c r="D78" s="205"/>
      <c r="E78" s="205"/>
      <c r="F78" s="205"/>
      <c r="G78" s="206"/>
      <c r="H78" s="205"/>
      <c r="I78" s="205"/>
      <c r="J78" s="205"/>
      <c r="K78" s="199"/>
    </row>
    <row r="79" spans="2:11" customFormat="1" ht="15" customHeight="1">
      <c r="B79" s="198"/>
      <c r="C79" s="187" t="s">
        <v>57</v>
      </c>
      <c r="D79" s="207"/>
      <c r="E79" s="207"/>
      <c r="F79" s="208" t="s">
        <v>401</v>
      </c>
      <c r="G79" s="209"/>
      <c r="H79" s="187" t="s">
        <v>402</v>
      </c>
      <c r="I79" s="187" t="s">
        <v>403</v>
      </c>
      <c r="J79" s="187">
        <v>20</v>
      </c>
      <c r="K79" s="199"/>
    </row>
    <row r="80" spans="2:11" customFormat="1" ht="15" customHeight="1">
      <c r="B80" s="198"/>
      <c r="C80" s="187" t="s">
        <v>404</v>
      </c>
      <c r="D80" s="187"/>
      <c r="E80" s="187"/>
      <c r="F80" s="208" t="s">
        <v>401</v>
      </c>
      <c r="G80" s="209"/>
      <c r="H80" s="187" t="s">
        <v>405</v>
      </c>
      <c r="I80" s="187" t="s">
        <v>403</v>
      </c>
      <c r="J80" s="187">
        <v>120</v>
      </c>
      <c r="K80" s="199"/>
    </row>
    <row r="81" spans="2:11" customFormat="1" ht="15" customHeight="1">
      <c r="B81" s="210"/>
      <c r="C81" s="187" t="s">
        <v>406</v>
      </c>
      <c r="D81" s="187"/>
      <c r="E81" s="187"/>
      <c r="F81" s="208" t="s">
        <v>407</v>
      </c>
      <c r="G81" s="209"/>
      <c r="H81" s="187" t="s">
        <v>408</v>
      </c>
      <c r="I81" s="187" t="s">
        <v>403</v>
      </c>
      <c r="J81" s="187">
        <v>50</v>
      </c>
      <c r="K81" s="199"/>
    </row>
    <row r="82" spans="2:11" customFormat="1" ht="15" customHeight="1">
      <c r="B82" s="210"/>
      <c r="C82" s="187" t="s">
        <v>409</v>
      </c>
      <c r="D82" s="187"/>
      <c r="E82" s="187"/>
      <c r="F82" s="208" t="s">
        <v>401</v>
      </c>
      <c r="G82" s="209"/>
      <c r="H82" s="187" t="s">
        <v>410</v>
      </c>
      <c r="I82" s="187" t="s">
        <v>411</v>
      </c>
      <c r="J82" s="187"/>
      <c r="K82" s="199"/>
    </row>
    <row r="83" spans="2:11" customFormat="1" ht="15" customHeight="1">
      <c r="B83" s="210"/>
      <c r="C83" s="187" t="s">
        <v>412</v>
      </c>
      <c r="D83" s="187"/>
      <c r="E83" s="187"/>
      <c r="F83" s="208" t="s">
        <v>407</v>
      </c>
      <c r="G83" s="187"/>
      <c r="H83" s="187" t="s">
        <v>413</v>
      </c>
      <c r="I83" s="187" t="s">
        <v>403</v>
      </c>
      <c r="J83" s="187">
        <v>15</v>
      </c>
      <c r="K83" s="199"/>
    </row>
    <row r="84" spans="2:11" customFormat="1" ht="15" customHeight="1">
      <c r="B84" s="210"/>
      <c r="C84" s="187" t="s">
        <v>414</v>
      </c>
      <c r="D84" s="187"/>
      <c r="E84" s="187"/>
      <c r="F84" s="208" t="s">
        <v>407</v>
      </c>
      <c r="G84" s="187"/>
      <c r="H84" s="187" t="s">
        <v>415</v>
      </c>
      <c r="I84" s="187" t="s">
        <v>403</v>
      </c>
      <c r="J84" s="187">
        <v>15</v>
      </c>
      <c r="K84" s="199"/>
    </row>
    <row r="85" spans="2:11" customFormat="1" ht="15" customHeight="1">
      <c r="B85" s="210"/>
      <c r="C85" s="187" t="s">
        <v>416</v>
      </c>
      <c r="D85" s="187"/>
      <c r="E85" s="187"/>
      <c r="F85" s="208" t="s">
        <v>407</v>
      </c>
      <c r="G85" s="187"/>
      <c r="H85" s="187" t="s">
        <v>417</v>
      </c>
      <c r="I85" s="187" t="s">
        <v>403</v>
      </c>
      <c r="J85" s="187">
        <v>20</v>
      </c>
      <c r="K85" s="199"/>
    </row>
    <row r="86" spans="2:11" customFormat="1" ht="15" customHeight="1">
      <c r="B86" s="210"/>
      <c r="C86" s="187" t="s">
        <v>418</v>
      </c>
      <c r="D86" s="187"/>
      <c r="E86" s="187"/>
      <c r="F86" s="208" t="s">
        <v>407</v>
      </c>
      <c r="G86" s="187"/>
      <c r="H86" s="187" t="s">
        <v>419</v>
      </c>
      <c r="I86" s="187" t="s">
        <v>403</v>
      </c>
      <c r="J86" s="187">
        <v>20</v>
      </c>
      <c r="K86" s="199"/>
    </row>
    <row r="87" spans="2:11" customFormat="1" ht="15" customHeight="1">
      <c r="B87" s="210"/>
      <c r="C87" s="187" t="s">
        <v>420</v>
      </c>
      <c r="D87" s="187"/>
      <c r="E87" s="187"/>
      <c r="F87" s="208" t="s">
        <v>407</v>
      </c>
      <c r="G87" s="209"/>
      <c r="H87" s="187" t="s">
        <v>421</v>
      </c>
      <c r="I87" s="187" t="s">
        <v>403</v>
      </c>
      <c r="J87" s="187">
        <v>50</v>
      </c>
      <c r="K87" s="199"/>
    </row>
    <row r="88" spans="2:11" customFormat="1" ht="15" customHeight="1">
      <c r="B88" s="210"/>
      <c r="C88" s="187" t="s">
        <v>422</v>
      </c>
      <c r="D88" s="187"/>
      <c r="E88" s="187"/>
      <c r="F88" s="208" t="s">
        <v>407</v>
      </c>
      <c r="G88" s="209"/>
      <c r="H88" s="187" t="s">
        <v>423</v>
      </c>
      <c r="I88" s="187" t="s">
        <v>403</v>
      </c>
      <c r="J88" s="187">
        <v>20</v>
      </c>
      <c r="K88" s="199"/>
    </row>
    <row r="89" spans="2:11" customFormat="1" ht="15" customHeight="1">
      <c r="B89" s="210"/>
      <c r="C89" s="187" t="s">
        <v>424</v>
      </c>
      <c r="D89" s="187"/>
      <c r="E89" s="187"/>
      <c r="F89" s="208" t="s">
        <v>407</v>
      </c>
      <c r="G89" s="209"/>
      <c r="H89" s="187" t="s">
        <v>425</v>
      </c>
      <c r="I89" s="187" t="s">
        <v>403</v>
      </c>
      <c r="J89" s="187">
        <v>20</v>
      </c>
      <c r="K89" s="199"/>
    </row>
    <row r="90" spans="2:11" customFormat="1" ht="15" customHeight="1">
      <c r="B90" s="210"/>
      <c r="C90" s="187" t="s">
        <v>426</v>
      </c>
      <c r="D90" s="187"/>
      <c r="E90" s="187"/>
      <c r="F90" s="208" t="s">
        <v>407</v>
      </c>
      <c r="G90" s="209"/>
      <c r="H90" s="187" t="s">
        <v>427</v>
      </c>
      <c r="I90" s="187" t="s">
        <v>403</v>
      </c>
      <c r="J90" s="187">
        <v>50</v>
      </c>
      <c r="K90" s="199"/>
    </row>
    <row r="91" spans="2:11" customFormat="1" ht="15" customHeight="1">
      <c r="B91" s="210"/>
      <c r="C91" s="187" t="s">
        <v>428</v>
      </c>
      <c r="D91" s="187"/>
      <c r="E91" s="187"/>
      <c r="F91" s="208" t="s">
        <v>407</v>
      </c>
      <c r="G91" s="209"/>
      <c r="H91" s="187" t="s">
        <v>428</v>
      </c>
      <c r="I91" s="187" t="s">
        <v>403</v>
      </c>
      <c r="J91" s="187">
        <v>50</v>
      </c>
      <c r="K91" s="199"/>
    </row>
    <row r="92" spans="2:11" customFormat="1" ht="15" customHeight="1">
      <c r="B92" s="210"/>
      <c r="C92" s="187" t="s">
        <v>429</v>
      </c>
      <c r="D92" s="187"/>
      <c r="E92" s="187"/>
      <c r="F92" s="208" t="s">
        <v>407</v>
      </c>
      <c r="G92" s="209"/>
      <c r="H92" s="187" t="s">
        <v>430</v>
      </c>
      <c r="I92" s="187" t="s">
        <v>403</v>
      </c>
      <c r="J92" s="187">
        <v>255</v>
      </c>
      <c r="K92" s="199"/>
    </row>
    <row r="93" spans="2:11" customFormat="1" ht="15" customHeight="1">
      <c r="B93" s="210"/>
      <c r="C93" s="187" t="s">
        <v>431</v>
      </c>
      <c r="D93" s="187"/>
      <c r="E93" s="187"/>
      <c r="F93" s="208" t="s">
        <v>401</v>
      </c>
      <c r="G93" s="209"/>
      <c r="H93" s="187" t="s">
        <v>432</v>
      </c>
      <c r="I93" s="187" t="s">
        <v>433</v>
      </c>
      <c r="J93" s="187"/>
      <c r="K93" s="199"/>
    </row>
    <row r="94" spans="2:11" customFormat="1" ht="15" customHeight="1">
      <c r="B94" s="210"/>
      <c r="C94" s="187" t="s">
        <v>434</v>
      </c>
      <c r="D94" s="187"/>
      <c r="E94" s="187"/>
      <c r="F94" s="208" t="s">
        <v>401</v>
      </c>
      <c r="G94" s="209"/>
      <c r="H94" s="187" t="s">
        <v>435</v>
      </c>
      <c r="I94" s="187" t="s">
        <v>436</v>
      </c>
      <c r="J94" s="187"/>
      <c r="K94" s="199"/>
    </row>
    <row r="95" spans="2:11" customFormat="1" ht="15" customHeight="1">
      <c r="B95" s="210"/>
      <c r="C95" s="187" t="s">
        <v>437</v>
      </c>
      <c r="D95" s="187"/>
      <c r="E95" s="187"/>
      <c r="F95" s="208" t="s">
        <v>401</v>
      </c>
      <c r="G95" s="209"/>
      <c r="H95" s="187" t="s">
        <v>437</v>
      </c>
      <c r="I95" s="187" t="s">
        <v>436</v>
      </c>
      <c r="J95" s="187"/>
      <c r="K95" s="199"/>
    </row>
    <row r="96" spans="2:11" customFormat="1" ht="15" customHeight="1">
      <c r="B96" s="210"/>
      <c r="C96" s="187" t="s">
        <v>42</v>
      </c>
      <c r="D96" s="187"/>
      <c r="E96" s="187"/>
      <c r="F96" s="208" t="s">
        <v>401</v>
      </c>
      <c r="G96" s="209"/>
      <c r="H96" s="187" t="s">
        <v>438</v>
      </c>
      <c r="I96" s="187" t="s">
        <v>436</v>
      </c>
      <c r="J96" s="187"/>
      <c r="K96" s="199"/>
    </row>
    <row r="97" spans="2:11" customFormat="1" ht="15" customHeight="1">
      <c r="B97" s="210"/>
      <c r="C97" s="187" t="s">
        <v>52</v>
      </c>
      <c r="D97" s="187"/>
      <c r="E97" s="187"/>
      <c r="F97" s="208" t="s">
        <v>401</v>
      </c>
      <c r="G97" s="209"/>
      <c r="H97" s="187" t="s">
        <v>439</v>
      </c>
      <c r="I97" s="187" t="s">
        <v>436</v>
      </c>
      <c r="J97" s="187"/>
      <c r="K97" s="199"/>
    </row>
    <row r="98" spans="2:11" customFormat="1" ht="15" customHeight="1">
      <c r="B98" s="211"/>
      <c r="C98" s="212"/>
      <c r="D98" s="212"/>
      <c r="E98" s="212"/>
      <c r="F98" s="212"/>
      <c r="G98" s="212"/>
      <c r="H98" s="212"/>
      <c r="I98" s="212"/>
      <c r="J98" s="212"/>
      <c r="K98" s="213"/>
    </row>
    <row r="99" spans="2:11" customFormat="1" ht="18.75" customHeight="1">
      <c r="B99" s="214"/>
      <c r="C99" s="215"/>
      <c r="D99" s="215"/>
      <c r="E99" s="215"/>
      <c r="F99" s="215"/>
      <c r="G99" s="215"/>
      <c r="H99" s="215"/>
      <c r="I99" s="215"/>
      <c r="J99" s="215"/>
      <c r="K99" s="214"/>
    </row>
    <row r="100" spans="2:11" customFormat="1" ht="18.75" customHeight="1">
      <c r="B100" s="194"/>
      <c r="C100" s="194"/>
      <c r="D100" s="194"/>
      <c r="E100" s="194"/>
      <c r="F100" s="194"/>
      <c r="G100" s="194"/>
      <c r="H100" s="194"/>
      <c r="I100" s="194"/>
      <c r="J100" s="194"/>
      <c r="K100" s="194"/>
    </row>
    <row r="101" spans="2:11" customFormat="1" ht="7.5" customHeight="1">
      <c r="B101" s="195"/>
      <c r="C101" s="196"/>
      <c r="D101" s="196"/>
      <c r="E101" s="196"/>
      <c r="F101" s="196"/>
      <c r="G101" s="196"/>
      <c r="H101" s="196"/>
      <c r="I101" s="196"/>
      <c r="J101" s="196"/>
      <c r="K101" s="197"/>
    </row>
    <row r="102" spans="2:11" customFormat="1" ht="45" customHeight="1">
      <c r="B102" s="198"/>
      <c r="C102" s="341" t="s">
        <v>440</v>
      </c>
      <c r="D102" s="341"/>
      <c r="E102" s="341"/>
      <c r="F102" s="341"/>
      <c r="G102" s="341"/>
      <c r="H102" s="341"/>
      <c r="I102" s="341"/>
      <c r="J102" s="341"/>
      <c r="K102" s="199"/>
    </row>
    <row r="103" spans="2:11" customFormat="1" ht="17.25" customHeight="1">
      <c r="B103" s="198"/>
      <c r="C103" s="200" t="s">
        <v>395</v>
      </c>
      <c r="D103" s="200"/>
      <c r="E103" s="200"/>
      <c r="F103" s="200" t="s">
        <v>396</v>
      </c>
      <c r="G103" s="201"/>
      <c r="H103" s="200" t="s">
        <v>58</v>
      </c>
      <c r="I103" s="200" t="s">
        <v>61</v>
      </c>
      <c r="J103" s="200" t="s">
        <v>397</v>
      </c>
      <c r="K103" s="199"/>
    </row>
    <row r="104" spans="2:11" customFormat="1" ht="17.25" customHeight="1">
      <c r="B104" s="198"/>
      <c r="C104" s="202" t="s">
        <v>398</v>
      </c>
      <c r="D104" s="202"/>
      <c r="E104" s="202"/>
      <c r="F104" s="203" t="s">
        <v>399</v>
      </c>
      <c r="G104" s="204"/>
      <c r="H104" s="202"/>
      <c r="I104" s="202"/>
      <c r="J104" s="202" t="s">
        <v>400</v>
      </c>
      <c r="K104" s="199"/>
    </row>
    <row r="105" spans="2:11" customFormat="1" ht="5.25" customHeight="1">
      <c r="B105" s="198"/>
      <c r="C105" s="200"/>
      <c r="D105" s="200"/>
      <c r="E105" s="200"/>
      <c r="F105" s="200"/>
      <c r="G105" s="216"/>
      <c r="H105" s="200"/>
      <c r="I105" s="200"/>
      <c r="J105" s="200"/>
      <c r="K105" s="199"/>
    </row>
    <row r="106" spans="2:11" customFormat="1" ht="15" customHeight="1">
      <c r="B106" s="198"/>
      <c r="C106" s="187" t="s">
        <v>57</v>
      </c>
      <c r="D106" s="207"/>
      <c r="E106" s="207"/>
      <c r="F106" s="208" t="s">
        <v>401</v>
      </c>
      <c r="G106" s="187"/>
      <c r="H106" s="187" t="s">
        <v>441</v>
      </c>
      <c r="I106" s="187" t="s">
        <v>403</v>
      </c>
      <c r="J106" s="187">
        <v>20</v>
      </c>
      <c r="K106" s="199"/>
    </row>
    <row r="107" spans="2:11" customFormat="1" ht="15" customHeight="1">
      <c r="B107" s="198"/>
      <c r="C107" s="187" t="s">
        <v>404</v>
      </c>
      <c r="D107" s="187"/>
      <c r="E107" s="187"/>
      <c r="F107" s="208" t="s">
        <v>401</v>
      </c>
      <c r="G107" s="187"/>
      <c r="H107" s="187" t="s">
        <v>441</v>
      </c>
      <c r="I107" s="187" t="s">
        <v>403</v>
      </c>
      <c r="J107" s="187">
        <v>120</v>
      </c>
      <c r="K107" s="199"/>
    </row>
    <row r="108" spans="2:11" customFormat="1" ht="15" customHeight="1">
      <c r="B108" s="210"/>
      <c r="C108" s="187" t="s">
        <v>406</v>
      </c>
      <c r="D108" s="187"/>
      <c r="E108" s="187"/>
      <c r="F108" s="208" t="s">
        <v>407</v>
      </c>
      <c r="G108" s="187"/>
      <c r="H108" s="187" t="s">
        <v>441</v>
      </c>
      <c r="I108" s="187" t="s">
        <v>403</v>
      </c>
      <c r="J108" s="187">
        <v>50</v>
      </c>
      <c r="K108" s="199"/>
    </row>
    <row r="109" spans="2:11" customFormat="1" ht="15" customHeight="1">
      <c r="B109" s="210"/>
      <c r="C109" s="187" t="s">
        <v>409</v>
      </c>
      <c r="D109" s="187"/>
      <c r="E109" s="187"/>
      <c r="F109" s="208" t="s">
        <v>401</v>
      </c>
      <c r="G109" s="187"/>
      <c r="H109" s="187" t="s">
        <v>441</v>
      </c>
      <c r="I109" s="187" t="s">
        <v>411</v>
      </c>
      <c r="J109" s="187"/>
      <c r="K109" s="199"/>
    </row>
    <row r="110" spans="2:11" customFormat="1" ht="15" customHeight="1">
      <c r="B110" s="210"/>
      <c r="C110" s="187" t="s">
        <v>420</v>
      </c>
      <c r="D110" s="187"/>
      <c r="E110" s="187"/>
      <c r="F110" s="208" t="s">
        <v>407</v>
      </c>
      <c r="G110" s="187"/>
      <c r="H110" s="187" t="s">
        <v>441</v>
      </c>
      <c r="I110" s="187" t="s">
        <v>403</v>
      </c>
      <c r="J110" s="187">
        <v>50</v>
      </c>
      <c r="K110" s="199"/>
    </row>
    <row r="111" spans="2:11" customFormat="1" ht="15" customHeight="1">
      <c r="B111" s="210"/>
      <c r="C111" s="187" t="s">
        <v>428</v>
      </c>
      <c r="D111" s="187"/>
      <c r="E111" s="187"/>
      <c r="F111" s="208" t="s">
        <v>407</v>
      </c>
      <c r="G111" s="187"/>
      <c r="H111" s="187" t="s">
        <v>441</v>
      </c>
      <c r="I111" s="187" t="s">
        <v>403</v>
      </c>
      <c r="J111" s="187">
        <v>50</v>
      </c>
      <c r="K111" s="199"/>
    </row>
    <row r="112" spans="2:11" customFormat="1" ht="15" customHeight="1">
      <c r="B112" s="210"/>
      <c r="C112" s="187" t="s">
        <v>426</v>
      </c>
      <c r="D112" s="187"/>
      <c r="E112" s="187"/>
      <c r="F112" s="208" t="s">
        <v>407</v>
      </c>
      <c r="G112" s="187"/>
      <c r="H112" s="187" t="s">
        <v>441</v>
      </c>
      <c r="I112" s="187" t="s">
        <v>403</v>
      </c>
      <c r="J112" s="187">
        <v>50</v>
      </c>
      <c r="K112" s="199"/>
    </row>
    <row r="113" spans="2:11" customFormat="1" ht="15" customHeight="1">
      <c r="B113" s="210"/>
      <c r="C113" s="187" t="s">
        <v>57</v>
      </c>
      <c r="D113" s="187"/>
      <c r="E113" s="187"/>
      <c r="F113" s="208" t="s">
        <v>401</v>
      </c>
      <c r="G113" s="187"/>
      <c r="H113" s="187" t="s">
        <v>442</v>
      </c>
      <c r="I113" s="187" t="s">
        <v>403</v>
      </c>
      <c r="J113" s="187">
        <v>20</v>
      </c>
      <c r="K113" s="199"/>
    </row>
    <row r="114" spans="2:11" customFormat="1" ht="15" customHeight="1">
      <c r="B114" s="210"/>
      <c r="C114" s="187" t="s">
        <v>443</v>
      </c>
      <c r="D114" s="187"/>
      <c r="E114" s="187"/>
      <c r="F114" s="208" t="s">
        <v>401</v>
      </c>
      <c r="G114" s="187"/>
      <c r="H114" s="187" t="s">
        <v>444</v>
      </c>
      <c r="I114" s="187" t="s">
        <v>403</v>
      </c>
      <c r="J114" s="187">
        <v>120</v>
      </c>
      <c r="K114" s="199"/>
    </row>
    <row r="115" spans="2:11" customFormat="1" ht="15" customHeight="1">
      <c r="B115" s="210"/>
      <c r="C115" s="187" t="s">
        <v>42</v>
      </c>
      <c r="D115" s="187"/>
      <c r="E115" s="187"/>
      <c r="F115" s="208" t="s">
        <v>401</v>
      </c>
      <c r="G115" s="187"/>
      <c r="H115" s="187" t="s">
        <v>445</v>
      </c>
      <c r="I115" s="187" t="s">
        <v>436</v>
      </c>
      <c r="J115" s="187"/>
      <c r="K115" s="199"/>
    </row>
    <row r="116" spans="2:11" customFormat="1" ht="15" customHeight="1">
      <c r="B116" s="210"/>
      <c r="C116" s="187" t="s">
        <v>52</v>
      </c>
      <c r="D116" s="187"/>
      <c r="E116" s="187"/>
      <c r="F116" s="208" t="s">
        <v>401</v>
      </c>
      <c r="G116" s="187"/>
      <c r="H116" s="187" t="s">
        <v>446</v>
      </c>
      <c r="I116" s="187" t="s">
        <v>436</v>
      </c>
      <c r="J116" s="187"/>
      <c r="K116" s="199"/>
    </row>
    <row r="117" spans="2:11" customFormat="1" ht="15" customHeight="1">
      <c r="B117" s="210"/>
      <c r="C117" s="187" t="s">
        <v>61</v>
      </c>
      <c r="D117" s="187"/>
      <c r="E117" s="187"/>
      <c r="F117" s="208" t="s">
        <v>401</v>
      </c>
      <c r="G117" s="187"/>
      <c r="H117" s="187" t="s">
        <v>447</v>
      </c>
      <c r="I117" s="187" t="s">
        <v>448</v>
      </c>
      <c r="J117" s="187"/>
      <c r="K117" s="199"/>
    </row>
    <row r="118" spans="2:11" customFormat="1" ht="15" customHeight="1">
      <c r="B118" s="211"/>
      <c r="C118" s="217"/>
      <c r="D118" s="217"/>
      <c r="E118" s="217"/>
      <c r="F118" s="217"/>
      <c r="G118" s="217"/>
      <c r="H118" s="217"/>
      <c r="I118" s="217"/>
      <c r="J118" s="217"/>
      <c r="K118" s="213"/>
    </row>
    <row r="119" spans="2:11" customFormat="1" ht="18.75" customHeight="1">
      <c r="B119" s="218"/>
      <c r="C119" s="219"/>
      <c r="D119" s="219"/>
      <c r="E119" s="219"/>
      <c r="F119" s="220"/>
      <c r="G119" s="219"/>
      <c r="H119" s="219"/>
      <c r="I119" s="219"/>
      <c r="J119" s="219"/>
      <c r="K119" s="218"/>
    </row>
    <row r="120" spans="2:11" customFormat="1" ht="18.75" customHeight="1">
      <c r="B120" s="194"/>
      <c r="C120" s="194"/>
      <c r="D120" s="194"/>
      <c r="E120" s="194"/>
      <c r="F120" s="194"/>
      <c r="G120" s="194"/>
      <c r="H120" s="194"/>
      <c r="I120" s="194"/>
      <c r="J120" s="194"/>
      <c r="K120" s="194"/>
    </row>
    <row r="121" spans="2:11" customFormat="1" ht="7.5" customHeight="1">
      <c r="B121" s="221"/>
      <c r="C121" s="222"/>
      <c r="D121" s="222"/>
      <c r="E121" s="222"/>
      <c r="F121" s="222"/>
      <c r="G121" s="222"/>
      <c r="H121" s="222"/>
      <c r="I121" s="222"/>
      <c r="J121" s="222"/>
      <c r="K121" s="223"/>
    </row>
    <row r="122" spans="2:11" customFormat="1" ht="45" customHeight="1">
      <c r="B122" s="224"/>
      <c r="C122" s="342" t="s">
        <v>449</v>
      </c>
      <c r="D122" s="342"/>
      <c r="E122" s="342"/>
      <c r="F122" s="342"/>
      <c r="G122" s="342"/>
      <c r="H122" s="342"/>
      <c r="I122" s="342"/>
      <c r="J122" s="342"/>
      <c r="K122" s="225"/>
    </row>
    <row r="123" spans="2:11" customFormat="1" ht="17.25" customHeight="1">
      <c r="B123" s="226"/>
      <c r="C123" s="200" t="s">
        <v>395</v>
      </c>
      <c r="D123" s="200"/>
      <c r="E123" s="200"/>
      <c r="F123" s="200" t="s">
        <v>396</v>
      </c>
      <c r="G123" s="201"/>
      <c r="H123" s="200" t="s">
        <v>58</v>
      </c>
      <c r="I123" s="200" t="s">
        <v>61</v>
      </c>
      <c r="J123" s="200" t="s">
        <v>397</v>
      </c>
      <c r="K123" s="227"/>
    </row>
    <row r="124" spans="2:11" customFormat="1" ht="17.25" customHeight="1">
      <c r="B124" s="226"/>
      <c r="C124" s="202" t="s">
        <v>398</v>
      </c>
      <c r="D124" s="202"/>
      <c r="E124" s="202"/>
      <c r="F124" s="203" t="s">
        <v>399</v>
      </c>
      <c r="G124" s="204"/>
      <c r="H124" s="202"/>
      <c r="I124" s="202"/>
      <c r="J124" s="202" t="s">
        <v>400</v>
      </c>
      <c r="K124" s="227"/>
    </row>
    <row r="125" spans="2:11" customFormat="1" ht="5.25" customHeight="1">
      <c r="B125" s="228"/>
      <c r="C125" s="205"/>
      <c r="D125" s="205"/>
      <c r="E125" s="205"/>
      <c r="F125" s="205"/>
      <c r="G125" s="229"/>
      <c r="H125" s="205"/>
      <c r="I125" s="205"/>
      <c r="J125" s="205"/>
      <c r="K125" s="230"/>
    </row>
    <row r="126" spans="2:11" customFormat="1" ht="15" customHeight="1">
      <c r="B126" s="228"/>
      <c r="C126" s="187" t="s">
        <v>404</v>
      </c>
      <c r="D126" s="207"/>
      <c r="E126" s="207"/>
      <c r="F126" s="208" t="s">
        <v>401</v>
      </c>
      <c r="G126" s="187"/>
      <c r="H126" s="187" t="s">
        <v>441</v>
      </c>
      <c r="I126" s="187" t="s">
        <v>403</v>
      </c>
      <c r="J126" s="187">
        <v>120</v>
      </c>
      <c r="K126" s="231"/>
    </row>
    <row r="127" spans="2:11" customFormat="1" ht="15" customHeight="1">
      <c r="B127" s="228"/>
      <c r="C127" s="187" t="s">
        <v>450</v>
      </c>
      <c r="D127" s="187"/>
      <c r="E127" s="187"/>
      <c r="F127" s="208" t="s">
        <v>401</v>
      </c>
      <c r="G127" s="187"/>
      <c r="H127" s="187" t="s">
        <v>451</v>
      </c>
      <c r="I127" s="187" t="s">
        <v>403</v>
      </c>
      <c r="J127" s="187" t="s">
        <v>452</v>
      </c>
      <c r="K127" s="231"/>
    </row>
    <row r="128" spans="2:11" customFormat="1" ht="15" customHeight="1">
      <c r="B128" s="228"/>
      <c r="C128" s="187" t="s">
        <v>349</v>
      </c>
      <c r="D128" s="187"/>
      <c r="E128" s="187"/>
      <c r="F128" s="208" t="s">
        <v>401</v>
      </c>
      <c r="G128" s="187"/>
      <c r="H128" s="187" t="s">
        <v>453</v>
      </c>
      <c r="I128" s="187" t="s">
        <v>403</v>
      </c>
      <c r="J128" s="187" t="s">
        <v>452</v>
      </c>
      <c r="K128" s="231"/>
    </row>
    <row r="129" spans="2:11" customFormat="1" ht="15" customHeight="1">
      <c r="B129" s="228"/>
      <c r="C129" s="187" t="s">
        <v>412</v>
      </c>
      <c r="D129" s="187"/>
      <c r="E129" s="187"/>
      <c r="F129" s="208" t="s">
        <v>407</v>
      </c>
      <c r="G129" s="187"/>
      <c r="H129" s="187" t="s">
        <v>413</v>
      </c>
      <c r="I129" s="187" t="s">
        <v>403</v>
      </c>
      <c r="J129" s="187">
        <v>15</v>
      </c>
      <c r="K129" s="231"/>
    </row>
    <row r="130" spans="2:11" customFormat="1" ht="15" customHeight="1">
      <c r="B130" s="228"/>
      <c r="C130" s="187" t="s">
        <v>414</v>
      </c>
      <c r="D130" s="187"/>
      <c r="E130" s="187"/>
      <c r="F130" s="208" t="s">
        <v>407</v>
      </c>
      <c r="G130" s="187"/>
      <c r="H130" s="187" t="s">
        <v>415</v>
      </c>
      <c r="I130" s="187" t="s">
        <v>403</v>
      </c>
      <c r="J130" s="187">
        <v>15</v>
      </c>
      <c r="K130" s="231"/>
    </row>
    <row r="131" spans="2:11" customFormat="1" ht="15" customHeight="1">
      <c r="B131" s="228"/>
      <c r="C131" s="187" t="s">
        <v>416</v>
      </c>
      <c r="D131" s="187"/>
      <c r="E131" s="187"/>
      <c r="F131" s="208" t="s">
        <v>407</v>
      </c>
      <c r="G131" s="187"/>
      <c r="H131" s="187" t="s">
        <v>417</v>
      </c>
      <c r="I131" s="187" t="s">
        <v>403</v>
      </c>
      <c r="J131" s="187">
        <v>20</v>
      </c>
      <c r="K131" s="231"/>
    </row>
    <row r="132" spans="2:11" customFormat="1" ht="15" customHeight="1">
      <c r="B132" s="228"/>
      <c r="C132" s="187" t="s">
        <v>418</v>
      </c>
      <c r="D132" s="187"/>
      <c r="E132" s="187"/>
      <c r="F132" s="208" t="s">
        <v>407</v>
      </c>
      <c r="G132" s="187"/>
      <c r="H132" s="187" t="s">
        <v>419</v>
      </c>
      <c r="I132" s="187" t="s">
        <v>403</v>
      </c>
      <c r="J132" s="187">
        <v>20</v>
      </c>
      <c r="K132" s="231"/>
    </row>
    <row r="133" spans="2:11" customFormat="1" ht="15" customHeight="1">
      <c r="B133" s="228"/>
      <c r="C133" s="187" t="s">
        <v>406</v>
      </c>
      <c r="D133" s="187"/>
      <c r="E133" s="187"/>
      <c r="F133" s="208" t="s">
        <v>407</v>
      </c>
      <c r="G133" s="187"/>
      <c r="H133" s="187" t="s">
        <v>441</v>
      </c>
      <c r="I133" s="187" t="s">
        <v>403</v>
      </c>
      <c r="J133" s="187">
        <v>50</v>
      </c>
      <c r="K133" s="231"/>
    </row>
    <row r="134" spans="2:11" customFormat="1" ht="15" customHeight="1">
      <c r="B134" s="228"/>
      <c r="C134" s="187" t="s">
        <v>420</v>
      </c>
      <c r="D134" s="187"/>
      <c r="E134" s="187"/>
      <c r="F134" s="208" t="s">
        <v>407</v>
      </c>
      <c r="G134" s="187"/>
      <c r="H134" s="187" t="s">
        <v>441</v>
      </c>
      <c r="I134" s="187" t="s">
        <v>403</v>
      </c>
      <c r="J134" s="187">
        <v>50</v>
      </c>
      <c r="K134" s="231"/>
    </row>
    <row r="135" spans="2:11" customFormat="1" ht="15" customHeight="1">
      <c r="B135" s="228"/>
      <c r="C135" s="187" t="s">
        <v>426</v>
      </c>
      <c r="D135" s="187"/>
      <c r="E135" s="187"/>
      <c r="F135" s="208" t="s">
        <v>407</v>
      </c>
      <c r="G135" s="187"/>
      <c r="H135" s="187" t="s">
        <v>441</v>
      </c>
      <c r="I135" s="187" t="s">
        <v>403</v>
      </c>
      <c r="J135" s="187">
        <v>50</v>
      </c>
      <c r="K135" s="231"/>
    </row>
    <row r="136" spans="2:11" customFormat="1" ht="15" customHeight="1">
      <c r="B136" s="228"/>
      <c r="C136" s="187" t="s">
        <v>428</v>
      </c>
      <c r="D136" s="187"/>
      <c r="E136" s="187"/>
      <c r="F136" s="208" t="s">
        <v>407</v>
      </c>
      <c r="G136" s="187"/>
      <c r="H136" s="187" t="s">
        <v>441</v>
      </c>
      <c r="I136" s="187" t="s">
        <v>403</v>
      </c>
      <c r="J136" s="187">
        <v>50</v>
      </c>
      <c r="K136" s="231"/>
    </row>
    <row r="137" spans="2:11" customFormat="1" ht="15" customHeight="1">
      <c r="B137" s="228"/>
      <c r="C137" s="187" t="s">
        <v>429</v>
      </c>
      <c r="D137" s="187"/>
      <c r="E137" s="187"/>
      <c r="F137" s="208" t="s">
        <v>407</v>
      </c>
      <c r="G137" s="187"/>
      <c r="H137" s="187" t="s">
        <v>454</v>
      </c>
      <c r="I137" s="187" t="s">
        <v>403</v>
      </c>
      <c r="J137" s="187">
        <v>255</v>
      </c>
      <c r="K137" s="231"/>
    </row>
    <row r="138" spans="2:11" customFormat="1" ht="15" customHeight="1">
      <c r="B138" s="228"/>
      <c r="C138" s="187" t="s">
        <v>431</v>
      </c>
      <c r="D138" s="187"/>
      <c r="E138" s="187"/>
      <c r="F138" s="208" t="s">
        <v>401</v>
      </c>
      <c r="G138" s="187"/>
      <c r="H138" s="187" t="s">
        <v>455</v>
      </c>
      <c r="I138" s="187" t="s">
        <v>433</v>
      </c>
      <c r="J138" s="187"/>
      <c r="K138" s="231"/>
    </row>
    <row r="139" spans="2:11" customFormat="1" ht="15" customHeight="1">
      <c r="B139" s="228"/>
      <c r="C139" s="187" t="s">
        <v>434</v>
      </c>
      <c r="D139" s="187"/>
      <c r="E139" s="187"/>
      <c r="F139" s="208" t="s">
        <v>401</v>
      </c>
      <c r="G139" s="187"/>
      <c r="H139" s="187" t="s">
        <v>456</v>
      </c>
      <c r="I139" s="187" t="s">
        <v>436</v>
      </c>
      <c r="J139" s="187"/>
      <c r="K139" s="231"/>
    </row>
    <row r="140" spans="2:11" customFormat="1" ht="15" customHeight="1">
      <c r="B140" s="228"/>
      <c r="C140" s="187" t="s">
        <v>437</v>
      </c>
      <c r="D140" s="187"/>
      <c r="E140" s="187"/>
      <c r="F140" s="208" t="s">
        <v>401</v>
      </c>
      <c r="G140" s="187"/>
      <c r="H140" s="187" t="s">
        <v>437</v>
      </c>
      <c r="I140" s="187" t="s">
        <v>436</v>
      </c>
      <c r="J140" s="187"/>
      <c r="K140" s="231"/>
    </row>
    <row r="141" spans="2:11" customFormat="1" ht="15" customHeight="1">
      <c r="B141" s="228"/>
      <c r="C141" s="187" t="s">
        <v>42</v>
      </c>
      <c r="D141" s="187"/>
      <c r="E141" s="187"/>
      <c r="F141" s="208" t="s">
        <v>401</v>
      </c>
      <c r="G141" s="187"/>
      <c r="H141" s="187" t="s">
        <v>457</v>
      </c>
      <c r="I141" s="187" t="s">
        <v>436</v>
      </c>
      <c r="J141" s="187"/>
      <c r="K141" s="231"/>
    </row>
    <row r="142" spans="2:11" customFormat="1" ht="15" customHeight="1">
      <c r="B142" s="228"/>
      <c r="C142" s="187" t="s">
        <v>458</v>
      </c>
      <c r="D142" s="187"/>
      <c r="E142" s="187"/>
      <c r="F142" s="208" t="s">
        <v>401</v>
      </c>
      <c r="G142" s="187"/>
      <c r="H142" s="187" t="s">
        <v>459</v>
      </c>
      <c r="I142" s="187" t="s">
        <v>436</v>
      </c>
      <c r="J142" s="187"/>
      <c r="K142" s="231"/>
    </row>
    <row r="143" spans="2:11" customFormat="1" ht="15" customHeight="1">
      <c r="B143" s="232"/>
      <c r="C143" s="233"/>
      <c r="D143" s="233"/>
      <c r="E143" s="233"/>
      <c r="F143" s="233"/>
      <c r="G143" s="233"/>
      <c r="H143" s="233"/>
      <c r="I143" s="233"/>
      <c r="J143" s="233"/>
      <c r="K143" s="234"/>
    </row>
    <row r="144" spans="2:11" customFormat="1" ht="18.75" customHeight="1">
      <c r="B144" s="219"/>
      <c r="C144" s="219"/>
      <c r="D144" s="219"/>
      <c r="E144" s="219"/>
      <c r="F144" s="220"/>
      <c r="G144" s="219"/>
      <c r="H144" s="219"/>
      <c r="I144" s="219"/>
      <c r="J144" s="219"/>
      <c r="K144" s="219"/>
    </row>
    <row r="145" spans="2:11" customFormat="1" ht="18.75" customHeight="1">
      <c r="B145" s="194"/>
      <c r="C145" s="194"/>
      <c r="D145" s="194"/>
      <c r="E145" s="194"/>
      <c r="F145" s="194"/>
      <c r="G145" s="194"/>
      <c r="H145" s="194"/>
      <c r="I145" s="194"/>
      <c r="J145" s="194"/>
      <c r="K145" s="194"/>
    </row>
    <row r="146" spans="2:11" customFormat="1" ht="7.5" customHeight="1">
      <c r="B146" s="195"/>
      <c r="C146" s="196"/>
      <c r="D146" s="196"/>
      <c r="E146" s="196"/>
      <c r="F146" s="196"/>
      <c r="G146" s="196"/>
      <c r="H146" s="196"/>
      <c r="I146" s="196"/>
      <c r="J146" s="196"/>
      <c r="K146" s="197"/>
    </row>
    <row r="147" spans="2:11" customFormat="1" ht="45" customHeight="1">
      <c r="B147" s="198"/>
      <c r="C147" s="341" t="s">
        <v>460</v>
      </c>
      <c r="D147" s="341"/>
      <c r="E147" s="341"/>
      <c r="F147" s="341"/>
      <c r="G147" s="341"/>
      <c r="H147" s="341"/>
      <c r="I147" s="341"/>
      <c r="J147" s="341"/>
      <c r="K147" s="199"/>
    </row>
    <row r="148" spans="2:11" customFormat="1" ht="17.25" customHeight="1">
      <c r="B148" s="198"/>
      <c r="C148" s="200" t="s">
        <v>395</v>
      </c>
      <c r="D148" s="200"/>
      <c r="E148" s="200"/>
      <c r="F148" s="200" t="s">
        <v>396</v>
      </c>
      <c r="G148" s="201"/>
      <c r="H148" s="200" t="s">
        <v>58</v>
      </c>
      <c r="I148" s="200" t="s">
        <v>61</v>
      </c>
      <c r="J148" s="200" t="s">
        <v>397</v>
      </c>
      <c r="K148" s="199"/>
    </row>
    <row r="149" spans="2:11" customFormat="1" ht="17.25" customHeight="1">
      <c r="B149" s="198"/>
      <c r="C149" s="202" t="s">
        <v>398</v>
      </c>
      <c r="D149" s="202"/>
      <c r="E149" s="202"/>
      <c r="F149" s="203" t="s">
        <v>399</v>
      </c>
      <c r="G149" s="204"/>
      <c r="H149" s="202"/>
      <c r="I149" s="202"/>
      <c r="J149" s="202" t="s">
        <v>400</v>
      </c>
      <c r="K149" s="199"/>
    </row>
    <row r="150" spans="2:11" customFormat="1" ht="5.25" customHeight="1">
      <c r="B150" s="210"/>
      <c r="C150" s="205"/>
      <c r="D150" s="205"/>
      <c r="E150" s="205"/>
      <c r="F150" s="205"/>
      <c r="G150" s="206"/>
      <c r="H150" s="205"/>
      <c r="I150" s="205"/>
      <c r="J150" s="205"/>
      <c r="K150" s="231"/>
    </row>
    <row r="151" spans="2:11" customFormat="1" ht="15" customHeight="1">
      <c r="B151" s="210"/>
      <c r="C151" s="235" t="s">
        <v>404</v>
      </c>
      <c r="D151" s="187"/>
      <c r="E151" s="187"/>
      <c r="F151" s="236" t="s">
        <v>401</v>
      </c>
      <c r="G151" s="187"/>
      <c r="H151" s="235" t="s">
        <v>441</v>
      </c>
      <c r="I151" s="235" t="s">
        <v>403</v>
      </c>
      <c r="J151" s="235">
        <v>120</v>
      </c>
      <c r="K151" s="231"/>
    </row>
    <row r="152" spans="2:11" customFormat="1" ht="15" customHeight="1">
      <c r="B152" s="210"/>
      <c r="C152" s="235" t="s">
        <v>450</v>
      </c>
      <c r="D152" s="187"/>
      <c r="E152" s="187"/>
      <c r="F152" s="236" t="s">
        <v>401</v>
      </c>
      <c r="G152" s="187"/>
      <c r="H152" s="235" t="s">
        <v>461</v>
      </c>
      <c r="I152" s="235" t="s">
        <v>403</v>
      </c>
      <c r="J152" s="235" t="s">
        <v>452</v>
      </c>
      <c r="K152" s="231"/>
    </row>
    <row r="153" spans="2:11" customFormat="1" ht="15" customHeight="1">
      <c r="B153" s="210"/>
      <c r="C153" s="235" t="s">
        <v>349</v>
      </c>
      <c r="D153" s="187"/>
      <c r="E153" s="187"/>
      <c r="F153" s="236" t="s">
        <v>401</v>
      </c>
      <c r="G153" s="187"/>
      <c r="H153" s="235" t="s">
        <v>462</v>
      </c>
      <c r="I153" s="235" t="s">
        <v>403</v>
      </c>
      <c r="J153" s="235" t="s">
        <v>452</v>
      </c>
      <c r="K153" s="231"/>
    </row>
    <row r="154" spans="2:11" customFormat="1" ht="15" customHeight="1">
      <c r="B154" s="210"/>
      <c r="C154" s="235" t="s">
        <v>406</v>
      </c>
      <c r="D154" s="187"/>
      <c r="E154" s="187"/>
      <c r="F154" s="236" t="s">
        <v>407</v>
      </c>
      <c r="G154" s="187"/>
      <c r="H154" s="235" t="s">
        <v>441</v>
      </c>
      <c r="I154" s="235" t="s">
        <v>403</v>
      </c>
      <c r="J154" s="235">
        <v>50</v>
      </c>
      <c r="K154" s="231"/>
    </row>
    <row r="155" spans="2:11" customFormat="1" ht="15" customHeight="1">
      <c r="B155" s="210"/>
      <c r="C155" s="235" t="s">
        <v>409</v>
      </c>
      <c r="D155" s="187"/>
      <c r="E155" s="187"/>
      <c r="F155" s="236" t="s">
        <v>401</v>
      </c>
      <c r="G155" s="187"/>
      <c r="H155" s="235" t="s">
        <v>441</v>
      </c>
      <c r="I155" s="235" t="s">
        <v>411</v>
      </c>
      <c r="J155" s="235"/>
      <c r="K155" s="231"/>
    </row>
    <row r="156" spans="2:11" customFormat="1" ht="15" customHeight="1">
      <c r="B156" s="210"/>
      <c r="C156" s="235" t="s">
        <v>420</v>
      </c>
      <c r="D156" s="187"/>
      <c r="E156" s="187"/>
      <c r="F156" s="236" t="s">
        <v>407</v>
      </c>
      <c r="G156" s="187"/>
      <c r="H156" s="235" t="s">
        <v>441</v>
      </c>
      <c r="I156" s="235" t="s">
        <v>403</v>
      </c>
      <c r="J156" s="235">
        <v>50</v>
      </c>
      <c r="K156" s="231"/>
    </row>
    <row r="157" spans="2:11" customFormat="1" ht="15" customHeight="1">
      <c r="B157" s="210"/>
      <c r="C157" s="235" t="s">
        <v>428</v>
      </c>
      <c r="D157" s="187"/>
      <c r="E157" s="187"/>
      <c r="F157" s="236" t="s">
        <v>407</v>
      </c>
      <c r="G157" s="187"/>
      <c r="H157" s="235" t="s">
        <v>441</v>
      </c>
      <c r="I157" s="235" t="s">
        <v>403</v>
      </c>
      <c r="J157" s="235">
        <v>50</v>
      </c>
      <c r="K157" s="231"/>
    </row>
    <row r="158" spans="2:11" customFormat="1" ht="15" customHeight="1">
      <c r="B158" s="210"/>
      <c r="C158" s="235" t="s">
        <v>426</v>
      </c>
      <c r="D158" s="187"/>
      <c r="E158" s="187"/>
      <c r="F158" s="236" t="s">
        <v>407</v>
      </c>
      <c r="G158" s="187"/>
      <c r="H158" s="235" t="s">
        <v>441</v>
      </c>
      <c r="I158" s="235" t="s">
        <v>403</v>
      </c>
      <c r="J158" s="235">
        <v>50</v>
      </c>
      <c r="K158" s="231"/>
    </row>
    <row r="159" spans="2:11" customFormat="1" ht="15" customHeight="1">
      <c r="B159" s="210"/>
      <c r="C159" s="235" t="s">
        <v>96</v>
      </c>
      <c r="D159" s="187"/>
      <c r="E159" s="187"/>
      <c r="F159" s="236" t="s">
        <v>401</v>
      </c>
      <c r="G159" s="187"/>
      <c r="H159" s="235" t="s">
        <v>463</v>
      </c>
      <c r="I159" s="235" t="s">
        <v>403</v>
      </c>
      <c r="J159" s="235" t="s">
        <v>464</v>
      </c>
      <c r="K159" s="231"/>
    </row>
    <row r="160" spans="2:11" customFormat="1" ht="15" customHeight="1">
      <c r="B160" s="210"/>
      <c r="C160" s="235" t="s">
        <v>465</v>
      </c>
      <c r="D160" s="187"/>
      <c r="E160" s="187"/>
      <c r="F160" s="236" t="s">
        <v>401</v>
      </c>
      <c r="G160" s="187"/>
      <c r="H160" s="235" t="s">
        <v>466</v>
      </c>
      <c r="I160" s="235" t="s">
        <v>436</v>
      </c>
      <c r="J160" s="235"/>
      <c r="K160" s="231"/>
    </row>
    <row r="161" spans="2:11" customFormat="1" ht="15" customHeight="1">
      <c r="B161" s="237"/>
      <c r="C161" s="217"/>
      <c r="D161" s="217"/>
      <c r="E161" s="217"/>
      <c r="F161" s="217"/>
      <c r="G161" s="217"/>
      <c r="H161" s="217"/>
      <c r="I161" s="217"/>
      <c r="J161" s="217"/>
      <c r="K161" s="238"/>
    </row>
    <row r="162" spans="2:11" customFormat="1" ht="18.75" customHeight="1">
      <c r="B162" s="219"/>
      <c r="C162" s="229"/>
      <c r="D162" s="229"/>
      <c r="E162" s="229"/>
      <c r="F162" s="239"/>
      <c r="G162" s="229"/>
      <c r="H162" s="229"/>
      <c r="I162" s="229"/>
      <c r="J162" s="229"/>
      <c r="K162" s="219"/>
    </row>
    <row r="163" spans="2:11" customFormat="1" ht="18.75" customHeight="1">
      <c r="B163" s="194"/>
      <c r="C163" s="194"/>
      <c r="D163" s="194"/>
      <c r="E163" s="194"/>
      <c r="F163" s="194"/>
      <c r="G163" s="194"/>
      <c r="H163" s="194"/>
      <c r="I163" s="194"/>
      <c r="J163" s="194"/>
      <c r="K163" s="194"/>
    </row>
    <row r="164" spans="2:11" customFormat="1" ht="7.5" customHeight="1">
      <c r="B164" s="176"/>
      <c r="C164" s="177"/>
      <c r="D164" s="177"/>
      <c r="E164" s="177"/>
      <c r="F164" s="177"/>
      <c r="G164" s="177"/>
      <c r="H164" s="177"/>
      <c r="I164" s="177"/>
      <c r="J164" s="177"/>
      <c r="K164" s="178"/>
    </row>
    <row r="165" spans="2:11" customFormat="1" ht="45" customHeight="1">
      <c r="B165" s="179"/>
      <c r="C165" s="342" t="s">
        <v>467</v>
      </c>
      <c r="D165" s="342"/>
      <c r="E165" s="342"/>
      <c r="F165" s="342"/>
      <c r="G165" s="342"/>
      <c r="H165" s="342"/>
      <c r="I165" s="342"/>
      <c r="J165" s="342"/>
      <c r="K165" s="180"/>
    </row>
    <row r="166" spans="2:11" customFormat="1" ht="17.25" customHeight="1">
      <c r="B166" s="179"/>
      <c r="C166" s="200" t="s">
        <v>395</v>
      </c>
      <c r="D166" s="200"/>
      <c r="E166" s="200"/>
      <c r="F166" s="200" t="s">
        <v>396</v>
      </c>
      <c r="G166" s="240"/>
      <c r="H166" s="241" t="s">
        <v>58</v>
      </c>
      <c r="I166" s="241" t="s">
        <v>61</v>
      </c>
      <c r="J166" s="200" t="s">
        <v>397</v>
      </c>
      <c r="K166" s="180"/>
    </row>
    <row r="167" spans="2:11" customFormat="1" ht="17.25" customHeight="1">
      <c r="B167" s="181"/>
      <c r="C167" s="202" t="s">
        <v>398</v>
      </c>
      <c r="D167" s="202"/>
      <c r="E167" s="202"/>
      <c r="F167" s="203" t="s">
        <v>399</v>
      </c>
      <c r="G167" s="242"/>
      <c r="H167" s="243"/>
      <c r="I167" s="243"/>
      <c r="J167" s="202" t="s">
        <v>400</v>
      </c>
      <c r="K167" s="182"/>
    </row>
    <row r="168" spans="2:11" customFormat="1" ht="5.25" customHeight="1">
      <c r="B168" s="210"/>
      <c r="C168" s="205"/>
      <c r="D168" s="205"/>
      <c r="E168" s="205"/>
      <c r="F168" s="205"/>
      <c r="G168" s="206"/>
      <c r="H168" s="205"/>
      <c r="I168" s="205"/>
      <c r="J168" s="205"/>
      <c r="K168" s="231"/>
    </row>
    <row r="169" spans="2:11" customFormat="1" ht="15" customHeight="1">
      <c r="B169" s="210"/>
      <c r="C169" s="187" t="s">
        <v>404</v>
      </c>
      <c r="D169" s="187"/>
      <c r="E169" s="187"/>
      <c r="F169" s="208" t="s">
        <v>401</v>
      </c>
      <c r="G169" s="187"/>
      <c r="H169" s="187" t="s">
        <v>441</v>
      </c>
      <c r="I169" s="187" t="s">
        <v>403</v>
      </c>
      <c r="J169" s="187">
        <v>120</v>
      </c>
      <c r="K169" s="231"/>
    </row>
    <row r="170" spans="2:11" customFormat="1" ht="15" customHeight="1">
      <c r="B170" s="210"/>
      <c r="C170" s="187" t="s">
        <v>450</v>
      </c>
      <c r="D170" s="187"/>
      <c r="E170" s="187"/>
      <c r="F170" s="208" t="s">
        <v>401</v>
      </c>
      <c r="G170" s="187"/>
      <c r="H170" s="187" t="s">
        <v>451</v>
      </c>
      <c r="I170" s="187" t="s">
        <v>403</v>
      </c>
      <c r="J170" s="187" t="s">
        <v>452</v>
      </c>
      <c r="K170" s="231"/>
    </row>
    <row r="171" spans="2:11" customFormat="1" ht="15" customHeight="1">
      <c r="B171" s="210"/>
      <c r="C171" s="187" t="s">
        <v>349</v>
      </c>
      <c r="D171" s="187"/>
      <c r="E171" s="187"/>
      <c r="F171" s="208" t="s">
        <v>401</v>
      </c>
      <c r="G171" s="187"/>
      <c r="H171" s="187" t="s">
        <v>468</v>
      </c>
      <c r="I171" s="187" t="s">
        <v>403</v>
      </c>
      <c r="J171" s="187" t="s">
        <v>452</v>
      </c>
      <c r="K171" s="231"/>
    </row>
    <row r="172" spans="2:11" customFormat="1" ht="15" customHeight="1">
      <c r="B172" s="210"/>
      <c r="C172" s="187" t="s">
        <v>406</v>
      </c>
      <c r="D172" s="187"/>
      <c r="E172" s="187"/>
      <c r="F172" s="208" t="s">
        <v>407</v>
      </c>
      <c r="G172" s="187"/>
      <c r="H172" s="187" t="s">
        <v>468</v>
      </c>
      <c r="I172" s="187" t="s">
        <v>403</v>
      </c>
      <c r="J172" s="187">
        <v>50</v>
      </c>
      <c r="K172" s="231"/>
    </row>
    <row r="173" spans="2:11" customFormat="1" ht="15" customHeight="1">
      <c r="B173" s="210"/>
      <c r="C173" s="187" t="s">
        <v>409</v>
      </c>
      <c r="D173" s="187"/>
      <c r="E173" s="187"/>
      <c r="F173" s="208" t="s">
        <v>401</v>
      </c>
      <c r="G173" s="187"/>
      <c r="H173" s="187" t="s">
        <v>468</v>
      </c>
      <c r="I173" s="187" t="s">
        <v>411</v>
      </c>
      <c r="J173" s="187"/>
      <c r="K173" s="231"/>
    </row>
    <row r="174" spans="2:11" customFormat="1" ht="15" customHeight="1">
      <c r="B174" s="210"/>
      <c r="C174" s="187" t="s">
        <v>420</v>
      </c>
      <c r="D174" s="187"/>
      <c r="E174" s="187"/>
      <c r="F174" s="208" t="s">
        <v>407</v>
      </c>
      <c r="G174" s="187"/>
      <c r="H174" s="187" t="s">
        <v>468</v>
      </c>
      <c r="I174" s="187" t="s">
        <v>403</v>
      </c>
      <c r="J174" s="187">
        <v>50</v>
      </c>
      <c r="K174" s="231"/>
    </row>
    <row r="175" spans="2:11" customFormat="1" ht="15" customHeight="1">
      <c r="B175" s="210"/>
      <c r="C175" s="187" t="s">
        <v>428</v>
      </c>
      <c r="D175" s="187"/>
      <c r="E175" s="187"/>
      <c r="F175" s="208" t="s">
        <v>407</v>
      </c>
      <c r="G175" s="187"/>
      <c r="H175" s="187" t="s">
        <v>468</v>
      </c>
      <c r="I175" s="187" t="s">
        <v>403</v>
      </c>
      <c r="J175" s="187">
        <v>50</v>
      </c>
      <c r="K175" s="231"/>
    </row>
    <row r="176" spans="2:11" customFormat="1" ht="15" customHeight="1">
      <c r="B176" s="210"/>
      <c r="C176" s="187" t="s">
        <v>426</v>
      </c>
      <c r="D176" s="187"/>
      <c r="E176" s="187"/>
      <c r="F176" s="208" t="s">
        <v>407</v>
      </c>
      <c r="G176" s="187"/>
      <c r="H176" s="187" t="s">
        <v>468</v>
      </c>
      <c r="I176" s="187" t="s">
        <v>403</v>
      </c>
      <c r="J176" s="187">
        <v>50</v>
      </c>
      <c r="K176" s="231"/>
    </row>
    <row r="177" spans="2:11" customFormat="1" ht="15" customHeight="1">
      <c r="B177" s="210"/>
      <c r="C177" s="187" t="s">
        <v>104</v>
      </c>
      <c r="D177" s="187"/>
      <c r="E177" s="187"/>
      <c r="F177" s="208" t="s">
        <v>401</v>
      </c>
      <c r="G177" s="187"/>
      <c r="H177" s="187" t="s">
        <v>469</v>
      </c>
      <c r="I177" s="187" t="s">
        <v>470</v>
      </c>
      <c r="J177" s="187"/>
      <c r="K177" s="231"/>
    </row>
    <row r="178" spans="2:11" customFormat="1" ht="15" customHeight="1">
      <c r="B178" s="210"/>
      <c r="C178" s="187" t="s">
        <v>61</v>
      </c>
      <c r="D178" s="187"/>
      <c r="E178" s="187"/>
      <c r="F178" s="208" t="s">
        <v>401</v>
      </c>
      <c r="G178" s="187"/>
      <c r="H178" s="187" t="s">
        <v>471</v>
      </c>
      <c r="I178" s="187" t="s">
        <v>472</v>
      </c>
      <c r="J178" s="187">
        <v>1</v>
      </c>
      <c r="K178" s="231"/>
    </row>
    <row r="179" spans="2:11" customFormat="1" ht="15" customHeight="1">
      <c r="B179" s="210"/>
      <c r="C179" s="187" t="s">
        <v>57</v>
      </c>
      <c r="D179" s="187"/>
      <c r="E179" s="187"/>
      <c r="F179" s="208" t="s">
        <v>401</v>
      </c>
      <c r="G179" s="187"/>
      <c r="H179" s="187" t="s">
        <v>473</v>
      </c>
      <c r="I179" s="187" t="s">
        <v>403</v>
      </c>
      <c r="J179" s="187">
        <v>20</v>
      </c>
      <c r="K179" s="231"/>
    </row>
    <row r="180" spans="2:11" customFormat="1" ht="15" customHeight="1">
      <c r="B180" s="210"/>
      <c r="C180" s="187" t="s">
        <v>58</v>
      </c>
      <c r="D180" s="187"/>
      <c r="E180" s="187"/>
      <c r="F180" s="208" t="s">
        <v>401</v>
      </c>
      <c r="G180" s="187"/>
      <c r="H180" s="187" t="s">
        <v>474</v>
      </c>
      <c r="I180" s="187" t="s">
        <v>403</v>
      </c>
      <c r="J180" s="187">
        <v>255</v>
      </c>
      <c r="K180" s="231"/>
    </row>
    <row r="181" spans="2:11" customFormat="1" ht="15" customHeight="1">
      <c r="B181" s="210"/>
      <c r="C181" s="187" t="s">
        <v>105</v>
      </c>
      <c r="D181" s="187"/>
      <c r="E181" s="187"/>
      <c r="F181" s="208" t="s">
        <v>401</v>
      </c>
      <c r="G181" s="187"/>
      <c r="H181" s="187" t="s">
        <v>365</v>
      </c>
      <c r="I181" s="187" t="s">
        <v>403</v>
      </c>
      <c r="J181" s="187">
        <v>10</v>
      </c>
      <c r="K181" s="231"/>
    </row>
    <row r="182" spans="2:11" customFormat="1" ht="15" customHeight="1">
      <c r="B182" s="210"/>
      <c r="C182" s="187" t="s">
        <v>106</v>
      </c>
      <c r="D182" s="187"/>
      <c r="E182" s="187"/>
      <c r="F182" s="208" t="s">
        <v>401</v>
      </c>
      <c r="G182" s="187"/>
      <c r="H182" s="187" t="s">
        <v>475</v>
      </c>
      <c r="I182" s="187" t="s">
        <v>436</v>
      </c>
      <c r="J182" s="187"/>
      <c r="K182" s="231"/>
    </row>
    <row r="183" spans="2:11" customFormat="1" ht="15" customHeight="1">
      <c r="B183" s="210"/>
      <c r="C183" s="187" t="s">
        <v>476</v>
      </c>
      <c r="D183" s="187"/>
      <c r="E183" s="187"/>
      <c r="F183" s="208" t="s">
        <v>401</v>
      </c>
      <c r="G183" s="187"/>
      <c r="H183" s="187" t="s">
        <v>477</v>
      </c>
      <c r="I183" s="187" t="s">
        <v>436</v>
      </c>
      <c r="J183" s="187"/>
      <c r="K183" s="231"/>
    </row>
    <row r="184" spans="2:11" customFormat="1" ht="15" customHeight="1">
      <c r="B184" s="210"/>
      <c r="C184" s="187" t="s">
        <v>465</v>
      </c>
      <c r="D184" s="187"/>
      <c r="E184" s="187"/>
      <c r="F184" s="208" t="s">
        <v>401</v>
      </c>
      <c r="G184" s="187"/>
      <c r="H184" s="187" t="s">
        <v>478</v>
      </c>
      <c r="I184" s="187" t="s">
        <v>436</v>
      </c>
      <c r="J184" s="187"/>
      <c r="K184" s="231"/>
    </row>
    <row r="185" spans="2:11" customFormat="1" ht="15" customHeight="1">
      <c r="B185" s="210"/>
      <c r="C185" s="187" t="s">
        <v>108</v>
      </c>
      <c r="D185" s="187"/>
      <c r="E185" s="187"/>
      <c r="F185" s="208" t="s">
        <v>407</v>
      </c>
      <c r="G185" s="187"/>
      <c r="H185" s="187" t="s">
        <v>479</v>
      </c>
      <c r="I185" s="187" t="s">
        <v>403</v>
      </c>
      <c r="J185" s="187">
        <v>50</v>
      </c>
      <c r="K185" s="231"/>
    </row>
    <row r="186" spans="2:11" customFormat="1" ht="15" customHeight="1">
      <c r="B186" s="210"/>
      <c r="C186" s="187" t="s">
        <v>480</v>
      </c>
      <c r="D186" s="187"/>
      <c r="E186" s="187"/>
      <c r="F186" s="208" t="s">
        <v>407</v>
      </c>
      <c r="G186" s="187"/>
      <c r="H186" s="187" t="s">
        <v>481</v>
      </c>
      <c r="I186" s="187" t="s">
        <v>482</v>
      </c>
      <c r="J186" s="187"/>
      <c r="K186" s="231"/>
    </row>
    <row r="187" spans="2:11" customFormat="1" ht="15" customHeight="1">
      <c r="B187" s="210"/>
      <c r="C187" s="187" t="s">
        <v>483</v>
      </c>
      <c r="D187" s="187"/>
      <c r="E187" s="187"/>
      <c r="F187" s="208" t="s">
        <v>407</v>
      </c>
      <c r="G187" s="187"/>
      <c r="H187" s="187" t="s">
        <v>484</v>
      </c>
      <c r="I187" s="187" t="s">
        <v>482</v>
      </c>
      <c r="J187" s="187"/>
      <c r="K187" s="231"/>
    </row>
    <row r="188" spans="2:11" customFormat="1" ht="15" customHeight="1">
      <c r="B188" s="210"/>
      <c r="C188" s="187" t="s">
        <v>485</v>
      </c>
      <c r="D188" s="187"/>
      <c r="E188" s="187"/>
      <c r="F188" s="208" t="s">
        <v>407</v>
      </c>
      <c r="G188" s="187"/>
      <c r="H188" s="187" t="s">
        <v>486</v>
      </c>
      <c r="I188" s="187" t="s">
        <v>482</v>
      </c>
      <c r="J188" s="187"/>
      <c r="K188" s="231"/>
    </row>
    <row r="189" spans="2:11" customFormat="1" ht="15" customHeight="1">
      <c r="B189" s="210"/>
      <c r="C189" s="244" t="s">
        <v>487</v>
      </c>
      <c r="D189" s="187"/>
      <c r="E189" s="187"/>
      <c r="F189" s="208" t="s">
        <v>407</v>
      </c>
      <c r="G189" s="187"/>
      <c r="H189" s="187" t="s">
        <v>488</v>
      </c>
      <c r="I189" s="187" t="s">
        <v>489</v>
      </c>
      <c r="J189" s="245" t="s">
        <v>490</v>
      </c>
      <c r="K189" s="231"/>
    </row>
    <row r="190" spans="2:11" customFormat="1" ht="15" customHeight="1">
      <c r="B190" s="210"/>
      <c r="C190" s="244" t="s">
        <v>46</v>
      </c>
      <c r="D190" s="187"/>
      <c r="E190" s="187"/>
      <c r="F190" s="208" t="s">
        <v>401</v>
      </c>
      <c r="G190" s="187"/>
      <c r="H190" s="184" t="s">
        <v>491</v>
      </c>
      <c r="I190" s="187" t="s">
        <v>492</v>
      </c>
      <c r="J190" s="187"/>
      <c r="K190" s="231"/>
    </row>
    <row r="191" spans="2:11" customFormat="1" ht="15" customHeight="1">
      <c r="B191" s="210"/>
      <c r="C191" s="244" t="s">
        <v>493</v>
      </c>
      <c r="D191" s="187"/>
      <c r="E191" s="187"/>
      <c r="F191" s="208" t="s">
        <v>401</v>
      </c>
      <c r="G191" s="187"/>
      <c r="H191" s="187" t="s">
        <v>494</v>
      </c>
      <c r="I191" s="187" t="s">
        <v>436</v>
      </c>
      <c r="J191" s="187"/>
      <c r="K191" s="231"/>
    </row>
    <row r="192" spans="2:11" customFormat="1" ht="15" customHeight="1">
      <c r="B192" s="210"/>
      <c r="C192" s="244" t="s">
        <v>495</v>
      </c>
      <c r="D192" s="187"/>
      <c r="E192" s="187"/>
      <c r="F192" s="208" t="s">
        <v>401</v>
      </c>
      <c r="G192" s="187"/>
      <c r="H192" s="187" t="s">
        <v>496</v>
      </c>
      <c r="I192" s="187" t="s">
        <v>436</v>
      </c>
      <c r="J192" s="187"/>
      <c r="K192" s="231"/>
    </row>
    <row r="193" spans="2:11" customFormat="1" ht="15" customHeight="1">
      <c r="B193" s="210"/>
      <c r="C193" s="244" t="s">
        <v>497</v>
      </c>
      <c r="D193" s="187"/>
      <c r="E193" s="187"/>
      <c r="F193" s="208" t="s">
        <v>407</v>
      </c>
      <c r="G193" s="187"/>
      <c r="H193" s="187" t="s">
        <v>498</v>
      </c>
      <c r="I193" s="187" t="s">
        <v>436</v>
      </c>
      <c r="J193" s="187"/>
      <c r="K193" s="231"/>
    </row>
    <row r="194" spans="2:11" customFormat="1" ht="15" customHeight="1">
      <c r="B194" s="237"/>
      <c r="C194" s="246"/>
      <c r="D194" s="217"/>
      <c r="E194" s="217"/>
      <c r="F194" s="217"/>
      <c r="G194" s="217"/>
      <c r="H194" s="217"/>
      <c r="I194" s="217"/>
      <c r="J194" s="217"/>
      <c r="K194" s="238"/>
    </row>
    <row r="195" spans="2:11" customFormat="1" ht="18.75" customHeight="1">
      <c r="B195" s="219"/>
      <c r="C195" s="229"/>
      <c r="D195" s="229"/>
      <c r="E195" s="229"/>
      <c r="F195" s="239"/>
      <c r="G195" s="229"/>
      <c r="H195" s="229"/>
      <c r="I195" s="229"/>
      <c r="J195" s="229"/>
      <c r="K195" s="219"/>
    </row>
    <row r="196" spans="2:11" customFormat="1" ht="18.75" customHeight="1">
      <c r="B196" s="219"/>
      <c r="C196" s="229"/>
      <c r="D196" s="229"/>
      <c r="E196" s="229"/>
      <c r="F196" s="239"/>
      <c r="G196" s="229"/>
      <c r="H196" s="229"/>
      <c r="I196" s="229"/>
      <c r="J196" s="229"/>
      <c r="K196" s="219"/>
    </row>
    <row r="197" spans="2:11" customFormat="1" ht="18.75" customHeight="1">
      <c r="B197" s="194"/>
      <c r="C197" s="194"/>
      <c r="D197" s="194"/>
      <c r="E197" s="194"/>
      <c r="F197" s="194"/>
      <c r="G197" s="194"/>
      <c r="H197" s="194"/>
      <c r="I197" s="194"/>
      <c r="J197" s="194"/>
      <c r="K197" s="194"/>
    </row>
    <row r="198" spans="2:11" customFormat="1" ht="13.5">
      <c r="B198" s="176"/>
      <c r="C198" s="177"/>
      <c r="D198" s="177"/>
      <c r="E198" s="177"/>
      <c r="F198" s="177"/>
      <c r="G198" s="177"/>
      <c r="H198" s="177"/>
      <c r="I198" s="177"/>
      <c r="J198" s="177"/>
      <c r="K198" s="178"/>
    </row>
    <row r="199" spans="2:11" customFormat="1" ht="21">
      <c r="B199" s="179"/>
      <c r="C199" s="342" t="s">
        <v>499</v>
      </c>
      <c r="D199" s="342"/>
      <c r="E199" s="342"/>
      <c r="F199" s="342"/>
      <c r="G199" s="342"/>
      <c r="H199" s="342"/>
      <c r="I199" s="342"/>
      <c r="J199" s="342"/>
      <c r="K199" s="180"/>
    </row>
    <row r="200" spans="2:11" customFormat="1" ht="25.5" customHeight="1">
      <c r="B200" s="179"/>
      <c r="C200" s="247" t="s">
        <v>500</v>
      </c>
      <c r="D200" s="247"/>
      <c r="E200" s="247"/>
      <c r="F200" s="247" t="s">
        <v>501</v>
      </c>
      <c r="G200" s="248"/>
      <c r="H200" s="343" t="s">
        <v>502</v>
      </c>
      <c r="I200" s="343"/>
      <c r="J200" s="343"/>
      <c r="K200" s="180"/>
    </row>
    <row r="201" spans="2:11" customFormat="1" ht="5.25" customHeight="1">
      <c r="B201" s="210"/>
      <c r="C201" s="205"/>
      <c r="D201" s="205"/>
      <c r="E201" s="205"/>
      <c r="F201" s="205"/>
      <c r="G201" s="229"/>
      <c r="H201" s="205"/>
      <c r="I201" s="205"/>
      <c r="J201" s="205"/>
      <c r="K201" s="231"/>
    </row>
    <row r="202" spans="2:11" customFormat="1" ht="15" customHeight="1">
      <c r="B202" s="210"/>
      <c r="C202" s="187" t="s">
        <v>492</v>
      </c>
      <c r="D202" s="187"/>
      <c r="E202" s="187"/>
      <c r="F202" s="208" t="s">
        <v>47</v>
      </c>
      <c r="G202" s="187"/>
      <c r="H202" s="344" t="s">
        <v>503</v>
      </c>
      <c r="I202" s="344"/>
      <c r="J202" s="344"/>
      <c r="K202" s="231"/>
    </row>
    <row r="203" spans="2:11" customFormat="1" ht="15" customHeight="1">
      <c r="B203" s="210"/>
      <c r="C203" s="187"/>
      <c r="D203" s="187"/>
      <c r="E203" s="187"/>
      <c r="F203" s="208" t="s">
        <v>48</v>
      </c>
      <c r="G203" s="187"/>
      <c r="H203" s="344" t="s">
        <v>504</v>
      </c>
      <c r="I203" s="344"/>
      <c r="J203" s="344"/>
      <c r="K203" s="231"/>
    </row>
    <row r="204" spans="2:11" customFormat="1" ht="15" customHeight="1">
      <c r="B204" s="210"/>
      <c r="C204" s="187"/>
      <c r="D204" s="187"/>
      <c r="E204" s="187"/>
      <c r="F204" s="208" t="s">
        <v>51</v>
      </c>
      <c r="G204" s="187"/>
      <c r="H204" s="344" t="s">
        <v>505</v>
      </c>
      <c r="I204" s="344"/>
      <c r="J204" s="344"/>
      <c r="K204" s="231"/>
    </row>
    <row r="205" spans="2:11" customFormat="1" ht="15" customHeight="1">
      <c r="B205" s="210"/>
      <c r="C205" s="187"/>
      <c r="D205" s="187"/>
      <c r="E205" s="187"/>
      <c r="F205" s="208" t="s">
        <v>49</v>
      </c>
      <c r="G205" s="187"/>
      <c r="H205" s="344" t="s">
        <v>506</v>
      </c>
      <c r="I205" s="344"/>
      <c r="J205" s="344"/>
      <c r="K205" s="231"/>
    </row>
    <row r="206" spans="2:11" customFormat="1" ht="15" customHeight="1">
      <c r="B206" s="210"/>
      <c r="C206" s="187"/>
      <c r="D206" s="187"/>
      <c r="E206" s="187"/>
      <c r="F206" s="208" t="s">
        <v>50</v>
      </c>
      <c r="G206" s="187"/>
      <c r="H206" s="344" t="s">
        <v>507</v>
      </c>
      <c r="I206" s="344"/>
      <c r="J206" s="344"/>
      <c r="K206" s="231"/>
    </row>
    <row r="207" spans="2:11" customFormat="1" ht="15" customHeight="1">
      <c r="B207" s="210"/>
      <c r="C207" s="187"/>
      <c r="D207" s="187"/>
      <c r="E207" s="187"/>
      <c r="F207" s="208"/>
      <c r="G207" s="187"/>
      <c r="H207" s="187"/>
      <c r="I207" s="187"/>
      <c r="J207" s="187"/>
      <c r="K207" s="231"/>
    </row>
    <row r="208" spans="2:11" customFormat="1" ht="15" customHeight="1">
      <c r="B208" s="210"/>
      <c r="C208" s="187" t="s">
        <v>448</v>
      </c>
      <c r="D208" s="187"/>
      <c r="E208" s="187"/>
      <c r="F208" s="208" t="s">
        <v>83</v>
      </c>
      <c r="G208" s="187"/>
      <c r="H208" s="344" t="s">
        <v>508</v>
      </c>
      <c r="I208" s="344"/>
      <c r="J208" s="344"/>
      <c r="K208" s="231"/>
    </row>
    <row r="209" spans="2:11" customFormat="1" ht="15" customHeight="1">
      <c r="B209" s="210"/>
      <c r="C209" s="187"/>
      <c r="D209" s="187"/>
      <c r="E209" s="187"/>
      <c r="F209" s="208" t="s">
        <v>343</v>
      </c>
      <c r="G209" s="187"/>
      <c r="H209" s="344" t="s">
        <v>344</v>
      </c>
      <c r="I209" s="344"/>
      <c r="J209" s="344"/>
      <c r="K209" s="231"/>
    </row>
    <row r="210" spans="2:11" customFormat="1" ht="15" customHeight="1">
      <c r="B210" s="210"/>
      <c r="C210" s="187"/>
      <c r="D210" s="187"/>
      <c r="E210" s="187"/>
      <c r="F210" s="208" t="s">
        <v>341</v>
      </c>
      <c r="G210" s="187"/>
      <c r="H210" s="344" t="s">
        <v>509</v>
      </c>
      <c r="I210" s="344"/>
      <c r="J210" s="344"/>
      <c r="K210" s="231"/>
    </row>
    <row r="211" spans="2:11" customFormat="1" ht="15" customHeight="1">
      <c r="B211" s="249"/>
      <c r="C211" s="187"/>
      <c r="D211" s="187"/>
      <c r="E211" s="187"/>
      <c r="F211" s="208" t="s">
        <v>345</v>
      </c>
      <c r="G211" s="244"/>
      <c r="H211" s="345" t="s">
        <v>346</v>
      </c>
      <c r="I211" s="345"/>
      <c r="J211" s="345"/>
      <c r="K211" s="250"/>
    </row>
    <row r="212" spans="2:11" customFormat="1" ht="15" customHeight="1">
      <c r="B212" s="249"/>
      <c r="C212" s="187"/>
      <c r="D212" s="187"/>
      <c r="E212" s="187"/>
      <c r="F212" s="208" t="s">
        <v>347</v>
      </c>
      <c r="G212" s="244"/>
      <c r="H212" s="345" t="s">
        <v>510</v>
      </c>
      <c r="I212" s="345"/>
      <c r="J212" s="345"/>
      <c r="K212" s="250"/>
    </row>
    <row r="213" spans="2:11" customFormat="1" ht="15" customHeight="1">
      <c r="B213" s="249"/>
      <c r="C213" s="187"/>
      <c r="D213" s="187"/>
      <c r="E213" s="187"/>
      <c r="F213" s="208"/>
      <c r="G213" s="244"/>
      <c r="H213" s="235"/>
      <c r="I213" s="235"/>
      <c r="J213" s="235"/>
      <c r="K213" s="250"/>
    </row>
    <row r="214" spans="2:11" customFormat="1" ht="15" customHeight="1">
      <c r="B214" s="249"/>
      <c r="C214" s="187" t="s">
        <v>472</v>
      </c>
      <c r="D214" s="187"/>
      <c r="E214" s="187"/>
      <c r="F214" s="208">
        <v>1</v>
      </c>
      <c r="G214" s="244"/>
      <c r="H214" s="345" t="s">
        <v>511</v>
      </c>
      <c r="I214" s="345"/>
      <c r="J214" s="345"/>
      <c r="K214" s="250"/>
    </row>
    <row r="215" spans="2:11" customFormat="1" ht="15" customHeight="1">
      <c r="B215" s="249"/>
      <c r="C215" s="187"/>
      <c r="D215" s="187"/>
      <c r="E215" s="187"/>
      <c r="F215" s="208">
        <v>2</v>
      </c>
      <c r="G215" s="244"/>
      <c r="H215" s="345" t="s">
        <v>512</v>
      </c>
      <c r="I215" s="345"/>
      <c r="J215" s="345"/>
      <c r="K215" s="250"/>
    </row>
    <row r="216" spans="2:11" customFormat="1" ht="15" customHeight="1">
      <c r="B216" s="249"/>
      <c r="C216" s="187"/>
      <c r="D216" s="187"/>
      <c r="E216" s="187"/>
      <c r="F216" s="208">
        <v>3</v>
      </c>
      <c r="G216" s="244"/>
      <c r="H216" s="345" t="s">
        <v>513</v>
      </c>
      <c r="I216" s="345"/>
      <c r="J216" s="345"/>
      <c r="K216" s="250"/>
    </row>
    <row r="217" spans="2:11" customFormat="1" ht="15" customHeight="1">
      <c r="B217" s="249"/>
      <c r="C217" s="187"/>
      <c r="D217" s="187"/>
      <c r="E217" s="187"/>
      <c r="F217" s="208">
        <v>4</v>
      </c>
      <c r="G217" s="244"/>
      <c r="H217" s="345" t="s">
        <v>514</v>
      </c>
      <c r="I217" s="345"/>
      <c r="J217" s="345"/>
      <c r="K217" s="250"/>
    </row>
    <row r="218" spans="2:11" customFormat="1" ht="12.75" customHeight="1">
      <c r="B218" s="251"/>
      <c r="C218" s="252"/>
      <c r="D218" s="252"/>
      <c r="E218" s="252"/>
      <c r="F218" s="252"/>
      <c r="G218" s="252"/>
      <c r="H218" s="252"/>
      <c r="I218" s="252"/>
      <c r="J218" s="252"/>
      <c r="K218" s="253"/>
    </row>
  </sheetData>
  <sheetProtection formatCells="0" formatColumns="0" formatRows="0" insertColumns="0" insertRows="0" insertHyperlinks="0" deleteColumns="0" deleteRows="0" sort="0" autoFilter="0" pivotTables="0"/>
  <mergeCells count="77"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  <mergeCell ref="D27:J27"/>
    <mergeCell ref="D28:J28"/>
    <mergeCell ref="D30:J30"/>
    <mergeCell ref="D31:J31"/>
    <mergeCell ref="D33:J33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65:J65"/>
    <mergeCell ref="D66:J66"/>
    <mergeCell ref="D67:J67"/>
    <mergeCell ref="D68:J68"/>
    <mergeCell ref="D69:J69"/>
    <mergeCell ref="D59:J59"/>
    <mergeCell ref="D60:J60"/>
    <mergeCell ref="D61:J61"/>
    <mergeCell ref="D62:J62"/>
    <mergeCell ref="D63:J63"/>
    <mergeCell ref="C52:J52"/>
    <mergeCell ref="C54:J54"/>
    <mergeCell ref="C55:J55"/>
    <mergeCell ref="C57:J57"/>
    <mergeCell ref="D58:J58"/>
    <mergeCell ref="D47:J47"/>
    <mergeCell ref="E48:J48"/>
    <mergeCell ref="E49:J49"/>
    <mergeCell ref="E50:J50"/>
    <mergeCell ref="D51:J51"/>
    <mergeCell ref="H212:J212"/>
    <mergeCell ref="H214:J214"/>
    <mergeCell ref="H215:J215"/>
    <mergeCell ref="H216:J216"/>
    <mergeCell ref="H217:J217"/>
    <mergeCell ref="H206:J206"/>
    <mergeCell ref="H208:J208"/>
    <mergeCell ref="H209:J209"/>
    <mergeCell ref="H210:J210"/>
    <mergeCell ref="H211:J211"/>
    <mergeCell ref="H200:J200"/>
    <mergeCell ref="H202:J202"/>
    <mergeCell ref="H203:J203"/>
    <mergeCell ref="H204:J204"/>
    <mergeCell ref="H205:J205"/>
    <mergeCell ref="C102:J102"/>
    <mergeCell ref="C122:J122"/>
    <mergeCell ref="C147:J147"/>
    <mergeCell ref="C165:J165"/>
    <mergeCell ref="C199:J199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9</vt:i4>
      </vt:variant>
    </vt:vector>
  </HeadingPairs>
  <TitlesOfParts>
    <vt:vector size="14" baseType="lpstr">
      <vt:lpstr>Rekapitulace stavby</vt:lpstr>
      <vt:lpstr>ZBV č.1 - Změny kanalizace</vt:lpstr>
      <vt:lpstr>ZBV č.2 - Změny komunikace</vt:lpstr>
      <vt:lpstr>ZBV č.3 - Změny VRN</vt:lpstr>
      <vt:lpstr>Pokyny pro vyplnění</vt:lpstr>
      <vt:lpstr>'Rekapitulace stavby'!Názvy_tisku</vt:lpstr>
      <vt:lpstr>'ZBV č.1 - Změny kanalizace'!Názvy_tisku</vt:lpstr>
      <vt:lpstr>'ZBV č.2 - Změny komunikace'!Názvy_tisku</vt:lpstr>
      <vt:lpstr>'ZBV č.3 - Změny VRN'!Názvy_tisku</vt:lpstr>
      <vt:lpstr>'Pokyny pro vyplnění'!Oblast_tisku</vt:lpstr>
      <vt:lpstr>'Rekapitulace stavby'!Oblast_tisku</vt:lpstr>
      <vt:lpstr>'ZBV č.1 - Změny kanalizace'!Oblast_tisku</vt:lpstr>
      <vt:lpstr>'ZBV č.2 - Změny komunikace'!Oblast_tisku</vt:lpstr>
      <vt:lpstr>'ZBV č.3 - Změny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Miloslav Neuman</dc:creator>
  <cp:lastModifiedBy>Lukáš Diml</cp:lastModifiedBy>
  <dcterms:created xsi:type="dcterms:W3CDTF">2022-12-23T11:15:40Z</dcterms:created>
  <dcterms:modified xsi:type="dcterms:W3CDTF">2023-03-06T10:12:53Z</dcterms:modified>
</cp:coreProperties>
</file>