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Němčice\Výstavba a rekonstrukce chodníků v Němčicích u Kolína\Realizace\ZBV\"/>
    </mc:Choice>
  </mc:AlternateContent>
  <xr:revisionPtr revIDLastSave="0" documentId="8_{A94D8443-30A8-44AC-9CA7-D2C79B4679EF}" xr6:coauthVersionLast="47" xr6:coauthVersionMax="47" xr10:uidLastSave="{00000000-0000-0000-0000-000000000000}"/>
  <bookViews>
    <workbookView xWindow="-120" yWindow="-120" windowWidth="29040" windowHeight="15840" activeTab="2" xr2:uid="{2B733568-B066-4F20-9308-57F7983CCDB3}"/>
  </bookViews>
  <sheets>
    <sheet name="ZL č.1" sheetId="1" r:id="rId1"/>
    <sheet name="ZL č.2" sheetId="2" r:id="rId2"/>
    <sheet name="ZL č.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3" l="1"/>
  <c r="J28" i="2"/>
  <c r="J10" i="1"/>
  <c r="G25" i="3"/>
  <c r="J25" i="3" s="1"/>
  <c r="G24" i="3"/>
  <c r="J24" i="3" s="1"/>
  <c r="G23" i="3"/>
  <c r="J23" i="3" s="1"/>
  <c r="G22" i="3"/>
  <c r="J22" i="3" s="1"/>
  <c r="G20" i="3"/>
  <c r="J20" i="3" s="1"/>
  <c r="G19" i="3"/>
  <c r="J19" i="3" s="1"/>
  <c r="F17" i="3"/>
  <c r="G17" i="3" s="1"/>
  <c r="J17" i="3" s="1"/>
  <c r="F16" i="3"/>
  <c r="G16" i="3" s="1"/>
  <c r="J16" i="3" s="1"/>
  <c r="G15" i="3"/>
  <c r="J15" i="3" s="1"/>
  <c r="G14" i="3"/>
  <c r="J14" i="3" s="1"/>
  <c r="G13" i="3"/>
  <c r="J13" i="3" s="1"/>
  <c r="G12" i="3"/>
  <c r="J12" i="3" s="1"/>
  <c r="G11" i="3"/>
  <c r="J11" i="3" s="1"/>
  <c r="G10" i="3"/>
  <c r="J10" i="3" s="1"/>
  <c r="F8" i="3"/>
  <c r="G8" i="3" s="1"/>
  <c r="J8" i="3" s="1"/>
  <c r="G7" i="3"/>
  <c r="J7" i="3" s="1"/>
  <c r="G6" i="3"/>
  <c r="J6" i="3" s="1"/>
  <c r="G5" i="3"/>
  <c r="J5" i="3" s="1"/>
  <c r="G4" i="3"/>
  <c r="J4" i="3" s="1"/>
  <c r="G3" i="3"/>
  <c r="J3" i="3" s="1"/>
  <c r="G26" i="2"/>
  <c r="J26" i="2" s="1"/>
  <c r="G25" i="2"/>
  <c r="J25" i="2" s="1"/>
  <c r="G24" i="2"/>
  <c r="J24" i="2" s="1"/>
  <c r="G23" i="2"/>
  <c r="J23" i="2" s="1"/>
  <c r="G21" i="2"/>
  <c r="J21" i="2" s="1"/>
  <c r="F19" i="2"/>
  <c r="G19" i="2" s="1"/>
  <c r="J19" i="2" s="1"/>
  <c r="F18" i="2"/>
  <c r="G18" i="2" s="1"/>
  <c r="J18" i="2" s="1"/>
  <c r="G17" i="2"/>
  <c r="J17" i="2" s="1"/>
  <c r="G16" i="2"/>
  <c r="J16" i="2" s="1"/>
  <c r="G15" i="2"/>
  <c r="J15" i="2" s="1"/>
  <c r="G14" i="2"/>
  <c r="J14" i="2" s="1"/>
  <c r="G13" i="2"/>
  <c r="J13" i="2" s="1"/>
  <c r="G12" i="2"/>
  <c r="J12" i="2" s="1"/>
  <c r="G10" i="2"/>
  <c r="J10" i="2" s="1"/>
  <c r="F9" i="2"/>
  <c r="G9" i="2" s="1"/>
  <c r="J9" i="2" s="1"/>
  <c r="F8" i="2"/>
  <c r="G8" i="2" s="1"/>
  <c r="J8" i="2" s="1"/>
  <c r="G7" i="2"/>
  <c r="J7" i="2" s="1"/>
  <c r="G6" i="2"/>
  <c r="J6" i="2" s="1"/>
  <c r="G5" i="2"/>
  <c r="J5" i="2" s="1"/>
  <c r="G4" i="2"/>
  <c r="J4" i="2" s="1"/>
  <c r="G3" i="2"/>
  <c r="J3" i="2" s="1"/>
  <c r="G8" i="1"/>
  <c r="J8" i="1" s="1"/>
  <c r="G7" i="1"/>
  <c r="J7" i="1" s="1"/>
  <c r="G6" i="1"/>
  <c r="J6" i="1" s="1"/>
  <c r="F3" i="1"/>
  <c r="G3" i="1" s="1"/>
  <c r="J3" i="1" s="1"/>
  <c r="F2" i="1"/>
  <c r="G2" i="1" s="1"/>
  <c r="J2" i="1" s="1"/>
  <c r="D4" i="1"/>
  <c r="F4" i="1" s="1"/>
  <c r="G4" i="1" s="1"/>
  <c r="J4" i="1" s="1"/>
  <c r="J11" i="1" l="1"/>
  <c r="J28" i="3"/>
  <c r="J29" i="2"/>
</calcChain>
</file>

<file path=xl/sharedStrings.xml><?xml version="1.0" encoding="utf-8"?>
<sst xmlns="http://schemas.openxmlformats.org/spreadsheetml/2006/main" count="77" uniqueCount="44">
  <si>
    <t>KRYTY Z BETON DLAŽDIC SE ZÁMKEM ŠEDÝCH TL 60MM DO LOŽE Z KAM</t>
  </si>
  <si>
    <t>F.a</t>
  </si>
  <si>
    <t>F.b</t>
  </si>
  <si>
    <t>Skutečnost</t>
  </si>
  <si>
    <t>ZBV</t>
  </si>
  <si>
    <t>KRYTY Z BETON DLAŽDIC SE ZÁMKEM ŠEDÝCH TL 80MM DO LOŽE Z KAM</t>
  </si>
  <si>
    <t>KRYTY Z BETON DLAŽDIC SE ZÁMKEM BAREV RELIÉF TL 60MM DO LOŽE Z KAM</t>
  </si>
  <si>
    <t>KRYTY Z BETON DLAŽDIC SE ZÁMKEM BAREV RELIÉF TL 80MM DO LOŽE Z KAM</t>
  </si>
  <si>
    <t>ZPEVNĚNÍ KRAJNIC Z RECYKLOVANÉHO MATERIÁLU TL DO 150MM</t>
  </si>
  <si>
    <t>VOZOVKOVÉ VRSTVY ZE ŠTĚRKODRTI TL. DO 150MM</t>
  </si>
  <si>
    <t>VOZOVKOVÉ VRSTVY ZE ŠTĚRKODRTI TL. DO 250MM</t>
  </si>
  <si>
    <t>KRYTY Z BETON DLAŽDIC - UMĚLÁ VODÍCÍ LINIE TL. 80MM</t>
  </si>
  <si>
    <t>ASFALTOVÝ BETON PRO OBRUSNÉ VRSTVY ACO 11+, 11S TL. 40MM</t>
  </si>
  <si>
    <t>SPOJOVACÍ POSTŘIK Z MODIFIK ASFALTU DO 0,5KG/M2</t>
  </si>
  <si>
    <t>ASFALTOVÝ BETON PRO PODKLADNÍ VRSTVY ACP 16+, 16S TL. 70MM</t>
  </si>
  <si>
    <t>INFILTRAČNÍ POSTŘIK ASFALTOVÝ DO 1,0KG/M2</t>
  </si>
  <si>
    <t>FRÉZOVÁNÍ ZPEVNĚNÝCH PLOCH ASFALTOVÝCH TL. DO 40MM</t>
  </si>
  <si>
    <t>FRÉZOVÁNÍ ZPEVNĚNÝCH PLOCH ASFALTOVÝCH TL. DO 70MM</t>
  </si>
  <si>
    <t>POPLATKY ZA SKLÁDKU - ASFALT</t>
  </si>
  <si>
    <t>PODKLADNÍ A VÝPLŇOVÉ VRSTVY Z PROSTÉHO BETONU C20/25</t>
  </si>
  <si>
    <t>SILNIČNÍ A CHODNÍKOVÉ OBRUBY Z BETONOVÝCH OBRUBNÍKŮ ŠÍŘ 150MM</t>
  </si>
  <si>
    <t>SANAČNÍ VRSTVY Z KAMENIVA</t>
  </si>
  <si>
    <t>ODKOP PRO SPOD STAVBU SILNIC A ŽELEZNIC TŘ. II</t>
  </si>
  <si>
    <t>POPLATKY ZA SKLÁDKU - ZEMINA</t>
  </si>
  <si>
    <t>sanace č.p. 153</t>
  </si>
  <si>
    <t>plocha chodník, sjezdy</t>
  </si>
  <si>
    <t>asfalty</t>
  </si>
  <si>
    <t>obrubníky</t>
  </si>
  <si>
    <t>SoD</t>
  </si>
  <si>
    <t>OTSKP</t>
  </si>
  <si>
    <t>TRATIVODY KOMPL Z TRUB Z PLAST HM DN DO 150MM, RÝHA TŘ II</t>
  </si>
  <si>
    <t>ŠACHTY KANALIZAČNÍ PLASTOVÉ D 300MM</t>
  </si>
  <si>
    <t>VÝŘEZ, VÝSEK, ÚTES NA POTRUBÍ DN DO 150MM</t>
  </si>
  <si>
    <t>trativod</t>
  </si>
  <si>
    <t>výsledná cena</t>
  </si>
  <si>
    <t>B</t>
  </si>
  <si>
    <t>SILNIČNÍ A CHODNÍKOVÉ OBRUBY Z BETONOVÝCH OBRUBNÍKŮ ŠÍŘ 100MM</t>
  </si>
  <si>
    <t>ŘEZÁNÍ ASFALTOVÉHO KRYTU VOZOVEK TL DO 50MM</t>
  </si>
  <si>
    <t>ŘEZÁNÍ ASFALTOVÉHO KRYTU VOZOVEK TL DO 100MM</t>
  </si>
  <si>
    <t>TĚSNĚNÍ DILATAČ SPAR ASF ZÁLIVKOU PRŮŘ DO 400MM2</t>
  </si>
  <si>
    <t>FRÉZOVÁNÍ DRÁŽKY PRŮŘEZU DO 400MM2 V ASFALTOVÉ VOZOVCE</t>
  </si>
  <si>
    <t>CELKEM</t>
  </si>
  <si>
    <t>bez DPH</t>
  </si>
  <si>
    <t>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</si>
</sst>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č&quot;;[Red]\-#,##0.00\ &quot;Kč&quot;"/>
    <numFmt numFmtId="164" formatCode="0.00_ ;[Red]\-0.00\ "/>
    <numFmt numFmtId="165" formatCode="#\ ###\ ###\ ###\ ##0.000"/>
  </numFmts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164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0" xfId="0" applyAlignment="1">
      <alignment horizontal="center" textRotation="90" shrinkToFit="1"/>
    </xf>
    <xf numFmtId="8" fontId="0" fillId="0" borderId="0" xfId="0" applyNumberFormat="1"/>
    <xf numFmtId="8" fontId="0" fillId="0" borderId="1" xfId="0" applyNumberFormat="1" applyBorder="1"/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/>
    </xf>
    <xf numFmtId="165" fontId="0" fillId="0" borderId="5" xfId="0" applyNumberFormat="1" applyBorder="1" applyAlignment="1">
      <alignment horizontal="center"/>
    </xf>
    <xf numFmtId="0" fontId="0" fillId="0" borderId="0" xfId="0" applyAlignment="1">
      <alignment wrapText="1"/>
    </xf>
    <xf numFmtId="165" fontId="0" fillId="0" borderId="0" xfId="0" applyNumberFormat="1" applyAlignment="1">
      <alignment horizontal="center"/>
    </xf>
    <xf numFmtId="0" fontId="0" fillId="0" borderId="4" xfId="0" applyBorder="1" applyAlignment="1">
      <alignment horizontal="center" vertical="center" textRotation="90" shrinkToFit="1"/>
    </xf>
    <xf numFmtId="0" fontId="0" fillId="0" borderId="3" xfId="0" applyBorder="1" applyAlignment="1">
      <alignment horizontal="center" vertical="center" textRotation="90" shrinkToFit="1"/>
    </xf>
    <xf numFmtId="0" fontId="0" fillId="0" borderId="4" xfId="0" applyBorder="1" applyAlignment="1">
      <alignment horizontal="center" textRotation="90" shrinkToFi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8582A-707D-43D5-BE27-07C45B822C59}">
  <dimension ref="B2:L11"/>
  <sheetViews>
    <sheetView zoomScale="85" zoomScaleNormal="85" workbookViewId="0">
      <selection activeCell="J19" sqref="J19"/>
    </sheetView>
  </sheetViews>
  <sheetFormatPr defaultRowHeight="15" x14ac:dyDescent="0.25"/>
  <cols>
    <col min="2" max="2" width="3.7109375" style="1" bestFit="1" customWidth="1"/>
    <col min="3" max="3" width="72.140625" customWidth="1"/>
    <col min="4" max="4" width="9.140625" style="2"/>
    <col min="5" max="5" width="9.7109375" style="2" bestFit="1" customWidth="1"/>
    <col min="6" max="6" width="11.85546875" style="2" bestFit="1" customWidth="1"/>
    <col min="7" max="7" width="9.140625" style="3"/>
    <col min="8" max="9" width="9.140625" style="2"/>
    <col min="10" max="10" width="13.28515625" bestFit="1" customWidth="1"/>
    <col min="12" max="12" width="13.42578125" bestFit="1" customWidth="1"/>
  </cols>
  <sheetData>
    <row r="2" spans="2:12" x14ac:dyDescent="0.25">
      <c r="B2" s="20" t="s">
        <v>24</v>
      </c>
      <c r="C2" s="9" t="s">
        <v>21</v>
      </c>
      <c r="D2" s="5">
        <v>16.815999999999999</v>
      </c>
      <c r="E2" s="5">
        <v>0</v>
      </c>
      <c r="F2" s="5">
        <f>0.4*35+D2</f>
        <v>30.815999999999999</v>
      </c>
      <c r="G2" s="6">
        <f t="shared" ref="G2:G8" si="0">F2-E2-D2</f>
        <v>14</v>
      </c>
      <c r="H2" s="5">
        <v>1054</v>
      </c>
      <c r="I2" s="5"/>
      <c r="J2" s="12">
        <f t="shared" ref="J2:J4" si="1">G2*H2</f>
        <v>14756</v>
      </c>
      <c r="L2" s="11"/>
    </row>
    <row r="3" spans="2:12" x14ac:dyDescent="0.25">
      <c r="B3" s="20"/>
      <c r="C3" s="9" t="s">
        <v>22</v>
      </c>
      <c r="D3" s="5">
        <v>16.815999999999999</v>
      </c>
      <c r="E3" s="5">
        <v>0</v>
      </c>
      <c r="F3" s="5">
        <f t="shared" ref="F3" si="2">0.4*35+D3</f>
        <v>30.815999999999999</v>
      </c>
      <c r="G3" s="6">
        <f t="shared" si="0"/>
        <v>14</v>
      </c>
      <c r="H3" s="5">
        <v>543.29999999999995</v>
      </c>
      <c r="I3" s="5"/>
      <c r="J3" s="12">
        <f t="shared" si="1"/>
        <v>7606.1999999999989</v>
      </c>
      <c r="L3" s="11"/>
    </row>
    <row r="4" spans="2:12" x14ac:dyDescent="0.25">
      <c r="B4" s="20"/>
      <c r="C4" s="9" t="s">
        <v>23</v>
      </c>
      <c r="D4" s="5">
        <f>1.8*D3</f>
        <v>30.268799999999999</v>
      </c>
      <c r="E4" s="5">
        <v>0</v>
      </c>
      <c r="F4" s="5">
        <f>1.8*(0.4*35)+D4</f>
        <v>55.468800000000002</v>
      </c>
      <c r="G4" s="6">
        <f t="shared" si="0"/>
        <v>25.200000000000003</v>
      </c>
      <c r="H4" s="5">
        <v>271.60000000000002</v>
      </c>
      <c r="I4" s="5"/>
      <c r="J4" s="12">
        <f t="shared" si="1"/>
        <v>6844.3200000000015</v>
      </c>
    </row>
    <row r="6" spans="2:12" x14ac:dyDescent="0.25">
      <c r="B6" s="21" t="s">
        <v>33</v>
      </c>
      <c r="C6" s="7" t="s">
        <v>30</v>
      </c>
      <c r="D6" s="5">
        <v>0</v>
      </c>
      <c r="E6" s="5">
        <v>0</v>
      </c>
      <c r="F6" s="5">
        <v>35</v>
      </c>
      <c r="G6" s="6">
        <f t="shared" si="0"/>
        <v>35</v>
      </c>
      <c r="H6" s="5"/>
      <c r="I6" s="13">
        <v>737.55</v>
      </c>
      <c r="J6" s="12">
        <f>G6*I6</f>
        <v>25814.25</v>
      </c>
    </row>
    <row r="7" spans="2:12" x14ac:dyDescent="0.25">
      <c r="B7" s="21"/>
      <c r="C7" s="7" t="s">
        <v>31</v>
      </c>
      <c r="D7" s="5">
        <v>0</v>
      </c>
      <c r="E7" s="5">
        <v>0</v>
      </c>
      <c r="F7" s="5">
        <v>1</v>
      </c>
      <c r="G7" s="6">
        <f t="shared" si="0"/>
        <v>1</v>
      </c>
      <c r="H7" s="5"/>
      <c r="I7" s="13">
        <v>1822.8</v>
      </c>
      <c r="J7" s="12">
        <f t="shared" ref="J7:J8" si="3">G7*I7</f>
        <v>1822.8</v>
      </c>
    </row>
    <row r="8" spans="2:12" x14ac:dyDescent="0.25">
      <c r="B8" s="21"/>
      <c r="C8" s="7" t="s">
        <v>32</v>
      </c>
      <c r="D8" s="5">
        <v>0</v>
      </c>
      <c r="E8" s="5">
        <v>0</v>
      </c>
      <c r="F8" s="5">
        <v>1</v>
      </c>
      <c r="G8" s="6">
        <f t="shared" si="0"/>
        <v>1</v>
      </c>
      <c r="H8" s="5"/>
      <c r="I8" s="13">
        <v>2819.7</v>
      </c>
      <c r="J8" s="12">
        <f t="shared" si="3"/>
        <v>2819.7</v>
      </c>
    </row>
    <row r="9" spans="2:12" x14ac:dyDescent="0.25">
      <c r="B9" s="10"/>
      <c r="J9" s="11"/>
    </row>
    <row r="10" spans="2:12" x14ac:dyDescent="0.25">
      <c r="I10" s="2" t="s">
        <v>41</v>
      </c>
      <c r="J10" s="11">
        <f>J8+J7+J6+J4+J3+J2</f>
        <v>59663.27</v>
      </c>
      <c r="K10" t="s">
        <v>42</v>
      </c>
    </row>
    <row r="11" spans="2:12" x14ac:dyDescent="0.25">
      <c r="J11" s="11">
        <f>1.21*J10</f>
        <v>72192.556700000001</v>
      </c>
      <c r="K11" t="s">
        <v>43</v>
      </c>
    </row>
  </sheetData>
  <mergeCells count="2">
    <mergeCell ref="B2:B4"/>
    <mergeCell ref="B6:B8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3E46B-9DD9-422F-99AB-DCA1EC52A77C}">
  <dimension ref="B2:K29"/>
  <sheetViews>
    <sheetView zoomScale="85" zoomScaleNormal="85" workbookViewId="0">
      <selection activeCell="K32" sqref="K32"/>
    </sheetView>
  </sheetViews>
  <sheetFormatPr defaultRowHeight="15" x14ac:dyDescent="0.25"/>
  <cols>
    <col min="2" max="2" width="3.7109375" style="1" bestFit="1" customWidth="1"/>
    <col min="3" max="3" width="72.140625" customWidth="1"/>
    <col min="4" max="4" width="9.140625" style="2"/>
    <col min="5" max="5" width="9.7109375" style="2" bestFit="1" customWidth="1"/>
    <col min="6" max="6" width="11.85546875" style="2" bestFit="1" customWidth="1"/>
    <col min="7" max="7" width="9.140625" style="3"/>
    <col min="8" max="9" width="9.140625" style="2"/>
    <col min="10" max="10" width="13.28515625" bestFit="1" customWidth="1"/>
    <col min="12" max="12" width="13.42578125" bestFit="1" customWidth="1"/>
  </cols>
  <sheetData>
    <row r="2" spans="2:10" x14ac:dyDescent="0.25">
      <c r="D2" s="5" t="s">
        <v>1</v>
      </c>
      <c r="E2" s="5" t="s">
        <v>2</v>
      </c>
      <c r="F2" s="5" t="s">
        <v>3</v>
      </c>
      <c r="G2" s="8" t="s">
        <v>4</v>
      </c>
      <c r="H2" s="5" t="s">
        <v>28</v>
      </c>
      <c r="I2" s="5" t="s">
        <v>29</v>
      </c>
      <c r="J2" s="7" t="s">
        <v>34</v>
      </c>
    </row>
    <row r="3" spans="2:10" x14ac:dyDescent="0.25">
      <c r="B3" s="19" t="s">
        <v>25</v>
      </c>
      <c r="C3" s="4" t="s">
        <v>0</v>
      </c>
      <c r="D3" s="5">
        <v>66.989999999999995</v>
      </c>
      <c r="E3" s="5">
        <v>262.86</v>
      </c>
      <c r="F3" s="5">
        <v>301.31</v>
      </c>
      <c r="G3" s="6">
        <f>F3-E3-D3</f>
        <v>-28.540000000000006</v>
      </c>
      <c r="H3" s="5">
        <v>510.7</v>
      </c>
      <c r="I3" s="5"/>
      <c r="J3" s="12">
        <f>G3*H3</f>
        <v>-14575.378000000002</v>
      </c>
    </row>
    <row r="4" spans="2:10" x14ac:dyDescent="0.25">
      <c r="B4" s="19"/>
      <c r="C4" s="4" t="s">
        <v>5</v>
      </c>
      <c r="D4" s="5">
        <v>11.36</v>
      </c>
      <c r="E4" s="5">
        <v>42.51</v>
      </c>
      <c r="F4" s="5">
        <v>42.62</v>
      </c>
      <c r="G4" s="6">
        <f>F4-E4-D4</f>
        <v>-11.25</v>
      </c>
      <c r="H4" s="5">
        <v>586.79999999999995</v>
      </c>
      <c r="I4" s="5"/>
      <c r="J4" s="12">
        <f t="shared" ref="J4:J21" si="0">G4*H4</f>
        <v>-6601.4999999999991</v>
      </c>
    </row>
    <row r="5" spans="2:10" x14ac:dyDescent="0.25">
      <c r="B5" s="19"/>
      <c r="C5" s="4" t="s">
        <v>6</v>
      </c>
      <c r="D5" s="5">
        <v>0.91</v>
      </c>
      <c r="E5" s="5">
        <v>1.51</v>
      </c>
      <c r="F5" s="5">
        <v>2.7</v>
      </c>
      <c r="G5" s="6">
        <f>F5-E5-D5</f>
        <v>0.28000000000000014</v>
      </c>
      <c r="H5" s="5">
        <v>695.4</v>
      </c>
      <c r="I5" s="5"/>
      <c r="J5" s="12">
        <f t="shared" si="0"/>
        <v>194.7120000000001</v>
      </c>
    </row>
    <row r="6" spans="2:10" x14ac:dyDescent="0.25">
      <c r="B6" s="19"/>
      <c r="C6" s="4" t="s">
        <v>7</v>
      </c>
      <c r="D6" s="5">
        <v>4.82</v>
      </c>
      <c r="E6" s="5">
        <v>5.27</v>
      </c>
      <c r="F6" s="5">
        <v>18.7</v>
      </c>
      <c r="G6" s="6">
        <f>F6-E6-D6</f>
        <v>8.61</v>
      </c>
      <c r="H6" s="5">
        <v>771.5</v>
      </c>
      <c r="I6" s="5"/>
      <c r="J6" s="12">
        <f t="shared" si="0"/>
        <v>6642.6149999999998</v>
      </c>
    </row>
    <row r="7" spans="2:10" x14ac:dyDescent="0.25">
      <c r="B7" s="19"/>
      <c r="C7" s="4" t="s">
        <v>8</v>
      </c>
      <c r="D7" s="5">
        <v>255</v>
      </c>
      <c r="E7" s="5">
        <v>0</v>
      </c>
      <c r="F7" s="5">
        <v>0</v>
      </c>
      <c r="G7" s="6">
        <f>F7-E7-D7</f>
        <v>-255</v>
      </c>
      <c r="H7" s="5">
        <v>205.8</v>
      </c>
      <c r="I7" s="5"/>
      <c r="J7" s="12">
        <f t="shared" si="0"/>
        <v>-52479</v>
      </c>
    </row>
    <row r="8" spans="2:10" x14ac:dyDescent="0.25">
      <c r="B8" s="19"/>
      <c r="C8" s="4" t="s">
        <v>9</v>
      </c>
      <c r="D8" s="5">
        <v>67.900000000000006</v>
      </c>
      <c r="E8" s="5">
        <v>264.01</v>
      </c>
      <c r="F8" s="5">
        <f>F3+F5</f>
        <v>304.01</v>
      </c>
      <c r="G8" s="6">
        <f t="shared" ref="G8:G21" si="1">F8-E8-D8</f>
        <v>-27.900000000000006</v>
      </c>
      <c r="H8" s="5">
        <v>205.8</v>
      </c>
      <c r="I8" s="5"/>
      <c r="J8" s="12">
        <f t="shared" si="0"/>
        <v>-5741.8200000000015</v>
      </c>
    </row>
    <row r="9" spans="2:10" x14ac:dyDescent="0.25">
      <c r="B9" s="19"/>
      <c r="C9" s="4" t="s">
        <v>10</v>
      </c>
      <c r="D9" s="5">
        <v>16.18</v>
      </c>
      <c r="E9" s="5">
        <v>47.78</v>
      </c>
      <c r="F9" s="5">
        <f>F4+F6+F10</f>
        <v>67.83</v>
      </c>
      <c r="G9" s="6">
        <f t="shared" si="1"/>
        <v>3.8699999999999974</v>
      </c>
      <c r="H9" s="5">
        <v>369.6</v>
      </c>
      <c r="I9" s="5"/>
      <c r="J9" s="12">
        <f t="shared" si="0"/>
        <v>1430.3519999999992</v>
      </c>
    </row>
    <row r="10" spans="2:10" x14ac:dyDescent="0.25">
      <c r="B10" s="19"/>
      <c r="C10" s="7" t="s">
        <v>11</v>
      </c>
      <c r="D10" s="5">
        <v>0</v>
      </c>
      <c r="E10" s="5">
        <v>0</v>
      </c>
      <c r="F10" s="5">
        <v>6.51</v>
      </c>
      <c r="G10" s="6">
        <f t="shared" si="1"/>
        <v>6.51</v>
      </c>
      <c r="H10" s="5"/>
      <c r="I10" s="13">
        <v>1414.15</v>
      </c>
      <c r="J10" s="12">
        <f>G10*I10</f>
        <v>9206.1165000000001</v>
      </c>
    </row>
    <row r="11" spans="2:10" x14ac:dyDescent="0.25">
      <c r="C11" s="7"/>
      <c r="D11" s="5"/>
      <c r="E11" s="5"/>
      <c r="F11" s="5"/>
      <c r="G11" s="6"/>
      <c r="J11" s="11"/>
    </row>
    <row r="12" spans="2:10" x14ac:dyDescent="0.25">
      <c r="B12" s="19" t="s">
        <v>26</v>
      </c>
      <c r="C12" s="4" t="s">
        <v>12</v>
      </c>
      <c r="D12" s="5">
        <v>61.21</v>
      </c>
      <c r="E12" s="5">
        <v>209.89</v>
      </c>
      <c r="F12" s="5">
        <v>160.69999999999999</v>
      </c>
      <c r="G12" s="6">
        <f t="shared" si="1"/>
        <v>-110.4</v>
      </c>
      <c r="H12" s="5">
        <v>592.70000000000005</v>
      </c>
      <c r="I12" s="5"/>
      <c r="J12" s="12">
        <f t="shared" si="0"/>
        <v>-65434.080000000009</v>
      </c>
    </row>
    <row r="13" spans="2:10" x14ac:dyDescent="0.25">
      <c r="B13" s="19"/>
      <c r="C13" s="4" t="s">
        <v>13</v>
      </c>
      <c r="D13" s="5">
        <v>61.21</v>
      </c>
      <c r="E13" s="5">
        <v>209.89</v>
      </c>
      <c r="F13" s="5">
        <v>160.69999999999999</v>
      </c>
      <c r="G13" s="6">
        <f t="shared" si="1"/>
        <v>-110.4</v>
      </c>
      <c r="H13" s="5">
        <v>13.9</v>
      </c>
      <c r="I13" s="5"/>
      <c r="J13" s="12">
        <f t="shared" si="0"/>
        <v>-1534.5600000000002</v>
      </c>
    </row>
    <row r="14" spans="2:10" x14ac:dyDescent="0.25">
      <c r="B14" s="19"/>
      <c r="C14" s="4" t="s">
        <v>14</v>
      </c>
      <c r="D14" s="5">
        <v>30.61</v>
      </c>
      <c r="E14" s="5">
        <v>104.95</v>
      </c>
      <c r="F14" s="5">
        <v>0</v>
      </c>
      <c r="G14" s="6">
        <f t="shared" si="1"/>
        <v>-135.56</v>
      </c>
      <c r="H14" s="5">
        <v>797.9</v>
      </c>
      <c r="I14" s="5"/>
      <c r="J14" s="12">
        <f>G14*H14</f>
        <v>-108163.32399999999</v>
      </c>
    </row>
    <row r="15" spans="2:10" x14ac:dyDescent="0.25">
      <c r="B15" s="19"/>
      <c r="C15" s="4" t="s">
        <v>15</v>
      </c>
      <c r="D15" s="5">
        <v>30.61</v>
      </c>
      <c r="E15" s="5">
        <v>104.95</v>
      </c>
      <c r="F15" s="5">
        <v>0</v>
      </c>
      <c r="G15" s="6">
        <f t="shared" si="1"/>
        <v>-135.56</v>
      </c>
      <c r="H15" s="5">
        <v>31.3</v>
      </c>
      <c r="I15" s="5"/>
      <c r="J15" s="12">
        <f t="shared" si="0"/>
        <v>-4243.0280000000002</v>
      </c>
    </row>
    <row r="16" spans="2:10" x14ac:dyDescent="0.25">
      <c r="B16" s="19"/>
      <c r="C16" s="4" t="s">
        <v>16</v>
      </c>
      <c r="D16" s="5">
        <v>72.569999999999993</v>
      </c>
      <c r="E16" s="5">
        <v>209.89</v>
      </c>
      <c r="F16" s="5">
        <v>160.69999999999999</v>
      </c>
      <c r="G16" s="6">
        <f t="shared" si="1"/>
        <v>-121.75999999999999</v>
      </c>
      <c r="H16" s="5">
        <v>188.4</v>
      </c>
      <c r="I16" s="5"/>
      <c r="J16" s="12">
        <f t="shared" si="0"/>
        <v>-22939.583999999999</v>
      </c>
    </row>
    <row r="17" spans="2:11" x14ac:dyDescent="0.25">
      <c r="B17" s="19"/>
      <c r="C17" s="4" t="s">
        <v>17</v>
      </c>
      <c r="D17" s="5">
        <v>41.97</v>
      </c>
      <c r="E17" s="5">
        <v>104.95</v>
      </c>
      <c r="F17" s="5">
        <v>160.69999999999999</v>
      </c>
      <c r="G17" s="6">
        <f t="shared" si="1"/>
        <v>13.779999999999987</v>
      </c>
      <c r="H17" s="5">
        <v>167.3</v>
      </c>
      <c r="I17" s="5"/>
      <c r="J17" s="12">
        <f t="shared" si="0"/>
        <v>2305.393999999998</v>
      </c>
    </row>
    <row r="18" spans="2:11" x14ac:dyDescent="0.25">
      <c r="B18" s="19"/>
      <c r="C18" s="4" t="s">
        <v>18</v>
      </c>
      <c r="D18" s="5">
        <v>15.881</v>
      </c>
      <c r="E18" s="5">
        <v>31.484000000000002</v>
      </c>
      <c r="F18" s="5">
        <f>(0.04+0.07)*160.7*2</f>
        <v>35.353999999999999</v>
      </c>
      <c r="G18" s="6">
        <f t="shared" si="1"/>
        <v>-12.011000000000003</v>
      </c>
      <c r="H18" s="5">
        <v>543.29999999999995</v>
      </c>
      <c r="I18" s="5"/>
      <c r="J18" s="12">
        <f t="shared" si="0"/>
        <v>-6525.5763000000006</v>
      </c>
    </row>
    <row r="19" spans="2:11" x14ac:dyDescent="0.25">
      <c r="B19" s="19"/>
      <c r="C19" s="7" t="s">
        <v>19</v>
      </c>
      <c r="D19" s="5">
        <v>0</v>
      </c>
      <c r="E19" s="5">
        <v>0</v>
      </c>
      <c r="F19" s="5">
        <f>0.1*160.7</f>
        <v>16.07</v>
      </c>
      <c r="G19" s="6">
        <f t="shared" si="1"/>
        <v>16.07</v>
      </c>
      <c r="H19" s="5"/>
      <c r="I19" s="13">
        <v>4613.8500000000004</v>
      </c>
      <c r="J19" s="12">
        <f>G19*I19</f>
        <v>74144.569500000012</v>
      </c>
    </row>
    <row r="20" spans="2:11" x14ac:dyDescent="0.25">
      <c r="D20" s="5"/>
      <c r="E20" s="5"/>
      <c r="F20" s="5"/>
      <c r="G20" s="6"/>
      <c r="J20" s="11"/>
    </row>
    <row r="21" spans="2:11" ht="15" customHeight="1" x14ac:dyDescent="0.25">
      <c r="B21" s="10" t="s">
        <v>27</v>
      </c>
      <c r="C21" s="9" t="s">
        <v>20</v>
      </c>
      <c r="D21" s="5">
        <v>61.21</v>
      </c>
      <c r="E21" s="5">
        <v>207.77</v>
      </c>
      <c r="F21" s="5">
        <v>270.39999999999998</v>
      </c>
      <c r="G21" s="6">
        <f t="shared" si="1"/>
        <v>1.4199999999999662</v>
      </c>
      <c r="H21" s="5">
        <v>434.6</v>
      </c>
      <c r="I21" s="5"/>
      <c r="J21" s="12">
        <f t="shared" si="0"/>
        <v>617.13199999998528</v>
      </c>
    </row>
    <row r="22" spans="2:11" x14ac:dyDescent="0.25">
      <c r="J22" s="11"/>
    </row>
    <row r="23" spans="2:11" x14ac:dyDescent="0.25">
      <c r="B23" s="10"/>
      <c r="C23" s="14" t="s">
        <v>37</v>
      </c>
      <c r="D23" s="15">
        <v>122.42</v>
      </c>
      <c r="E23" s="16">
        <v>209.89</v>
      </c>
      <c r="F23" s="5">
        <v>282.48</v>
      </c>
      <c r="G23" s="6">
        <f t="shared" ref="G23:G26" si="2">F23-E23-D23</f>
        <v>-49.82999999999997</v>
      </c>
      <c r="H23" s="5">
        <v>130.4</v>
      </c>
      <c r="I23" s="5"/>
      <c r="J23" s="12">
        <f t="shared" ref="J23:J26" si="3">G23*H23</f>
        <v>-6497.8319999999967</v>
      </c>
    </row>
    <row r="24" spans="2:11" x14ac:dyDescent="0.25">
      <c r="B24" s="10"/>
      <c r="C24" s="14" t="s">
        <v>38</v>
      </c>
      <c r="D24" s="15">
        <v>122.42</v>
      </c>
      <c r="E24" s="16">
        <v>209.89</v>
      </c>
      <c r="F24" s="5">
        <v>282.48</v>
      </c>
      <c r="G24" s="6">
        <f t="shared" si="2"/>
        <v>-49.82999999999997</v>
      </c>
      <c r="H24" s="5">
        <v>195.6</v>
      </c>
      <c r="I24" s="5"/>
      <c r="J24" s="12">
        <f t="shared" si="3"/>
        <v>-9746.7479999999941</v>
      </c>
    </row>
    <row r="25" spans="2:11" x14ac:dyDescent="0.25">
      <c r="B25" s="10"/>
      <c r="C25" s="14" t="s">
        <v>39</v>
      </c>
      <c r="D25" s="15">
        <v>122.42</v>
      </c>
      <c r="E25" s="16">
        <v>209.89</v>
      </c>
      <c r="F25" s="5">
        <v>282.48</v>
      </c>
      <c r="G25" s="6">
        <f t="shared" si="2"/>
        <v>-49.82999999999997</v>
      </c>
      <c r="H25" s="5">
        <v>141.30000000000001</v>
      </c>
      <c r="I25" s="5"/>
      <c r="J25" s="12">
        <f t="shared" si="3"/>
        <v>-7040.9789999999966</v>
      </c>
    </row>
    <row r="26" spans="2:11" x14ac:dyDescent="0.25">
      <c r="C26" s="14" t="s">
        <v>40</v>
      </c>
      <c r="D26" s="15">
        <v>122.42</v>
      </c>
      <c r="E26" s="16">
        <v>209.89</v>
      </c>
      <c r="F26" s="5">
        <v>282.48</v>
      </c>
      <c r="G26" s="6">
        <f t="shared" si="2"/>
        <v>-49.82999999999997</v>
      </c>
      <c r="H26" s="5">
        <v>130.4</v>
      </c>
      <c r="I26" s="5"/>
      <c r="J26" s="12">
        <f t="shared" si="3"/>
        <v>-6497.8319999999967</v>
      </c>
    </row>
    <row r="27" spans="2:11" x14ac:dyDescent="0.25">
      <c r="C27" s="17"/>
      <c r="D27" s="1"/>
      <c r="E27" s="18"/>
      <c r="J27" s="11"/>
    </row>
    <row r="28" spans="2:11" x14ac:dyDescent="0.25">
      <c r="I28" s="2" t="s">
        <v>41</v>
      </c>
      <c r="J28" s="11">
        <f>SUM(J3:J26)</f>
        <v>-223480.35029999993</v>
      </c>
      <c r="K28" t="s">
        <v>42</v>
      </c>
    </row>
    <row r="29" spans="2:11" x14ac:dyDescent="0.25">
      <c r="J29" s="11">
        <f>1.21*J28</f>
        <v>-270411.22386299993</v>
      </c>
      <c r="K29" t="s">
        <v>43</v>
      </c>
    </row>
  </sheetData>
  <mergeCells count="2">
    <mergeCell ref="B3:B10"/>
    <mergeCell ref="B12:B1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AADB1-C0ED-4EFA-AC99-9B6BB7EF6D68}">
  <dimension ref="B2:K28"/>
  <sheetViews>
    <sheetView tabSelected="1" zoomScale="85" zoomScaleNormal="85" workbookViewId="0">
      <selection activeCell="M30" sqref="M30"/>
    </sheetView>
  </sheetViews>
  <sheetFormatPr defaultRowHeight="15" x14ac:dyDescent="0.25"/>
  <cols>
    <col min="2" max="2" width="3.7109375" style="1" bestFit="1" customWidth="1"/>
    <col min="3" max="3" width="72.140625" customWidth="1"/>
    <col min="4" max="4" width="9.140625" style="2"/>
    <col min="5" max="5" width="9.7109375" style="2" bestFit="1" customWidth="1"/>
    <col min="6" max="6" width="11.85546875" style="2" bestFit="1" customWidth="1"/>
    <col min="7" max="7" width="9.140625" style="3"/>
    <col min="8" max="9" width="9.140625" style="2"/>
    <col min="10" max="10" width="13.28515625" bestFit="1" customWidth="1"/>
    <col min="12" max="12" width="13.42578125" bestFit="1" customWidth="1"/>
  </cols>
  <sheetData>
    <row r="2" spans="2:10" x14ac:dyDescent="0.25">
      <c r="D2" s="5"/>
      <c r="E2" s="5" t="s">
        <v>35</v>
      </c>
      <c r="F2" s="5" t="s">
        <v>3</v>
      </c>
      <c r="G2" s="8" t="s">
        <v>4</v>
      </c>
      <c r="H2" s="5" t="s">
        <v>28</v>
      </c>
      <c r="I2" s="5" t="s">
        <v>29</v>
      </c>
      <c r="J2" s="7" t="s">
        <v>34</v>
      </c>
    </row>
    <row r="3" spans="2:10" x14ac:dyDescent="0.25">
      <c r="B3" s="19" t="s">
        <v>25</v>
      </c>
      <c r="C3" s="4" t="s">
        <v>0</v>
      </c>
      <c r="D3" s="5"/>
      <c r="E3" s="5">
        <v>119.09</v>
      </c>
      <c r="F3" s="5">
        <v>117.1</v>
      </c>
      <c r="G3" s="6">
        <f>F3-E3-D3</f>
        <v>-1.9900000000000091</v>
      </c>
      <c r="H3" s="5">
        <v>510.7</v>
      </c>
      <c r="I3" s="5"/>
      <c r="J3" s="12">
        <f>G3*H3</f>
        <v>-1016.2930000000047</v>
      </c>
    </row>
    <row r="4" spans="2:10" x14ac:dyDescent="0.25">
      <c r="B4" s="19"/>
      <c r="C4" s="4" t="s">
        <v>5</v>
      </c>
      <c r="D4" s="5"/>
      <c r="E4" s="5">
        <v>0</v>
      </c>
      <c r="F4" s="5">
        <v>6.45</v>
      </c>
      <c r="G4" s="6">
        <f>F4-E4-D4</f>
        <v>6.45</v>
      </c>
      <c r="H4" s="5">
        <v>586.79999999999995</v>
      </c>
      <c r="I4" s="5"/>
      <c r="J4" s="12">
        <f t="shared" ref="J4:J8" si="0">G4*H4</f>
        <v>3784.8599999999997</v>
      </c>
    </row>
    <row r="5" spans="2:10" x14ac:dyDescent="0.25">
      <c r="B5" s="19"/>
      <c r="C5" s="4" t="s">
        <v>6</v>
      </c>
      <c r="D5" s="5"/>
      <c r="E5" s="5">
        <v>2.64</v>
      </c>
      <c r="F5" s="5">
        <v>3.67</v>
      </c>
      <c r="G5" s="6">
        <f>F5-E5-D5</f>
        <v>1.0299999999999998</v>
      </c>
      <c r="H5" s="5">
        <v>695.4</v>
      </c>
      <c r="I5" s="5"/>
      <c r="J5" s="12">
        <f t="shared" si="0"/>
        <v>716.26199999999983</v>
      </c>
    </row>
    <row r="6" spans="2:10" x14ac:dyDescent="0.25">
      <c r="B6" s="19"/>
      <c r="C6" s="4" t="s">
        <v>7</v>
      </c>
      <c r="D6" s="5"/>
      <c r="E6" s="5">
        <v>0</v>
      </c>
      <c r="F6" s="5">
        <v>2.83</v>
      </c>
      <c r="G6" s="6">
        <f>F6-E6-D6</f>
        <v>2.83</v>
      </c>
      <c r="H6" s="5">
        <v>771.5</v>
      </c>
      <c r="I6" s="5"/>
      <c r="J6" s="12">
        <f t="shared" si="0"/>
        <v>2183.3450000000003</v>
      </c>
    </row>
    <row r="7" spans="2:10" x14ac:dyDescent="0.25">
      <c r="B7" s="19"/>
      <c r="C7" s="4" t="s">
        <v>9</v>
      </c>
      <c r="D7" s="5">
        <v>67.900000000000006</v>
      </c>
      <c r="E7" s="5">
        <v>121.73</v>
      </c>
      <c r="F7" s="5">
        <v>117.1</v>
      </c>
      <c r="G7" s="6">
        <f t="shared" ref="G7:G8" si="1">F7-E7-D7</f>
        <v>-72.530000000000015</v>
      </c>
      <c r="H7" s="5">
        <v>205.8</v>
      </c>
      <c r="I7" s="5"/>
      <c r="J7" s="12">
        <f t="shared" si="0"/>
        <v>-14926.674000000005</v>
      </c>
    </row>
    <row r="8" spans="2:10" x14ac:dyDescent="0.25">
      <c r="B8" s="19"/>
      <c r="C8" s="4" t="s">
        <v>10</v>
      </c>
      <c r="D8" s="5"/>
      <c r="E8" s="5">
        <v>0</v>
      </c>
      <c r="F8" s="5">
        <f>19.78+6.45</f>
        <v>26.23</v>
      </c>
      <c r="G8" s="6">
        <f t="shared" si="1"/>
        <v>26.23</v>
      </c>
      <c r="H8" s="5">
        <v>369.6</v>
      </c>
      <c r="I8" s="5"/>
      <c r="J8" s="12">
        <f t="shared" si="0"/>
        <v>9694.6080000000002</v>
      </c>
    </row>
    <row r="9" spans="2:10" x14ac:dyDescent="0.25">
      <c r="C9" s="7"/>
      <c r="D9" s="5"/>
      <c r="E9" s="5"/>
      <c r="F9" s="5"/>
      <c r="G9" s="6"/>
      <c r="J9" s="11"/>
    </row>
    <row r="10" spans="2:10" x14ac:dyDescent="0.25">
      <c r="B10" s="19" t="s">
        <v>26</v>
      </c>
      <c r="C10" s="4" t="s">
        <v>12</v>
      </c>
      <c r="D10" s="5"/>
      <c r="E10" s="5">
        <v>93.25</v>
      </c>
      <c r="F10" s="5">
        <v>39.26</v>
      </c>
      <c r="G10" s="6">
        <f t="shared" ref="G10:G17" si="2">F10-E10-D10</f>
        <v>-53.99</v>
      </c>
      <c r="H10" s="5">
        <v>592.70000000000005</v>
      </c>
      <c r="I10" s="5"/>
      <c r="J10" s="12">
        <f t="shared" ref="J10:J11" si="3">G10*H10</f>
        <v>-31999.873000000003</v>
      </c>
    </row>
    <row r="11" spans="2:10" x14ac:dyDescent="0.25">
      <c r="B11" s="19"/>
      <c r="C11" s="4" t="s">
        <v>13</v>
      </c>
      <c r="D11" s="5"/>
      <c r="E11" s="5">
        <v>93.25</v>
      </c>
      <c r="F11" s="5">
        <v>39.26</v>
      </c>
      <c r="G11" s="6">
        <f t="shared" si="2"/>
        <v>-53.99</v>
      </c>
      <c r="H11" s="5">
        <v>13.9</v>
      </c>
      <c r="I11" s="5"/>
      <c r="J11" s="12">
        <f t="shared" si="3"/>
        <v>-750.46100000000001</v>
      </c>
    </row>
    <row r="12" spans="2:10" x14ac:dyDescent="0.25">
      <c r="B12" s="19"/>
      <c r="C12" s="4" t="s">
        <v>14</v>
      </c>
      <c r="D12" s="5"/>
      <c r="E12" s="5">
        <v>46.63</v>
      </c>
      <c r="F12" s="5">
        <v>0</v>
      </c>
      <c r="G12" s="6">
        <f t="shared" si="2"/>
        <v>-46.63</v>
      </c>
      <c r="H12" s="5">
        <v>797.9</v>
      </c>
      <c r="I12" s="5"/>
      <c r="J12" s="12">
        <f>G12*H12</f>
        <v>-37206.076999999997</v>
      </c>
    </row>
    <row r="13" spans="2:10" x14ac:dyDescent="0.25">
      <c r="B13" s="19"/>
      <c r="C13" s="4" t="s">
        <v>15</v>
      </c>
      <c r="D13" s="5"/>
      <c r="E13" s="5">
        <v>46.63</v>
      </c>
      <c r="F13" s="5">
        <v>0</v>
      </c>
      <c r="G13" s="6">
        <f t="shared" si="2"/>
        <v>-46.63</v>
      </c>
      <c r="H13" s="5">
        <v>31.3</v>
      </c>
      <c r="I13" s="5"/>
      <c r="J13" s="12">
        <f t="shared" ref="J13:J16" si="4">G13*H13</f>
        <v>-1459.519</v>
      </c>
    </row>
    <row r="14" spans="2:10" x14ac:dyDescent="0.25">
      <c r="B14" s="19"/>
      <c r="C14" s="4" t="s">
        <v>16</v>
      </c>
      <c r="D14" s="5"/>
      <c r="E14" s="5">
        <v>93.25</v>
      </c>
      <c r="F14" s="5">
        <v>39.26</v>
      </c>
      <c r="G14" s="6">
        <f t="shared" si="2"/>
        <v>-53.99</v>
      </c>
      <c r="H14" s="5">
        <v>188.4</v>
      </c>
      <c r="I14" s="5"/>
      <c r="J14" s="12">
        <f t="shared" si="4"/>
        <v>-10171.716</v>
      </c>
    </row>
    <row r="15" spans="2:10" x14ac:dyDescent="0.25">
      <c r="B15" s="19"/>
      <c r="C15" s="4" t="s">
        <v>17</v>
      </c>
      <c r="D15" s="5"/>
      <c r="E15" s="5">
        <v>46.63</v>
      </c>
      <c r="F15" s="5">
        <v>39.26</v>
      </c>
      <c r="G15" s="6">
        <f t="shared" si="2"/>
        <v>-7.3700000000000045</v>
      </c>
      <c r="H15" s="5">
        <v>167.3</v>
      </c>
      <c r="I15" s="5"/>
      <c r="J15" s="12">
        <f t="shared" si="4"/>
        <v>-1233.0010000000009</v>
      </c>
    </row>
    <row r="16" spans="2:10" x14ac:dyDescent="0.25">
      <c r="B16" s="19"/>
      <c r="C16" s="4" t="s">
        <v>18</v>
      </c>
      <c r="D16" s="5"/>
      <c r="E16" s="5">
        <v>13.988</v>
      </c>
      <c r="F16" s="5">
        <f>(0.04+0.07)*39.26*2</f>
        <v>8.6372</v>
      </c>
      <c r="G16" s="6">
        <f t="shared" si="2"/>
        <v>-5.3507999999999996</v>
      </c>
      <c r="H16" s="5">
        <v>543.29999999999995</v>
      </c>
      <c r="I16" s="5"/>
      <c r="J16" s="12">
        <f t="shared" si="4"/>
        <v>-2907.0896399999997</v>
      </c>
    </row>
    <row r="17" spans="2:11" x14ac:dyDescent="0.25">
      <c r="B17" s="19"/>
      <c r="C17" s="7" t="s">
        <v>19</v>
      </c>
      <c r="D17" s="5"/>
      <c r="E17" s="5">
        <v>0</v>
      </c>
      <c r="F17" s="5">
        <f>(0.04+0.07)*39.26*2</f>
        <v>8.6372</v>
      </c>
      <c r="G17" s="6">
        <f t="shared" si="2"/>
        <v>8.6372</v>
      </c>
      <c r="H17" s="5"/>
      <c r="I17" s="13">
        <v>4613.8500000000004</v>
      </c>
      <c r="J17" s="12">
        <f>G17*I17</f>
        <v>39850.745220000004</v>
      </c>
    </row>
    <row r="18" spans="2:11" x14ac:dyDescent="0.25">
      <c r="D18" s="5"/>
      <c r="E18" s="5"/>
      <c r="F18" s="5"/>
      <c r="G18" s="6"/>
      <c r="J18" s="11"/>
    </row>
    <row r="19" spans="2:11" ht="19.5" customHeight="1" x14ac:dyDescent="0.25">
      <c r="B19" s="10" t="s">
        <v>27</v>
      </c>
      <c r="C19" s="9" t="s">
        <v>20</v>
      </c>
      <c r="D19" s="5"/>
      <c r="E19" s="5">
        <v>91.76</v>
      </c>
      <c r="F19" s="5">
        <v>85.4</v>
      </c>
      <c r="G19" s="6">
        <f t="shared" ref="G19:G20" si="5">F19-E19-D19</f>
        <v>-6.3599999999999994</v>
      </c>
      <c r="H19" s="5">
        <v>434.6</v>
      </c>
      <c r="I19" s="5"/>
      <c r="J19" s="12">
        <f t="shared" ref="J19:J20" si="6">G19*H19</f>
        <v>-2764.056</v>
      </c>
    </row>
    <row r="20" spans="2:11" x14ac:dyDescent="0.25">
      <c r="C20" s="14" t="s">
        <v>36</v>
      </c>
      <c r="D20" s="5"/>
      <c r="E20" s="5">
        <v>87.57</v>
      </c>
      <c r="F20" s="5">
        <v>95.94</v>
      </c>
      <c r="G20" s="6">
        <f t="shared" si="5"/>
        <v>8.3700000000000045</v>
      </c>
      <c r="H20" s="5">
        <v>434.6</v>
      </c>
      <c r="I20" s="5"/>
      <c r="J20" s="12">
        <f t="shared" si="6"/>
        <v>3637.6020000000021</v>
      </c>
    </row>
    <row r="21" spans="2:11" ht="18" customHeight="1" x14ac:dyDescent="0.25"/>
    <row r="22" spans="2:11" x14ac:dyDescent="0.25">
      <c r="C22" s="14" t="s">
        <v>37</v>
      </c>
      <c r="D22" s="15"/>
      <c r="E22" s="16">
        <v>186.5</v>
      </c>
      <c r="F22" s="5">
        <v>89.85</v>
      </c>
      <c r="G22" s="6">
        <f t="shared" ref="G22:G25" si="7">F22-E22-D22</f>
        <v>-96.65</v>
      </c>
      <c r="H22" s="5">
        <v>130.4</v>
      </c>
      <c r="I22" s="5"/>
      <c r="J22" s="12">
        <f t="shared" ref="J22:J25" si="8">G22*H22</f>
        <v>-12603.160000000002</v>
      </c>
    </row>
    <row r="23" spans="2:11" x14ac:dyDescent="0.25">
      <c r="C23" s="14" t="s">
        <v>38</v>
      </c>
      <c r="D23" s="15"/>
      <c r="E23" s="16">
        <v>186.5</v>
      </c>
      <c r="F23" s="5">
        <v>89.85</v>
      </c>
      <c r="G23" s="6">
        <f t="shared" si="7"/>
        <v>-96.65</v>
      </c>
      <c r="H23" s="5">
        <v>195.6</v>
      </c>
      <c r="I23" s="5"/>
      <c r="J23" s="12">
        <f t="shared" si="8"/>
        <v>-18904.740000000002</v>
      </c>
    </row>
    <row r="24" spans="2:11" x14ac:dyDescent="0.25">
      <c r="C24" s="14" t="s">
        <v>39</v>
      </c>
      <c r="D24" s="15"/>
      <c r="E24" s="16">
        <v>186.5</v>
      </c>
      <c r="F24" s="5">
        <v>89.85</v>
      </c>
      <c r="G24" s="6">
        <f t="shared" si="7"/>
        <v>-96.65</v>
      </c>
      <c r="H24" s="5">
        <v>141.30000000000001</v>
      </c>
      <c r="I24" s="5"/>
      <c r="J24" s="12">
        <f t="shared" si="8"/>
        <v>-13656.645000000002</v>
      </c>
    </row>
    <row r="25" spans="2:11" x14ac:dyDescent="0.25">
      <c r="C25" s="14" t="s">
        <v>40</v>
      </c>
      <c r="D25" s="15"/>
      <c r="E25" s="16">
        <v>186.5</v>
      </c>
      <c r="F25" s="5">
        <v>89.85</v>
      </c>
      <c r="G25" s="6">
        <f t="shared" si="7"/>
        <v>-96.65</v>
      </c>
      <c r="H25" s="5">
        <v>130.4</v>
      </c>
      <c r="I25" s="5"/>
      <c r="J25" s="12">
        <f t="shared" si="8"/>
        <v>-12603.160000000002</v>
      </c>
    </row>
    <row r="26" spans="2:11" x14ac:dyDescent="0.25">
      <c r="C26" s="17"/>
      <c r="D26" s="1"/>
      <c r="E26" s="18"/>
      <c r="J26" s="11"/>
    </row>
    <row r="27" spans="2:11" x14ac:dyDescent="0.25">
      <c r="I27" s="2" t="s">
        <v>41</v>
      </c>
      <c r="J27" s="11">
        <f>SUM(J3:J25)</f>
        <v>-102335.04242000003</v>
      </c>
      <c r="K27" t="s">
        <v>42</v>
      </c>
    </row>
    <row r="28" spans="2:11" x14ac:dyDescent="0.25">
      <c r="J28" s="11">
        <f>1.21*J27</f>
        <v>-123825.40132820002</v>
      </c>
      <c r="K28" t="s">
        <v>43</v>
      </c>
    </row>
  </sheetData>
  <mergeCells count="2">
    <mergeCell ref="B3:B8"/>
    <mergeCell ref="B10:B1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ZL č.1</vt:lpstr>
      <vt:lpstr>ZL č.2</vt:lpstr>
      <vt:lpstr>ZL č.3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Rak</dc:creator>
  <cp:lastModifiedBy>Tomáš Rak</cp:lastModifiedBy>
  <dcterms:created xsi:type="dcterms:W3CDTF">2025-03-03T10:16:36Z</dcterms:created>
  <dcterms:modified xsi:type="dcterms:W3CDTF">2025-06-25T15:38:07Z</dcterms:modified>
</cp:coreProperties>
</file>