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AVBY\NABÍDKY stav.zakázek\2023\CL Evans\IC Tilia - Rychnov\Rychnov\"/>
    </mc:Choice>
  </mc:AlternateContent>
  <bookViews>
    <workbookView xWindow="0" yWindow="0" windowWidth="25770" windowHeight="17700"/>
  </bookViews>
  <sheets>
    <sheet name="SO 101_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" i="1" l="1"/>
  <c r="O194" i="1" s="1"/>
  <c r="I190" i="1"/>
  <c r="O190" i="1" s="1"/>
  <c r="I186" i="1"/>
  <c r="O186" i="1" s="1"/>
  <c r="I182" i="1"/>
  <c r="O182" i="1" s="1"/>
  <c r="I178" i="1"/>
  <c r="O178" i="1" s="1"/>
  <c r="I173" i="1"/>
  <c r="O173" i="1" s="1"/>
  <c r="I169" i="1"/>
  <c r="O169" i="1" s="1"/>
  <c r="I165" i="1"/>
  <c r="O165" i="1" s="1"/>
  <c r="I161" i="1"/>
  <c r="O161" i="1" s="1"/>
  <c r="I156" i="1"/>
  <c r="O156" i="1" s="1"/>
  <c r="I152" i="1"/>
  <c r="O152" i="1" s="1"/>
  <c r="I148" i="1"/>
  <c r="O148" i="1" s="1"/>
  <c r="I144" i="1"/>
  <c r="O144" i="1" s="1"/>
  <c r="I140" i="1"/>
  <c r="O140" i="1" s="1"/>
  <c r="I136" i="1"/>
  <c r="O136" i="1" s="1"/>
  <c r="I132" i="1"/>
  <c r="O132" i="1" s="1"/>
  <c r="I128" i="1"/>
  <c r="O128" i="1" s="1"/>
  <c r="I124" i="1"/>
  <c r="O124" i="1" s="1"/>
  <c r="I120" i="1"/>
  <c r="O120" i="1" s="1"/>
  <c r="I116" i="1"/>
  <c r="O116" i="1" s="1"/>
  <c r="I112" i="1"/>
  <c r="O112" i="1" s="1"/>
  <c r="I108" i="1"/>
  <c r="I103" i="1"/>
  <c r="O103" i="1" s="1"/>
  <c r="I99" i="1"/>
  <c r="O99" i="1" s="1"/>
  <c r="I95" i="1"/>
  <c r="O95" i="1" s="1"/>
  <c r="I91" i="1"/>
  <c r="I86" i="1"/>
  <c r="O86" i="1" s="1"/>
  <c r="I82" i="1"/>
  <c r="O82" i="1" s="1"/>
  <c r="I78" i="1"/>
  <c r="O78" i="1" s="1"/>
  <c r="I74" i="1"/>
  <c r="O74" i="1" s="1"/>
  <c r="I70" i="1"/>
  <c r="O70" i="1" s="1"/>
  <c r="I66" i="1"/>
  <c r="O66" i="1" s="1"/>
  <c r="I62" i="1"/>
  <c r="O62" i="1" s="1"/>
  <c r="I58" i="1"/>
  <c r="O58" i="1" s="1"/>
  <c r="I54" i="1"/>
  <c r="O54" i="1" s="1"/>
  <c r="I50" i="1"/>
  <c r="I45" i="1"/>
  <c r="O45" i="1" s="1"/>
  <c r="I41" i="1"/>
  <c r="O41" i="1" s="1"/>
  <c r="I37" i="1"/>
  <c r="O37" i="1" s="1"/>
  <c r="I33" i="1"/>
  <c r="O33" i="1" s="1"/>
  <c r="I29" i="1"/>
  <c r="O29" i="1" s="1"/>
  <c r="I25" i="1"/>
  <c r="O25" i="1" s="1"/>
  <c r="I21" i="1"/>
  <c r="O21" i="1" s="1"/>
  <c r="I17" i="1"/>
  <c r="O17" i="1" s="1"/>
  <c r="I13" i="1"/>
  <c r="O13" i="1" s="1"/>
  <c r="I9" i="1"/>
  <c r="Q177" i="1" l="1"/>
  <c r="I177" i="1" s="1"/>
  <c r="R160" i="1"/>
  <c r="O160" i="1" s="1"/>
  <c r="Q160" i="1"/>
  <c r="I160" i="1" s="1"/>
  <c r="Q107" i="1"/>
  <c r="I107" i="1" s="1"/>
  <c r="Q90" i="1"/>
  <c r="I90" i="1" s="1"/>
  <c r="Q49" i="1"/>
  <c r="I49" i="1" s="1"/>
  <c r="Q8" i="1"/>
  <c r="I8" i="1" s="1"/>
  <c r="R177" i="1"/>
  <c r="O177" i="1" s="1"/>
  <c r="O9" i="1"/>
  <c r="R8" i="1" s="1"/>
  <c r="O8" i="1" s="1"/>
  <c r="O50" i="1"/>
  <c r="R49" i="1" s="1"/>
  <c r="O49" i="1" s="1"/>
  <c r="O91" i="1"/>
  <c r="R90" i="1" s="1"/>
  <c r="O90" i="1" s="1"/>
  <c r="O108" i="1"/>
  <c r="R107" i="1" s="1"/>
  <c r="O107" i="1" s="1"/>
  <c r="I3" i="1" l="1"/>
  <c r="O2" i="1"/>
</calcChain>
</file>

<file path=xl/sharedStrings.xml><?xml version="1.0" encoding="utf-8"?>
<sst xmlns="http://schemas.openxmlformats.org/spreadsheetml/2006/main" count="654" uniqueCount="261">
  <si>
    <t>ASPE10</t>
  </si>
  <si>
    <t>3</t>
  </si>
  <si>
    <t>Soupis prací objektu</t>
  </si>
  <si>
    <t>S</t>
  </si>
  <si>
    <t xml:space="preserve">Stavba: </t>
  </si>
  <si>
    <t>2023-060</t>
  </si>
  <si>
    <t>ZPEVNĚNÉ PLOCHY A VO U TILIE, RYCHNOV U JABLONCE NAD NISOU</t>
  </si>
  <si>
    <t>SO 101</t>
  </si>
  <si>
    <t>0,00</t>
  </si>
  <si>
    <t>2</t>
  </si>
  <si>
    <t>O</t>
  </si>
  <si>
    <t>Rozpočet:</t>
  </si>
  <si>
    <t>ZPEVNĚNÉ PLOCHY - CHODNÍK</t>
  </si>
  <si>
    <t>15,00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</si>
  <si>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</si>
  <si>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</si>
  <si>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</si>
  <si>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</si>
  <si>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</si>
  <si>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</si>
  <si>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</si>
  <si>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Jednotková cena</t>
  </si>
  <si>
    <t>21,00</t>
  </si>
  <si>
    <t>Jednotková</t>
  </si>
  <si>
    <t>Celkem</t>
  </si>
  <si>
    <t>0</t>
  </si>
  <si>
    <t>1</t>
  </si>
  <si>
    <t>4</t>
  </si>
  <si>
    <t>5</t>
  </si>
  <si>
    <t>6</t>
  </si>
  <si>
    <t>9</t>
  </si>
  <si>
    <t>10</t>
  </si>
  <si>
    <t>SD</t>
  </si>
  <si>
    <t>Všeobecné konstrukce a práce</t>
  </si>
  <si>
    <t>P</t>
  </si>
  <si>
    <t>014102</t>
  </si>
  <si>
    <t>a</t>
  </si>
  <si>
    <t>POPLATKY ZA SKLÁDKU</t>
  </si>
  <si>
    <t>T</t>
  </si>
  <si>
    <t>PP</t>
  </si>
  <si>
    <t>POPLATEK ZA ULOŽENÍ MATERIÁLU NA RECYKLAČNÍ STŘEDISKO</t>
  </si>
  <si>
    <t>VV</t>
  </si>
  <si>
    <t>z pol. č. 17120.a: 4,56m3*1,8t/m3=8,208 [A]t</t>
  </si>
  <si>
    <t>TS</t>
  </si>
  <si>
    <t>zahrnuje veškeré poplatky provozovateli skládky související s uložením odpadu na skládce.</t>
  </si>
  <si>
    <t>b</t>
  </si>
  <si>
    <t>POPLATEK ZA ULOŽENÍ MATERIÁLU NA RECYKLAČNÍ STŘEDISKO,  
POLOŽKA BUDE ČERPÁNA NA ŽÁDOST TDI</t>
  </si>
  <si>
    <t>z pol. č. 17120.b: 50,305m3*1,8t/m3=90,549 [A]t</t>
  </si>
  <si>
    <t>c</t>
  </si>
  <si>
    <t>z pol. č. 11343: 36,9m3*2,2t/m3=81,180 [A]t 
z pol. č. 11345: 38,16m3*2,2t/m3=83,952 [B]t 
z pol. č. 11352: 0,15m*0,25m*14,0m*2,2t/m3=1,155 [C]t 
z pol. č. 11353: 0,3m*0,25m*25,0m (1/3 ze celkové délky) *2,2t/m3=4,125 [D]t 
Celkem: A+B+C+D=170,412 [E]t</t>
  </si>
  <si>
    <t>02720</t>
  </si>
  <si>
    <t/>
  </si>
  <si>
    <t>POMOC PRÁCE ZŘÍZ NEBO ZAJIŠŤ REGULACI A OCHRANU DOPRAVY</t>
  </si>
  <si>
    <t>KČ</t>
  </si>
  <si>
    <t>viz TZ článek č. 4 
Dopravně inženýrská opatření v průběhu celé stavby (dle TP66 a DI PČR), zahrnuje osazení, přesuny a odvoz provizorního dopravního značení. Zahrnuje dočasné dopravní značení, dopravní zařízení (např. světelné výstražné zařízení atd.), oplocení a všechny související práce po dobu trvání stavby. Součástí položky je i údržba a péče o dopravně inženýrská opatření v průběhu celé stavby. Vč. čištění vozovek (v případě znečištění)</t>
  </si>
  <si>
    <t>zahrnuje veškeré náklady spojené s objednatelem požadovanými zařízeními</t>
  </si>
  <si>
    <t>02730</t>
  </si>
  <si>
    <t>POMOC PRÁCE ZŘÍZ NEBO ZAJIŠŤ OCHRANU INŽENÝRSKÝCH SÍTÍ</t>
  </si>
  <si>
    <t>OCHRANA STÁVAJÍCÍCH INŽENÝRSKÝCH SÍTÍ PO DOBU STAVBY</t>
  </si>
  <si>
    <t>02811</t>
  </si>
  <si>
    <t>PRŮZKUMNÉ PRÁCE GEOTECHNICKÉ NA POVRCHU</t>
  </si>
  <si>
    <t>ZATĚŽOVACÍ ZKOUŠKY - STATICKÉ ZKOUŠKY (NA PLÁNI A PODKLADNÍCH VRSTVÁCH), PŘEDPOKLAD 9 KS CELKEM, 
FAKTUROVÁNO DLE SKUTEČNĚ PROVEDENÝCH ZKOUŠEK</t>
  </si>
  <si>
    <t>zahrnuje veškeré náklady spojené s objednatelem požadovanými pracemi</t>
  </si>
  <si>
    <t>7</t>
  </si>
  <si>
    <t>02911</t>
  </si>
  <si>
    <t>OSTATNÍ POŽADAVKY - GEODETICKÉ ZAMĚŘENÍ</t>
  </si>
  <si>
    <t>GEODETICKÉ PRÁCE BĚHEM VÝSTAVBY</t>
  </si>
  <si>
    <t>8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</si>
  <si>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</si>
  <si>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</si>
  <si>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</si>
  <si>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</si>
  <si>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</si>
  <si>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</si>
  <si>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</si>
  <si>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</si>
  <si>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GEOMETRICKÝ PLÁN SKUTEČNÉHO PROVEDENÍ STAVBY</t>
  </si>
  <si>
    <t>položka zahrnuje:  
- přípravu podkladů, podání žádosti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</t>
  </si>
  <si>
    <t>Zemní práce</t>
  </si>
  <si>
    <t>11</t>
  </si>
  <si>
    <t>11343</t>
  </si>
  <si>
    <t>ODSTRAN KRYTU ZPEVNĚNÝCH PLOCH S ASFALT POJIVEM VČET PODKLADU</t>
  </si>
  <si>
    <t>M3</t>
  </si>
  <si>
    <t>VČETNĚ ODVOZU A ULOŽENÍ DO RECYKLAČNÍHO STŘEDISKA, POPLATEK UVEDEN V POLOŽCE 014102.c</t>
  </si>
  <si>
    <t>digitálně odměřeno ze situace 
vybourání asf. vozovky v tl. 410 mm: 90,0m2*0,41m=36,900 [A]m3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</si>
  <si>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</si>
  <si>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</t>
  </si>
  <si>
    <t>11345</t>
  </si>
  <si>
    <t>ODSTRAN KRYTU ZPEVNĚNÝCH PLOCH Z BETONU VČET PODKLADU</t>
  </si>
  <si>
    <t>digitálně odměřeno ze situace 
vybourání dlažby v tl. 240 mm: 159,0m2*0,24m=38,160 [A]m3</t>
  </si>
  <si>
    <t>13</t>
  </si>
  <si>
    <t>11352</t>
  </si>
  <si>
    <t>ODSTRANĚNÍ CHODNÍKOVÝCH A SILNIČNÍCH OBRUBNÍKŮ BETONOVÝCH</t>
  </si>
  <si>
    <t>M</t>
  </si>
  <si>
    <t>digitálně odměřeno ze situace 
vybourání betonové silniční obruby š. 150 mm 
ulice Školní: 14,0m=14,000 [A]m</t>
  </si>
  <si>
    <t>14</t>
  </si>
  <si>
    <t>11353</t>
  </si>
  <si>
    <t>ODSTRANĚNÍ CHODNÍKOVÝCH KAMENNÝCH OBRUBNÍKŮ</t>
  </si>
  <si>
    <t>ZPĚTNÉ POUŽITÍ NA STAVBĚ (PŘEDPOKLAD 2/3 Z CELKOVÉ DÉLKY), 
VČETNĚ ODVOZU A ULOŽENÍ DO RECYKLAČNÍHO STŘEDISKA, POPLATEK UVEDEN V POLOŽCE 014102.c</t>
  </si>
  <si>
    <t>vybourání kamenné obruby 300 mm, ulice Školní: 76,0m=76,000 [A]m</t>
  </si>
  <si>
    <t>15</t>
  </si>
  <si>
    <t>113767</t>
  </si>
  <si>
    <t>FRÉZOVÁNÍ DRÁŽKY PRŮŘEZU DO 1000MM2 V ASFALTOVÉ VOZOVCE</t>
  </si>
  <si>
    <t>digitálně odměřeno ze situace 
proříznutí spáry před zálivkou: 90,0m+93,0m=183,000 [A]m</t>
  </si>
  <si>
    <t>Položka zahrnuje veškerou manipulaci s vybouranou sutí a s vybouranými hmotami vč. uložení na skládku.</t>
  </si>
  <si>
    <t>16</t>
  </si>
  <si>
    <t>12273</t>
  </si>
  <si>
    <t>ODKOPÁVKY A PROKOPÁVKY OBECNÉ TŘ. I</t>
  </si>
  <si>
    <t>VČETNĚ NALOŽENÍ A ODVOZU DO RECYKLAČNÍHO STŘEDISKA, POPLATEK UVEDEN V POLOŽCE 014102.a</t>
  </si>
  <si>
    <t>výkopy obecné 
57,0m2*0,08m=4,560 [A]m3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</si>
  <si>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</si>
  <si>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17</t>
  </si>
  <si>
    <t>VČETNĚ NALOŽENÍ A ODVOZU DO RECYKLAČNÍHO STŘEDISKA, POPLATEK UVEDEN V POLOŽCE 014102.b 
POLOŽKA BUDE ČERPÁNA NA ŽÁDOST TDI</t>
  </si>
  <si>
    <t>výkopy aktivní zóny: (112,0m2+1,35m2+1,1m2)*0,3m+31,94m2*0,5m=50,305 [A]m3</t>
  </si>
  <si>
    <t>18</t>
  </si>
  <si>
    <t>17120</t>
  </si>
  <si>
    <t>ULOŽENÍ SYPANINY DO NÁSYPŮ A NA SKLÁDKY BEZ ZHUTNĚNÍ</t>
  </si>
  <si>
    <t>uložení zeminy na skládku 
z pol. č. 12273.a: 4,56m3=4,560 [A]m3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</si>
  <si>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</si>
  <si>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19</t>
  </si>
  <si>
    <t>POLOŽKA BUDE ČERPÁNA NA ŽÁDOST TDI</t>
  </si>
  <si>
    <t>uložení zeminy na skládku 
z pol. č. 12273.b: 50,305m3=50,305 [A]m3</t>
  </si>
  <si>
    <t>20</t>
  </si>
  <si>
    <t>18110</t>
  </si>
  <si>
    <t>ÚPRAVA PLÁNĚ SE ZHUTNĚNÍM V HORNINĚ TŘ. I</t>
  </si>
  <si>
    <t>M2</t>
  </si>
  <si>
    <t>digitálně odměřeno ze situace 
112,0m2+1,35m2+1,1m2+31,94m2=146,390 [A]m2</t>
  </si>
  <si>
    <t>položka zahrnuje úpravu pláně včetně vyrovnání výškových rozdílů. Míru zhutnění určuje projekt.</t>
  </si>
  <si>
    <t>Základy</t>
  </si>
  <si>
    <t>21</t>
  </si>
  <si>
    <t>21197</t>
  </si>
  <si>
    <t>OPLÁŠTĚNÍ ODVODŇOVACÍCH ŽEBER Z GEOTEXTILIE</t>
  </si>
  <si>
    <t>podél ulice Školní: (90,0m*2,0m)*1,3přesahy=234,000 [A]m2</t>
  </si>
  <si>
    <t>položka zahrnuje dodávku předepsané geotextilie, mimostaveništní a vnitrostaveništní dopravu a její uložení včetně potřebných přesahů (nezapočítávají se do výměry)</t>
  </si>
  <si>
    <t>22</t>
  </si>
  <si>
    <t>212625</t>
  </si>
  <si>
    <t>TRATIVODY KOMPL Z TRUB Z PLAST HM DN DO 100MM, RÝHA TŘ I</t>
  </si>
  <si>
    <t>PE DN 100 MM, VČ. LOŽE ZE ŠD FR. 0-22 MM, TL. 100 MM, VČ. OBSYPU ZE ŠD FR. 8-16 MM, TL. 400 MM,  
VČ. ZAÚSTĚNÍ PODÉLNÉ DRENÁŽE DO ULIČNÍ VPUSTI,  
POLOŽKA BUDE ČERPÁNA NA ŽÁDOST TDI</t>
  </si>
  <si>
    <t>podél ulice Školní: 90,0m=90,000 [A]m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</si>
  <si>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</si>
  <si>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23</t>
  </si>
  <si>
    <t>21452</t>
  </si>
  <si>
    <t>SANAČNÍ VRSTVY Z KAMENIVA DRCENÉHO</t>
  </si>
  <si>
    <t>ŠD, B, FR. 0-63 MM, POLOŽKA BUDE ČERPÁNA NA ŽÁDOST TDI</t>
  </si>
  <si>
    <t>digitálně odměřeno ze situace 
sanace aktivní zóny, chodník, tl. 300 mm: (112,0m2+1,35m2+1,1m2)*0,3m=34,335 [A]m3 
sanace aktivní zóny, chodník s možností pojezdu, tl. 500 mm: 31,94m2*0,5m=15,970 [B]m3 
Celkem: A+B=50,305 [C]m3</t>
  </si>
  <si>
    <t>položka zahrnuje dodávku předepsaného kameniva, mimostaveništní a vnitrostaveništní dopravu a jeho uložení 
není-li v zadávací dokumentaci uvedeno jinak, jedná se o nakupovaný materiál</t>
  </si>
  <si>
    <t>24</t>
  </si>
  <si>
    <t>28997D</t>
  </si>
  <si>
    <t>OPLÁŠTĚNÍ (ZPEVNĚNÍ) Z GEOTEXTILIE DO 400G/M2</t>
  </si>
  <si>
    <t>digitálně odměřeno ze situace 
geotextílie pod sanační vrstvu: (112,0m2+1,35m2+1,1m2+31,94m2)*1,3přesahy=190,307 [A]m2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</si>
  <si>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</si>
  <si>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Komunikace</t>
  </si>
  <si>
    <t>25</t>
  </si>
  <si>
    <t>56333</t>
  </si>
  <si>
    <t>VOZOVKOVÉ VRSTVY ZE ŠTĚRKODRTI TL. DO 150MM</t>
  </si>
  <si>
    <t>ŠD, A, FR. 0-32 MM, TL. 150 MM</t>
  </si>
  <si>
    <t>digitálně odměřeno ze situace 
konstrukce vozovky: 90,0m2=90,000 [A]m2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</si>
  <si>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</si>
  <si>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26</t>
  </si>
  <si>
    <t>56334</t>
  </si>
  <si>
    <t>VOZOVKOVÉ VRSTVY ZE ŠTĚRKODRTI TL. DO 200MM</t>
  </si>
  <si>
    <t>ŠD, A, FR. 0-32 MM, TL. MIN. 150 MM</t>
  </si>
  <si>
    <t>digitálně odměřeno ze situace 
konstrukce chodníku pod dlažbou tl. 60 mm: 112,0m2+1,35m2+1,1m2=114,450 [A]m2</t>
  </si>
  <si>
    <t>27</t>
  </si>
  <si>
    <t>ŠD, B, FR. 0-32 MM, TL. MIN. 150 MM</t>
  </si>
  <si>
    <t>28</t>
  </si>
  <si>
    <t>56335</t>
  </si>
  <si>
    <t>VOZOVKOVÉ VRSTVY ZE ŠTĚRKODRTI TL. DO 250MM</t>
  </si>
  <si>
    <t>ŠD, A, FR. 0-32 MM, TL. MIN. 200 MM</t>
  </si>
  <si>
    <t>digitálně odměřeno ze situace 
konstrukce chodníku pod dlažbou tl. 80 mm: 31,94m2=31,940 [A]m2</t>
  </si>
  <si>
    <t>29</t>
  </si>
  <si>
    <t>574A33</t>
  </si>
  <si>
    <t>ASFALTOVÝ BETON PRO OBRUSNÉ VRSTVY ACO 11 TL. 40MM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</si>
  <si>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</si>
  <si>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30</t>
  </si>
  <si>
    <t>574E66</t>
  </si>
  <si>
    <t>ASFALTOVÝ BETON PRO PODKLADNÍ VRSTVY ACP 16+, 16S TL. 70MM</t>
  </si>
  <si>
    <t>ACP 16+</t>
  </si>
  <si>
    <t>31</t>
  </si>
  <si>
    <t>58251</t>
  </si>
  <si>
    <t>DLÁŽDĚNÉ KRYTY Z BETONOVÝCH DLAŽDIC DO LOŽE Z KAMENIVA</t>
  </si>
  <si>
    <t>HLADKÁ DLAŽBA TL. 60 MM, VČ. LOŽE Z KAMENIVA FR. 2-4, 4-8 MM, TL. 30 MM</t>
  </si>
  <si>
    <t>digitálně odměřeno ze situace 
1,1m2=1,100 [A]m2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</si>
  <si>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</si>
  <si>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32</t>
  </si>
  <si>
    <t>HLADKÁ DLAŽBA TL. 80 MM, VČ. LOŽE Z KAMENIVA FR. 2-4, 4-8 MM, TL. 40 MM</t>
  </si>
  <si>
    <t>digitálně odměřeno ze situace 
4,7m2=4,700 [A]m2</t>
  </si>
  <si>
    <t>33</t>
  </si>
  <si>
    <t>582611</t>
  </si>
  <si>
    <t>KRYTY Z BETON DLAŽDIC SE ZÁMKEM ŠEDÝCH TL 60MM DO LOŽE Z KAM</t>
  </si>
  <si>
    <t>VČ. LOŽE Z KAMENIVA FR. 2-4, 4-8 MM, TL. 30 MM</t>
  </si>
  <si>
    <t>digitálně odměřeno ze situace 
konstrukce chodníku: 112,0m2=112,000 [A]m2</t>
  </si>
  <si>
    <t>34</t>
  </si>
  <si>
    <t>582612</t>
  </si>
  <si>
    <t>KRYTY Z BETON DLAŽDIC SE ZÁMKEM ŠEDÝCH TL 80MM DO LOŽE Z KAM</t>
  </si>
  <si>
    <t>VČ. LOŽE Z KAMENIVA FR. 2-4, 4-8 MM, TL. 40 MM</t>
  </si>
  <si>
    <t>digitálně odměřeno ze situace 
konstrukce chodníku s pojezdem: 21,2m2=21,200 [A]m2</t>
  </si>
  <si>
    <t>35</t>
  </si>
  <si>
    <t>58261A</t>
  </si>
  <si>
    <t>KRYTY Z BETON DLAŽDIC SE ZÁMKEM BAREV RELIÉF TL 60MM DO LOŽE Z KAM</t>
  </si>
  <si>
    <t>digitálně odměřeno ze situace 
konstrukce chodníku: 1,35m2=1,350 [A]m2</t>
  </si>
  <si>
    <t>36</t>
  </si>
  <si>
    <t>58261B</t>
  </si>
  <si>
    <t>KRYTY Z BETON DLAŽDIC SE ZÁMKEM BAREV RELIÉF TL 80MM DO LOŽE Z KAM</t>
  </si>
  <si>
    <t>digitálně odměřeno ze situace 
konstrukce chodníku s pojezdem: 6,04m2=6,040 [A]m2</t>
  </si>
  <si>
    <t>37</t>
  </si>
  <si>
    <t>58920</t>
  </si>
  <si>
    <t>VÝPLŇ SPAR MODIFIKOVANÝM ASFALTEM</t>
  </si>
  <si>
    <t>digitálně odměřeno ze situace 
asfaltová zálivka spára ve vozovce: 93,0m=93,000 [A]m 
asfaltová zálivka podél obrub: 90,0m=90,000 [B]m 
Celkem: A+B=183,000 [C]m</t>
  </si>
  <si>
    <t>položka zahrnuje: 
- dodávku předepsaného materiálu 
- vyčištění a výplň spar tímto materiálem</t>
  </si>
  <si>
    <t>Potrubí</t>
  </si>
  <si>
    <t>38</t>
  </si>
  <si>
    <t>87727</t>
  </si>
  <si>
    <t>CHRÁNIČKY PŮLENÉ Z TRUB PLAST DN DO 100MM</t>
  </si>
  <si>
    <t>O ROZSAHU OCHRÁNĚNÍ IS BUDE ROZHODNUTO AŽ NA ZÁKLADĚ PŘESNÉHO VYTÝČENÍ</t>
  </si>
  <si>
    <t>předpoklad: 258,0m=258,000 [A]m</t>
  </si>
  <si>
    <t>položky pro zhotovení potrubí platí bez ohledu na sklon 
zahrnuje: 
- výrobní dokumentaci (včetně technologického předpisu) 
- dodání veškerého trubního a pomocného materiálu  (trouby včetně podélného rozpůlení,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 včetně případně předepsaného utěsnění konců chrániček 
- položky platí pro práce prováděné v prostoru zapaženém i nezapaženém a i v kolektorech, chráničkách</t>
  </si>
  <si>
    <t>39</t>
  </si>
  <si>
    <t>89921</t>
  </si>
  <si>
    <t>VÝŠKOVÁ ÚPRAVA POKLOPŮ</t>
  </si>
  <si>
    <t>KUS</t>
  </si>
  <si>
    <t>VÝŠKOVÁ ÚPRAVA ŠACHET</t>
  </si>
  <si>
    <t>- položka výškové úpravy zahrnuje všechny nutné práce a materiály pro zvýšení nebo snížení zařízení (včetně nutné úpravy stávajícího povrchu vozovky nebo chodníku).</t>
  </si>
  <si>
    <t>40</t>
  </si>
  <si>
    <t>89922</t>
  </si>
  <si>
    <t>VÝŠKOVÁ ÚPRAVA MŘÍŽÍ</t>
  </si>
  <si>
    <t>VÝŠKOVÁ ÚPRAVA ULIČNÍCH VPUSTÍ</t>
  </si>
  <si>
    <t>4ks=4,000 [A]ks</t>
  </si>
  <si>
    <t>41</t>
  </si>
  <si>
    <t>89943</t>
  </si>
  <si>
    <t>VÝŘEZ, VÝSEK, ÚTES NA POTRUBÍ DN DO 150MM</t>
  </si>
  <si>
    <t>zaústění drenáže do UV, ul. Školní: 1ks=1,000 [A]ks</t>
  </si>
  <si>
    <t>- zahrnují zejména náklady na osekání trub na útesy, na vysekání otvorů pro zaústění, na obetonování útesu. U výřezu a výseku náklady na ohlášení uzavírání vody, uzavření a otevření šoupat, vypuštění a napuštění vody, odvzdušnění potrubí a pod.</t>
  </si>
  <si>
    <t>Ostatní konstrukce a práce</t>
  </si>
  <si>
    <t>42</t>
  </si>
  <si>
    <t>917211</t>
  </si>
  <si>
    <t>ZÁHONOVÉ OBRUBY Z BETONOVÝCH OBRUBNÍKŮ ŠÍŘ 50MM</t>
  </si>
  <si>
    <t>ZÁHONOVÁ OBRUBA 50/250/1000 MM, VČETNĚ BET. LOŽE C25/30-XF2, TL. 100 MM S OBOUSTRANNOU BET. OPĚROU, 
POLOŽKA BUDE ČERPÁNA NA ŽÁDOST TDI</t>
  </si>
  <si>
    <t>37,0m=37,000 [A]m</t>
  </si>
  <si>
    <t>Položka zahrnuje: 
dodání a pokládku betonových obrubníků o rozměrech předepsaných zadávací dokumentací 
betonové lože i boční betonovou opěrku.</t>
  </si>
  <si>
    <t>43</t>
  </si>
  <si>
    <t>917427</t>
  </si>
  <si>
    <t>CHODNÍKOVÉ OBRUBY Z KAMENNÝCH OBRUBNÍKŮ ŠÍŘ 300MM</t>
  </si>
  <si>
    <t>SILNIČNÍ OBRUBA 300/250/1000 MM, VČETNĚ BET. LOŽE C25/30-XF2, TL. 100 MM S OBOUSTRANNOU BET. OPĚROU</t>
  </si>
  <si>
    <t>digitálně odměřeno ze situace 
doplnění chybějících obrub: 40,0m=40,000 [A]m</t>
  </si>
  <si>
    <t>Položka zahrnuje: 
dodání a pokládku kamenných obrubníků o rozměrech předepsaných zadávací dokumentací 
betonové lože i boční betonovou opěrku.</t>
  </si>
  <si>
    <t>44</t>
  </si>
  <si>
    <t>91782</t>
  </si>
  <si>
    <t>VÝŠKOVÁ ÚPRAVA OBRUBNÍKŮ KAMENNÝCH</t>
  </si>
  <si>
    <t>zpětné použití kamenných obrub z ulice Školní, předpoklad 2/3 z celkové délky 76,0 m: 50,0m=50,000 [A]m</t>
  </si>
  <si>
    <t>Položka výšková úprava obrub zahrnuje jejich vytrhání, očištění, manipulaci, nové betonové lože a osazení. Případné nutné doplnění novými obrubami se uvede v položkách 9172 až 9177.</t>
  </si>
  <si>
    <t>45</t>
  </si>
  <si>
    <t>919112</t>
  </si>
  <si>
    <t>ŘEZÁNÍ ASFALTOVÉHO KRYTU VOZOVEK TL DO 100MM</t>
  </si>
  <si>
    <t>digitálně odměřeno ze situace 
proříznutí spáry před bouráním: 90,0m+93,0m=183,000 [A]m</t>
  </si>
  <si>
    <t>položka zahrnuje řezání vozovkové vrstvy v předepsané tloušťce, včetně spotřeby vody</t>
  </si>
  <si>
    <t>46</t>
  </si>
  <si>
    <t>93808</t>
  </si>
  <si>
    <t>OČIŠTĚNÍ VOZOVEK ZAMETENÍM</t>
  </si>
  <si>
    <t>digitálně odměřeno ze situace 
69,04m2+1,35m2+21,2m2+112,0m2+4,7m2+1,1m2+90,0m2=299,390 [A]m2</t>
  </si>
  <si>
    <t>položka zahrnuje očištění předepsaným způsobem včetně odklizení vzniklého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</si>
</sst>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"/>
    </font>
    <font>
      <sz val="1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2" borderId="0" xfId="1" applyFont="1" applyFill="1"/>
    <xf numFmtId="0" fontId="2" fillId="2" borderId="0" xfId="1" applyFont="1" applyFill="1" applyAlignment="1">
      <alignment horizontal="center" vertical="center"/>
    </xf>
    <xf numFmtId="0" fontId="0" fillId="2" borderId="1" xfId="1" applyFont="1" applyFill="1" applyBorder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0" fillId="2" borderId="2" xfId="1" applyFont="1" applyFill="1" applyBorder="1"/>
    <xf numFmtId="0" fontId="0" fillId="2" borderId="3" xfId="1" applyFont="1" applyFill="1" applyBorder="1" applyAlignment="1">
      <alignment horizontal="center"/>
    </xf>
    <xf numFmtId="4" fontId="0" fillId="2" borderId="3" xfId="1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0" fillId="2" borderId="4" xfId="1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wrapText="1"/>
    </xf>
    <xf numFmtId="4" fontId="5" fillId="2" borderId="4" xfId="1" applyNumberFormat="1" applyFont="1" applyFill="1" applyBorder="1" applyAlignment="1">
      <alignment horizontal="center"/>
    </xf>
    <xf numFmtId="0" fontId="0" fillId="0" borderId="3" xfId="1" applyFont="1" applyBorder="1"/>
    <xf numFmtId="0" fontId="0" fillId="0" borderId="3" xfId="1" applyFont="1" applyBorder="1" applyAlignment="1">
      <alignment horizontal="right"/>
    </xf>
    <xf numFmtId="0" fontId="0" fillId="0" borderId="3" xfId="1" applyFont="1" applyBorder="1" applyAlignment="1">
      <alignment wrapText="1"/>
    </xf>
    <xf numFmtId="0" fontId="0" fillId="0" borderId="3" xfId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4" fontId="0" fillId="4" borderId="3" xfId="1" applyNumberFormat="1" applyFont="1" applyFill="1" applyBorder="1" applyAlignment="1" applyProtection="1">
      <alignment horizontal="center"/>
      <protection locked="0"/>
    </xf>
    <xf numFmtId="4" fontId="0" fillId="0" borderId="3" xfId="1" applyNumberFormat="1" applyFont="1" applyBorder="1" applyAlignment="1">
      <alignment horizontal="center"/>
    </xf>
    <xf numFmtId="0" fontId="0" fillId="0" borderId="5" xfId="1" applyFont="1" applyBorder="1" applyAlignment="1">
      <alignment vertical="top"/>
    </xf>
    <xf numFmtId="0" fontId="0" fillId="0" borderId="3" xfId="1" applyFont="1" applyBorder="1" applyAlignment="1">
      <alignment horizontal="left" vertical="center" wrapText="1"/>
    </xf>
    <xf numFmtId="0" fontId="0" fillId="0" borderId="0" xfId="1" applyFont="1" applyAlignment="1">
      <alignment vertical="top"/>
    </xf>
    <xf numFmtId="0" fontId="6" fillId="0" borderId="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right"/>
    </xf>
    <xf numFmtId="4" fontId="5" fillId="2" borderId="1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0" fillId="2" borderId="0" xfId="1" applyFont="1" applyFill="1"/>
    <xf numFmtId="0" fontId="3" fillId="2" borderId="1" xfId="1" applyFont="1" applyFill="1" applyBorder="1" applyAlignment="1">
      <alignment horizontal="right"/>
    </xf>
    <xf numFmtId="0" fontId="0" fillId="2" borderId="1" xfId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8F794-7562-4A6A-B425-1B2EFE95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314450" cy="4699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7"/>
  <sheetViews>
    <sheetView tabSelected="1" topLeftCell="B1" zoomScale="115" zoomScaleNormal="115" workbookViewId="0">
      <pane ySplit="7" topLeftCell="A8" activePane="bottomLeft" state="frozen"/>
      <selection pane="bottomLeft" activeCell="H195" sqref="H195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0</v>
      </c>
      <c r="B1" s="1"/>
      <c r="C1" s="1"/>
      <c r="D1" s="1"/>
      <c r="E1" s="1"/>
      <c r="F1" s="1"/>
      <c r="G1" s="1"/>
      <c r="H1" s="1"/>
      <c r="I1" s="1"/>
      <c r="P1" t="s">
        <v>1</v>
      </c>
    </row>
    <row r="2" spans="1:18" ht="24.95" customHeight="1" x14ac:dyDescent="0.2">
      <c r="B2" s="1"/>
      <c r="C2" s="1"/>
      <c r="D2" s="1"/>
      <c r="E2" s="2" t="s">
        <v>2</v>
      </c>
      <c r="F2" s="1"/>
      <c r="G2" s="1"/>
      <c r="H2" s="3"/>
      <c r="I2" s="3"/>
      <c r="O2">
        <f>0+O8+O49+O90+O107+O160+O177</f>
        <v>366278.00999999995</v>
      </c>
      <c r="P2" t="s">
        <v>1</v>
      </c>
    </row>
    <row r="3" spans="1:18" ht="15" customHeight="1" x14ac:dyDescent="0.25">
      <c r="A3" t="s">
        <v>3</v>
      </c>
      <c r="B3" s="4" t="s">
        <v>4</v>
      </c>
      <c r="C3" s="30" t="s">
        <v>5</v>
      </c>
      <c r="D3" s="31"/>
      <c r="E3" s="5" t="s">
        <v>6</v>
      </c>
      <c r="F3" s="1"/>
      <c r="G3" s="6"/>
      <c r="H3" s="7" t="s">
        <v>7</v>
      </c>
      <c r="I3" s="8">
        <f>0+I8+I49+I90+I107+I160+I177</f>
        <v>1744181</v>
      </c>
      <c r="O3" t="s">
        <v>8</v>
      </c>
      <c r="P3" t="s">
        <v>9</v>
      </c>
    </row>
    <row r="4" spans="1:18" ht="15" customHeight="1" x14ac:dyDescent="0.25">
      <c r="A4" t="s">
        <v>10</v>
      </c>
      <c r="B4" s="9" t="s">
        <v>11</v>
      </c>
      <c r="C4" s="32" t="s">
        <v>7</v>
      </c>
      <c r="D4" s="33"/>
      <c r="E4" s="10" t="s">
        <v>12</v>
      </c>
      <c r="F4" s="3"/>
      <c r="G4" s="3"/>
      <c r="H4" s="11"/>
      <c r="I4" s="11"/>
      <c r="O4" t="s">
        <v>13</v>
      </c>
      <c r="P4" t="s">
        <v>9</v>
      </c>
    </row>
    <row r="5" spans="1:18" ht="12.75" customHeight="1" x14ac:dyDescent="0.2">
      <c r="A5" s="29" t="s">
        <v>14</v>
      </c>
      <c r="B5" s="29" t="s">
        <v>15</v>
      </c>
      <c r="C5" s="29" t="s">
        <v>16</v>
      </c>
      <c r="D5" s="29" t="s">
        <v>17</v>
      </c>
      <c r="E5" s="29" t="s">
        <v>18</v>
      </c>
      <c r="F5" s="29" t="s">
        <v>19</v>
      </c>
      <c r="G5" s="29" t="s">
        <v>20</v>
      </c>
      <c r="H5" s="29" t="s">
        <v>21</v>
      </c>
      <c r="I5" s="29"/>
      <c r="O5" t="s">
        <v>22</v>
      </c>
      <c r="P5" t="s">
        <v>9</v>
      </c>
    </row>
    <row r="6" spans="1:18" ht="12.75" customHeight="1" x14ac:dyDescent="0.2">
      <c r="A6" s="29"/>
      <c r="B6" s="29"/>
      <c r="C6" s="29"/>
      <c r="D6" s="29"/>
      <c r="E6" s="29"/>
      <c r="F6" s="29"/>
      <c r="G6" s="29"/>
      <c r="H6" s="12" t="s">
        <v>23</v>
      </c>
      <c r="I6" s="12" t="s">
        <v>24</v>
      </c>
    </row>
    <row r="7" spans="1:18" ht="12.75" customHeight="1" x14ac:dyDescent="0.2">
      <c r="A7" s="12" t="s">
        <v>25</v>
      </c>
      <c r="B7" s="12" t="s">
        <v>26</v>
      </c>
      <c r="C7" s="12" t="s">
        <v>9</v>
      </c>
      <c r="D7" s="12" t="s">
        <v>1</v>
      </c>
      <c r="E7" s="12" t="s">
        <v>27</v>
      </c>
      <c r="F7" s="12" t="s">
        <v>28</v>
      </c>
      <c r="G7" s="12" t="s">
        <v>29</v>
      </c>
      <c r="H7" s="12" t="s">
        <v>30</v>
      </c>
      <c r="I7" s="12" t="s">
        <v>31</v>
      </c>
    </row>
    <row r="8" spans="1:18" ht="12.75" customHeight="1" x14ac:dyDescent="0.2">
      <c r="A8" s="11" t="s">
        <v>32</v>
      </c>
      <c r="B8" s="11"/>
      <c r="C8" s="13" t="s">
        <v>25</v>
      </c>
      <c r="D8" s="11"/>
      <c r="E8" s="14" t="s">
        <v>33</v>
      </c>
      <c r="F8" s="11"/>
      <c r="G8" s="11"/>
      <c r="H8" s="11"/>
      <c r="I8" s="15">
        <f>0+Q8</f>
        <v>317817.11</v>
      </c>
      <c r="O8">
        <f>0+R8</f>
        <v>66741.593099999998</v>
      </c>
      <c r="Q8">
        <f>0+I9+I13+I17+I21+I25+I29+I33+I37+I41+I45</f>
        <v>317817.11</v>
      </c>
      <c r="R8">
        <f>0+O9+O13+O17+O21+O25+O29+O33+O37+O41+O45</f>
        <v>66741.593099999998</v>
      </c>
    </row>
    <row r="9" spans="1:18" x14ac:dyDescent="0.2">
      <c r="A9" s="16" t="s">
        <v>34</v>
      </c>
      <c r="B9" s="17" t="s">
        <v>26</v>
      </c>
      <c r="C9" s="17" t="s">
        <v>35</v>
      </c>
      <c r="D9" s="16" t="s">
        <v>36</v>
      </c>
      <c r="E9" s="18" t="s">
        <v>37</v>
      </c>
      <c r="F9" s="19" t="s">
        <v>38</v>
      </c>
      <c r="G9" s="20">
        <v>8.2080000000000002</v>
      </c>
      <c r="H9" s="21">
        <v>230</v>
      </c>
      <c r="I9" s="22">
        <f>ROUND(ROUND(H9,2)*ROUND(G9,3),2)</f>
        <v>1887.84</v>
      </c>
      <c r="O9">
        <f>(I9*21)/100</f>
        <v>396.44639999999998</v>
      </c>
      <c r="P9" t="s">
        <v>9</v>
      </c>
    </row>
    <row r="10" spans="1:18" x14ac:dyDescent="0.2">
      <c r="A10" s="23" t="s">
        <v>39</v>
      </c>
      <c r="E10" s="24" t="s">
        <v>40</v>
      </c>
    </row>
    <row r="11" spans="1:18" x14ac:dyDescent="0.2">
      <c r="A11" s="25" t="s">
        <v>41</v>
      </c>
      <c r="E11" s="26" t="s">
        <v>42</v>
      </c>
    </row>
    <row r="12" spans="1:18" ht="25.5" x14ac:dyDescent="0.2">
      <c r="A12" t="s">
        <v>43</v>
      </c>
      <c r="E12" s="24" t="s">
        <v>44</v>
      </c>
    </row>
    <row r="13" spans="1:18" x14ac:dyDescent="0.2">
      <c r="A13" s="16" t="s">
        <v>34</v>
      </c>
      <c r="B13" s="17" t="s">
        <v>9</v>
      </c>
      <c r="C13" s="17" t="s">
        <v>35</v>
      </c>
      <c r="D13" s="16" t="s">
        <v>45</v>
      </c>
      <c r="E13" s="18" t="s">
        <v>37</v>
      </c>
      <c r="F13" s="19" t="s">
        <v>38</v>
      </c>
      <c r="G13" s="20">
        <v>90.549000000000007</v>
      </c>
      <c r="H13" s="21">
        <v>230</v>
      </c>
      <c r="I13" s="22">
        <f>ROUND(ROUND(H13,2)*ROUND(G13,3),2)</f>
        <v>20826.27</v>
      </c>
      <c r="O13">
        <f>(I13*21)/100</f>
        <v>4373.5167000000001</v>
      </c>
      <c r="P13" t="s">
        <v>9</v>
      </c>
    </row>
    <row r="14" spans="1:18" ht="25.5" x14ac:dyDescent="0.2">
      <c r="A14" s="23" t="s">
        <v>39</v>
      </c>
      <c r="E14" s="24" t="s">
        <v>46</v>
      </c>
    </row>
    <row r="15" spans="1:18" x14ac:dyDescent="0.2">
      <c r="A15" s="25" t="s">
        <v>41</v>
      </c>
      <c r="E15" s="26" t="s">
        <v>47</v>
      </c>
    </row>
    <row r="16" spans="1:18" ht="25.5" x14ac:dyDescent="0.2">
      <c r="A16" t="s">
        <v>43</v>
      </c>
      <c r="E16" s="24" t="s">
        <v>44</v>
      </c>
    </row>
    <row r="17" spans="1:16" x14ac:dyDescent="0.2">
      <c r="A17" s="16" t="s">
        <v>34</v>
      </c>
      <c r="B17" s="17" t="s">
        <v>1</v>
      </c>
      <c r="C17" s="17" t="s">
        <v>35</v>
      </c>
      <c r="D17" s="16" t="s">
        <v>48</v>
      </c>
      <c r="E17" s="18" t="s">
        <v>37</v>
      </c>
      <c r="F17" s="19" t="s">
        <v>38</v>
      </c>
      <c r="G17" s="20">
        <v>170.41200000000001</v>
      </c>
      <c r="H17" s="21">
        <v>250</v>
      </c>
      <c r="I17" s="22">
        <f>ROUND(ROUND(H17,2)*ROUND(G17,3),2)</f>
        <v>42603</v>
      </c>
      <c r="O17">
        <f>(I17*21)/100</f>
        <v>8946.6299999999992</v>
      </c>
      <c r="P17" t="s">
        <v>9</v>
      </c>
    </row>
    <row r="18" spans="1:16" x14ac:dyDescent="0.2">
      <c r="A18" s="23" t="s">
        <v>39</v>
      </c>
      <c r="E18" s="24" t="s">
        <v>40</v>
      </c>
    </row>
    <row r="19" spans="1:16" ht="63.75" x14ac:dyDescent="0.2">
      <c r="A19" s="25" t="s">
        <v>41</v>
      </c>
      <c r="E19" s="26" t="s">
        <v>49</v>
      </c>
    </row>
    <row r="20" spans="1:16" ht="25.5" x14ac:dyDescent="0.2">
      <c r="A20" t="s">
        <v>43</v>
      </c>
      <c r="E20" s="24" t="s">
        <v>44</v>
      </c>
    </row>
    <row r="21" spans="1:16" x14ac:dyDescent="0.2">
      <c r="A21" s="16" t="s">
        <v>34</v>
      </c>
      <c r="B21" s="17" t="s">
        <v>27</v>
      </c>
      <c r="C21" s="17" t="s">
        <v>50</v>
      </c>
      <c r="D21" s="16" t="s">
        <v>51</v>
      </c>
      <c r="E21" s="18" t="s">
        <v>52</v>
      </c>
      <c r="F21" s="19" t="s">
        <v>53</v>
      </c>
      <c r="G21" s="20">
        <v>1</v>
      </c>
      <c r="H21" s="21">
        <v>120000</v>
      </c>
      <c r="I21" s="22">
        <f>ROUND(ROUND(H21,2)*ROUND(G21,3),2)</f>
        <v>120000</v>
      </c>
      <c r="O21">
        <f>(I21*21)/100</f>
        <v>25200</v>
      </c>
      <c r="P21" t="s">
        <v>9</v>
      </c>
    </row>
    <row r="22" spans="1:16" ht="89.25" x14ac:dyDescent="0.2">
      <c r="A22" s="23" t="s">
        <v>39</v>
      </c>
      <c r="E22" s="24" t="s">
        <v>54</v>
      </c>
    </row>
    <row r="23" spans="1:16" x14ac:dyDescent="0.2">
      <c r="A23" s="25" t="s">
        <v>41</v>
      </c>
      <c r="E23" s="26" t="s">
        <v>51</v>
      </c>
    </row>
    <row r="24" spans="1:16" x14ac:dyDescent="0.2">
      <c r="A24" t="s">
        <v>43</v>
      </c>
      <c r="E24" s="24" t="s">
        <v>55</v>
      </c>
    </row>
    <row r="25" spans="1:16" x14ac:dyDescent="0.2">
      <c r="A25" s="16" t="s">
        <v>34</v>
      </c>
      <c r="B25" s="17" t="s">
        <v>28</v>
      </c>
      <c r="C25" s="17" t="s">
        <v>56</v>
      </c>
      <c r="D25" s="16" t="s">
        <v>51</v>
      </c>
      <c r="E25" s="18" t="s">
        <v>57</v>
      </c>
      <c r="F25" s="19" t="s">
        <v>53</v>
      </c>
      <c r="G25" s="20">
        <v>1</v>
      </c>
      <c r="H25" s="21">
        <v>25000</v>
      </c>
      <c r="I25" s="22">
        <f>ROUND(ROUND(H25,2)*ROUND(G25,3),2)</f>
        <v>25000</v>
      </c>
      <c r="O25">
        <f>(I25*21)/100</f>
        <v>5250</v>
      </c>
      <c r="P25" t="s">
        <v>9</v>
      </c>
    </row>
    <row r="26" spans="1:16" x14ac:dyDescent="0.2">
      <c r="A26" s="23" t="s">
        <v>39</v>
      </c>
      <c r="E26" s="24" t="s">
        <v>58</v>
      </c>
    </row>
    <row r="27" spans="1:16" x14ac:dyDescent="0.2">
      <c r="A27" s="25" t="s">
        <v>41</v>
      </c>
      <c r="E27" s="26" t="s">
        <v>51</v>
      </c>
    </row>
    <row r="28" spans="1:16" x14ac:dyDescent="0.2">
      <c r="A28" t="s">
        <v>43</v>
      </c>
      <c r="E28" s="24" t="s">
        <v>55</v>
      </c>
    </row>
    <row r="29" spans="1:16" x14ac:dyDescent="0.2">
      <c r="A29" s="16" t="s">
        <v>34</v>
      </c>
      <c r="B29" s="17" t="s">
        <v>29</v>
      </c>
      <c r="C29" s="17" t="s">
        <v>59</v>
      </c>
      <c r="D29" s="16" t="s">
        <v>51</v>
      </c>
      <c r="E29" s="18" t="s">
        <v>60</v>
      </c>
      <c r="F29" s="19" t="s">
        <v>53</v>
      </c>
      <c r="G29" s="20">
        <v>1</v>
      </c>
      <c r="H29" s="21">
        <v>39000</v>
      </c>
      <c r="I29" s="22">
        <f>ROUND(ROUND(H29,2)*ROUND(G29,3),2)</f>
        <v>39000</v>
      </c>
      <c r="O29">
        <f>(I29*21)/100</f>
        <v>8190</v>
      </c>
      <c r="P29" t="s">
        <v>9</v>
      </c>
    </row>
    <row r="30" spans="1:16" ht="38.25" x14ac:dyDescent="0.2">
      <c r="A30" s="23" t="s">
        <v>39</v>
      </c>
      <c r="E30" s="24" t="s">
        <v>61</v>
      </c>
    </row>
    <row r="31" spans="1:16" x14ac:dyDescent="0.2">
      <c r="A31" s="25" t="s">
        <v>41</v>
      </c>
      <c r="E31" s="26" t="s">
        <v>51</v>
      </c>
    </row>
    <row r="32" spans="1:16" x14ac:dyDescent="0.2">
      <c r="A32" t="s">
        <v>43</v>
      </c>
      <c r="E32" s="24" t="s">
        <v>62</v>
      </c>
    </row>
    <row r="33" spans="1:16" x14ac:dyDescent="0.2">
      <c r="A33" s="16" t="s">
        <v>34</v>
      </c>
      <c r="B33" s="17" t="s">
        <v>63</v>
      </c>
      <c r="C33" s="17" t="s">
        <v>64</v>
      </c>
      <c r="D33" s="16" t="s">
        <v>51</v>
      </c>
      <c r="E33" s="18" t="s">
        <v>65</v>
      </c>
      <c r="F33" s="19" t="s">
        <v>53</v>
      </c>
      <c r="G33" s="20">
        <v>1</v>
      </c>
      <c r="H33" s="21">
        <v>8000</v>
      </c>
      <c r="I33" s="22">
        <f>ROUND(ROUND(H33,2)*ROUND(G33,3),2)</f>
        <v>8000</v>
      </c>
      <c r="O33">
        <f>(I33*21)/100</f>
        <v>1680</v>
      </c>
      <c r="P33" t="s">
        <v>9</v>
      </c>
    </row>
    <row r="34" spans="1:16" x14ac:dyDescent="0.2">
      <c r="A34" s="23" t="s">
        <v>39</v>
      </c>
      <c r="E34" s="24" t="s">
        <v>66</v>
      </c>
    </row>
    <row r="35" spans="1:16" x14ac:dyDescent="0.2">
      <c r="A35" s="25" t="s">
        <v>41</v>
      </c>
      <c r="E35" s="26" t="s">
        <v>51</v>
      </c>
    </row>
    <row r="36" spans="1:16" x14ac:dyDescent="0.2">
      <c r="A36" t="s">
        <v>43</v>
      </c>
      <c r="E36" s="24" t="s">
        <v>62</v>
      </c>
    </row>
    <row r="37" spans="1:16" x14ac:dyDescent="0.2">
      <c r="A37" s="16" t="s">
        <v>34</v>
      </c>
      <c r="B37" s="17" t="s">
        <v>67</v>
      </c>
      <c r="C37" s="17" t="s">
        <v>68</v>
      </c>
      <c r="D37" s="16" t="s">
        <v>51</v>
      </c>
      <c r="E37" s="18" t="s">
        <v>69</v>
      </c>
      <c r="F37" s="19" t="s">
        <v>53</v>
      </c>
      <c r="G37" s="20">
        <v>1</v>
      </c>
      <c r="H37" s="21">
        <v>25000</v>
      </c>
      <c r="I37" s="22">
        <f>ROUND(ROUND(H37,2)*ROUND(G37,3),2)</f>
        <v>25000</v>
      </c>
      <c r="O37">
        <f>(I37*21)/100</f>
        <v>5250</v>
      </c>
      <c r="P37" t="s">
        <v>9</v>
      </c>
    </row>
    <row r="38" spans="1:16" x14ac:dyDescent="0.2">
      <c r="A38" s="23" t="s">
        <v>39</v>
      </c>
      <c r="E38" s="24" t="s">
        <v>70</v>
      </c>
    </row>
    <row r="39" spans="1:16" x14ac:dyDescent="0.2">
      <c r="A39" s="25" t="s">
        <v>41</v>
      </c>
      <c r="E39" s="26" t="s">
        <v>51</v>
      </c>
    </row>
    <row r="40" spans="1:16" x14ac:dyDescent="0.2">
      <c r="A40" t="s">
        <v>43</v>
      </c>
      <c r="E40" s="24" t="s">
        <v>62</v>
      </c>
    </row>
    <row r="41" spans="1:16" x14ac:dyDescent="0.2">
      <c r="A41" s="16" t="s">
        <v>34</v>
      </c>
      <c r="B41" s="17" t="s">
        <v>30</v>
      </c>
      <c r="C41" s="17" t="s">
        <v>71</v>
      </c>
      <c r="D41" s="16" t="s">
        <v>51</v>
      </c>
      <c r="E41" s="18" t="s">
        <v>72</v>
      </c>
      <c r="F41" s="19" t="s">
        <v>53</v>
      </c>
      <c r="G41" s="20">
        <v>1</v>
      </c>
      <c r="H41" s="21">
        <v>14000</v>
      </c>
      <c r="I41" s="22">
        <f>ROUND(ROUND(H41,2)*ROUND(G41,3),2)</f>
        <v>14000</v>
      </c>
      <c r="O41">
        <f>(I41*21)/100</f>
        <v>2940</v>
      </c>
      <c r="P41" t="s">
        <v>9</v>
      </c>
    </row>
    <row r="42" spans="1:16" x14ac:dyDescent="0.2">
      <c r="A42" s="23" t="s">
        <v>39</v>
      </c>
      <c r="E42" s="24" t="s">
        <v>73</v>
      </c>
    </row>
    <row r="43" spans="1:16" x14ac:dyDescent="0.2">
      <c r="A43" s="25" t="s">
        <v>41</v>
      </c>
      <c r="E43" s="26" t="s">
        <v>51</v>
      </c>
    </row>
    <row r="44" spans="1:16" x14ac:dyDescent="0.2">
      <c r="A44" t="s">
        <v>43</v>
      </c>
      <c r="E44" s="24" t="s">
        <v>62</v>
      </c>
    </row>
    <row r="45" spans="1:16" x14ac:dyDescent="0.2">
      <c r="A45" s="16" t="s">
        <v>34</v>
      </c>
      <c r="B45" s="17" t="s">
        <v>31</v>
      </c>
      <c r="C45" s="17" t="s">
        <v>74</v>
      </c>
      <c r="D45" s="16" t="s">
        <v>51</v>
      </c>
      <c r="E45" s="18" t="s">
        <v>75</v>
      </c>
      <c r="F45" s="19" t="s">
        <v>53</v>
      </c>
      <c r="G45" s="20">
        <v>1</v>
      </c>
      <c r="H45" s="21">
        <v>21500</v>
      </c>
      <c r="I45" s="22">
        <f>ROUND(ROUND(H45,2)*ROUND(G45,3),2)</f>
        <v>21500</v>
      </c>
      <c r="O45">
        <f>(I45*21)/100</f>
        <v>4515</v>
      </c>
      <c r="P45" t="s">
        <v>9</v>
      </c>
    </row>
    <row r="46" spans="1:16" x14ac:dyDescent="0.2">
      <c r="A46" s="23" t="s">
        <v>39</v>
      </c>
      <c r="E46" s="24" t="s">
        <v>76</v>
      </c>
    </row>
    <row r="47" spans="1:16" x14ac:dyDescent="0.2">
      <c r="A47" s="25" t="s">
        <v>41</v>
      </c>
      <c r="E47" s="26" t="s">
        <v>51</v>
      </c>
    </row>
    <row r="48" spans="1:16" ht="76.5" x14ac:dyDescent="0.2">
      <c r="A48" t="s">
        <v>43</v>
      </c>
      <c r="E48" s="24" t="s">
        <v>77</v>
      </c>
    </row>
    <row r="49" spans="1:18" ht="12.75" customHeight="1" x14ac:dyDescent="0.2">
      <c r="A49" s="3" t="s">
        <v>32</v>
      </c>
      <c r="B49" s="3"/>
      <c r="C49" s="27" t="s">
        <v>26</v>
      </c>
      <c r="D49" s="3"/>
      <c r="E49" s="14" t="s">
        <v>78</v>
      </c>
      <c r="F49" s="3"/>
      <c r="G49" s="3"/>
      <c r="H49" s="3"/>
      <c r="I49" s="28">
        <f>0+Q49</f>
        <v>259652.53000000003</v>
      </c>
      <c r="O49">
        <f>0+R49</f>
        <v>54527.031299999995</v>
      </c>
      <c r="Q49">
        <f>0+I50+I54+I58+I62+I66+I70+I74+I78+I82+I86</f>
        <v>259652.53000000003</v>
      </c>
      <c r="R49">
        <f>0+O50+O54+O58+O62+O66+O70+O74+O78+O82+O86</f>
        <v>54527.031299999995</v>
      </c>
    </row>
    <row r="50" spans="1:18" ht="25.5" x14ac:dyDescent="0.2">
      <c r="A50" s="16" t="s">
        <v>34</v>
      </c>
      <c r="B50" s="17" t="s">
        <v>79</v>
      </c>
      <c r="C50" s="17" t="s">
        <v>80</v>
      </c>
      <c r="D50" s="16" t="s">
        <v>51</v>
      </c>
      <c r="E50" s="18" t="s">
        <v>81</v>
      </c>
      <c r="F50" s="19" t="s">
        <v>82</v>
      </c>
      <c r="G50" s="20">
        <v>36.9</v>
      </c>
      <c r="H50" s="21">
        <v>1880</v>
      </c>
      <c r="I50" s="22">
        <f>ROUND(ROUND(H50,2)*ROUND(G50,3),2)</f>
        <v>69372</v>
      </c>
      <c r="O50">
        <f>(I50*21)/100</f>
        <v>14568.12</v>
      </c>
      <c r="P50" t="s">
        <v>9</v>
      </c>
    </row>
    <row r="51" spans="1:18" ht="25.5" x14ac:dyDescent="0.2">
      <c r="A51" s="23" t="s">
        <v>39</v>
      </c>
      <c r="E51" s="24" t="s">
        <v>83</v>
      </c>
    </row>
    <row r="52" spans="1:18" ht="25.5" x14ac:dyDescent="0.2">
      <c r="A52" s="25" t="s">
        <v>41</v>
      </c>
      <c r="E52" s="26" t="s">
        <v>84</v>
      </c>
    </row>
    <row r="53" spans="1:18" ht="63.75" x14ac:dyDescent="0.2">
      <c r="A53" t="s">
        <v>43</v>
      </c>
      <c r="E53" s="24" t="s">
        <v>85</v>
      </c>
    </row>
    <row r="54" spans="1:18" x14ac:dyDescent="0.2">
      <c r="A54" s="16" t="s">
        <v>34</v>
      </c>
      <c r="B54" s="17" t="s">
        <v>86</v>
      </c>
      <c r="C54" s="17" t="s">
        <v>87</v>
      </c>
      <c r="D54" s="16" t="s">
        <v>51</v>
      </c>
      <c r="E54" s="18" t="s">
        <v>88</v>
      </c>
      <c r="F54" s="19" t="s">
        <v>82</v>
      </c>
      <c r="G54" s="20">
        <v>38.159999999999997</v>
      </c>
      <c r="H54" s="21">
        <v>1690</v>
      </c>
      <c r="I54" s="22">
        <f>ROUND(ROUND(H54,2)*ROUND(G54,3),2)</f>
        <v>64490.400000000001</v>
      </c>
      <c r="O54">
        <f>(I54*21)/100</f>
        <v>13542.984000000002</v>
      </c>
      <c r="P54" t="s">
        <v>9</v>
      </c>
    </row>
    <row r="55" spans="1:18" ht="25.5" x14ac:dyDescent="0.2">
      <c r="A55" s="23" t="s">
        <v>39</v>
      </c>
      <c r="E55" s="24" t="s">
        <v>83</v>
      </c>
    </row>
    <row r="56" spans="1:18" ht="25.5" x14ac:dyDescent="0.2">
      <c r="A56" s="25" t="s">
        <v>41</v>
      </c>
      <c r="E56" s="26" t="s">
        <v>89</v>
      </c>
    </row>
    <row r="57" spans="1:18" ht="63.75" x14ac:dyDescent="0.2">
      <c r="A57" t="s">
        <v>43</v>
      </c>
      <c r="E57" s="24" t="s">
        <v>85</v>
      </c>
    </row>
    <row r="58" spans="1:18" x14ac:dyDescent="0.2">
      <c r="A58" s="16" t="s">
        <v>34</v>
      </c>
      <c r="B58" s="17" t="s">
        <v>90</v>
      </c>
      <c r="C58" s="17" t="s">
        <v>91</v>
      </c>
      <c r="D58" s="16" t="s">
        <v>51</v>
      </c>
      <c r="E58" s="18" t="s">
        <v>92</v>
      </c>
      <c r="F58" s="19" t="s">
        <v>93</v>
      </c>
      <c r="G58" s="20">
        <v>14</v>
      </c>
      <c r="H58" s="21">
        <v>145</v>
      </c>
      <c r="I58" s="22">
        <f>ROUND(ROUND(H58,2)*ROUND(G58,3),2)</f>
        <v>2030</v>
      </c>
      <c r="O58">
        <f>(I58*21)/100</f>
        <v>426.3</v>
      </c>
      <c r="P58" t="s">
        <v>9</v>
      </c>
    </row>
    <row r="59" spans="1:18" ht="25.5" x14ac:dyDescent="0.2">
      <c r="A59" s="23" t="s">
        <v>39</v>
      </c>
      <c r="E59" s="24" t="s">
        <v>83</v>
      </c>
    </row>
    <row r="60" spans="1:18" ht="38.25" x14ac:dyDescent="0.2">
      <c r="A60" s="25" t="s">
        <v>41</v>
      </c>
      <c r="E60" s="26" t="s">
        <v>94</v>
      </c>
    </row>
    <row r="61" spans="1:18" ht="63.75" x14ac:dyDescent="0.2">
      <c r="A61" t="s">
        <v>43</v>
      </c>
      <c r="E61" s="24" t="s">
        <v>85</v>
      </c>
    </row>
    <row r="62" spans="1:18" x14ac:dyDescent="0.2">
      <c r="A62" s="16" t="s">
        <v>34</v>
      </c>
      <c r="B62" s="17" t="s">
        <v>95</v>
      </c>
      <c r="C62" s="17" t="s">
        <v>96</v>
      </c>
      <c r="D62" s="16" t="s">
        <v>51</v>
      </c>
      <c r="E62" s="18" t="s">
        <v>97</v>
      </c>
      <c r="F62" s="19" t="s">
        <v>93</v>
      </c>
      <c r="G62" s="20">
        <v>76</v>
      </c>
      <c r="H62" s="21">
        <v>350</v>
      </c>
      <c r="I62" s="22">
        <f>ROUND(ROUND(H62,2)*ROUND(G62,3),2)</f>
        <v>26600</v>
      </c>
      <c r="O62">
        <f>(I62*21)/100</f>
        <v>5586</v>
      </c>
      <c r="P62" t="s">
        <v>9</v>
      </c>
    </row>
    <row r="63" spans="1:18" ht="38.25" x14ac:dyDescent="0.2">
      <c r="A63" s="23" t="s">
        <v>39</v>
      </c>
      <c r="E63" s="24" t="s">
        <v>98</v>
      </c>
    </row>
    <row r="64" spans="1:18" x14ac:dyDescent="0.2">
      <c r="A64" s="25" t="s">
        <v>41</v>
      </c>
      <c r="E64" s="26" t="s">
        <v>99</v>
      </c>
    </row>
    <row r="65" spans="1:16" ht="63.75" x14ac:dyDescent="0.2">
      <c r="A65" t="s">
        <v>43</v>
      </c>
      <c r="E65" s="24" t="s">
        <v>85</v>
      </c>
    </row>
    <row r="66" spans="1:16" x14ac:dyDescent="0.2">
      <c r="A66" s="16" t="s">
        <v>34</v>
      </c>
      <c r="B66" s="17" t="s">
        <v>100</v>
      </c>
      <c r="C66" s="17" t="s">
        <v>101</v>
      </c>
      <c r="D66" s="16" t="s">
        <v>51</v>
      </c>
      <c r="E66" s="18" t="s">
        <v>102</v>
      </c>
      <c r="F66" s="19" t="s">
        <v>93</v>
      </c>
      <c r="G66" s="20">
        <v>183</v>
      </c>
      <c r="H66" s="21">
        <v>150</v>
      </c>
      <c r="I66" s="22">
        <f>ROUND(ROUND(H66,2)*ROUND(G66,3),2)</f>
        <v>27450</v>
      </c>
      <c r="O66">
        <f>(I66*21)/100</f>
        <v>5764.5</v>
      </c>
      <c r="P66" t="s">
        <v>9</v>
      </c>
    </row>
    <row r="67" spans="1:16" x14ac:dyDescent="0.2">
      <c r="A67" s="23" t="s">
        <v>39</v>
      </c>
      <c r="E67" s="24" t="s">
        <v>51</v>
      </c>
    </row>
    <row r="68" spans="1:16" ht="25.5" x14ac:dyDescent="0.2">
      <c r="A68" s="25" t="s">
        <v>41</v>
      </c>
      <c r="E68" s="26" t="s">
        <v>103</v>
      </c>
    </row>
    <row r="69" spans="1:16" ht="25.5" x14ac:dyDescent="0.2">
      <c r="A69" t="s">
        <v>43</v>
      </c>
      <c r="E69" s="24" t="s">
        <v>104</v>
      </c>
    </row>
    <row r="70" spans="1:16" x14ac:dyDescent="0.2">
      <c r="A70" s="16" t="s">
        <v>34</v>
      </c>
      <c r="B70" s="17" t="s">
        <v>105</v>
      </c>
      <c r="C70" s="17" t="s">
        <v>106</v>
      </c>
      <c r="D70" s="16" t="s">
        <v>36</v>
      </c>
      <c r="E70" s="18" t="s">
        <v>107</v>
      </c>
      <c r="F70" s="19" t="s">
        <v>82</v>
      </c>
      <c r="G70" s="20">
        <v>4.5599999999999996</v>
      </c>
      <c r="H70" s="21">
        <v>2500</v>
      </c>
      <c r="I70" s="22">
        <f>ROUND(ROUND(H70,2)*ROUND(G70,3),2)</f>
        <v>11400</v>
      </c>
      <c r="O70">
        <f>(I70*21)/100</f>
        <v>2394</v>
      </c>
      <c r="P70" t="s">
        <v>9</v>
      </c>
    </row>
    <row r="71" spans="1:16" ht="25.5" x14ac:dyDescent="0.2">
      <c r="A71" s="23" t="s">
        <v>39</v>
      </c>
      <c r="E71" s="24" t="s">
        <v>108</v>
      </c>
    </row>
    <row r="72" spans="1:16" ht="25.5" x14ac:dyDescent="0.2">
      <c r="A72" s="25" t="s">
        <v>41</v>
      </c>
      <c r="E72" s="26" t="s">
        <v>109</v>
      </c>
    </row>
    <row r="73" spans="1:16" ht="369.75" x14ac:dyDescent="0.2">
      <c r="A73" t="s">
        <v>43</v>
      </c>
      <c r="E73" s="24" t="s">
        <v>110</v>
      </c>
    </row>
    <row r="74" spans="1:16" x14ac:dyDescent="0.2">
      <c r="A74" s="16" t="s">
        <v>34</v>
      </c>
      <c r="B74" s="17" t="s">
        <v>111</v>
      </c>
      <c r="C74" s="17" t="s">
        <v>106</v>
      </c>
      <c r="D74" s="16" t="s">
        <v>45</v>
      </c>
      <c r="E74" s="18" t="s">
        <v>107</v>
      </c>
      <c r="F74" s="19" t="s">
        <v>82</v>
      </c>
      <c r="G74" s="20">
        <v>50.305</v>
      </c>
      <c r="H74" s="21">
        <v>950</v>
      </c>
      <c r="I74" s="22">
        <f>ROUND(ROUND(H74,2)*ROUND(G74,3),2)</f>
        <v>47789.75</v>
      </c>
      <c r="O74">
        <f>(I74*21)/100</f>
        <v>10035.8475</v>
      </c>
      <c r="P74" t="s">
        <v>9</v>
      </c>
    </row>
    <row r="75" spans="1:16" ht="38.25" x14ac:dyDescent="0.2">
      <c r="A75" s="23" t="s">
        <v>39</v>
      </c>
      <c r="E75" s="24" t="s">
        <v>112</v>
      </c>
    </row>
    <row r="76" spans="1:16" ht="25.5" x14ac:dyDescent="0.2">
      <c r="A76" s="25" t="s">
        <v>41</v>
      </c>
      <c r="E76" s="26" t="s">
        <v>113</v>
      </c>
    </row>
    <row r="77" spans="1:16" ht="369.75" x14ac:dyDescent="0.2">
      <c r="A77" t="s">
        <v>43</v>
      </c>
      <c r="E77" s="24" t="s">
        <v>110</v>
      </c>
    </row>
    <row r="78" spans="1:16" x14ac:dyDescent="0.2">
      <c r="A78" s="16" t="s">
        <v>34</v>
      </c>
      <c r="B78" s="17" t="s">
        <v>114</v>
      </c>
      <c r="C78" s="17" t="s">
        <v>115</v>
      </c>
      <c r="D78" s="16" t="s">
        <v>36</v>
      </c>
      <c r="E78" s="18" t="s">
        <v>116</v>
      </c>
      <c r="F78" s="19" t="s">
        <v>82</v>
      </c>
      <c r="G78" s="20">
        <v>4.5599999999999996</v>
      </c>
      <c r="H78" s="21">
        <v>45</v>
      </c>
      <c r="I78" s="22">
        <f>ROUND(ROUND(H78,2)*ROUND(G78,3),2)</f>
        <v>205.2</v>
      </c>
      <c r="O78">
        <f>(I78*21)/100</f>
        <v>43.091999999999999</v>
      </c>
      <c r="P78" t="s">
        <v>9</v>
      </c>
    </row>
    <row r="79" spans="1:16" x14ac:dyDescent="0.2">
      <c r="A79" s="23" t="s">
        <v>39</v>
      </c>
      <c r="E79" s="24" t="s">
        <v>51</v>
      </c>
    </row>
    <row r="80" spans="1:16" ht="25.5" x14ac:dyDescent="0.2">
      <c r="A80" s="25" t="s">
        <v>41</v>
      </c>
      <c r="E80" s="26" t="s">
        <v>117</v>
      </c>
    </row>
    <row r="81" spans="1:18" ht="191.25" x14ac:dyDescent="0.2">
      <c r="A81" t="s">
        <v>43</v>
      </c>
      <c r="E81" s="24" t="s">
        <v>118</v>
      </c>
    </row>
    <row r="82" spans="1:18" x14ac:dyDescent="0.2">
      <c r="A82" s="16" t="s">
        <v>34</v>
      </c>
      <c r="B82" s="17" t="s">
        <v>119</v>
      </c>
      <c r="C82" s="17" t="s">
        <v>115</v>
      </c>
      <c r="D82" s="16" t="s">
        <v>45</v>
      </c>
      <c r="E82" s="18" t="s">
        <v>116</v>
      </c>
      <c r="F82" s="19" t="s">
        <v>82</v>
      </c>
      <c r="G82" s="20">
        <v>50.305</v>
      </c>
      <c r="H82" s="21">
        <v>45</v>
      </c>
      <c r="I82" s="22">
        <f>ROUND(ROUND(H82,2)*ROUND(G82,3),2)</f>
        <v>2263.73</v>
      </c>
      <c r="O82">
        <f>(I82*21)/100</f>
        <v>475.38330000000002</v>
      </c>
      <c r="P82" t="s">
        <v>9</v>
      </c>
    </row>
    <row r="83" spans="1:18" x14ac:dyDescent="0.2">
      <c r="A83" s="23" t="s">
        <v>39</v>
      </c>
      <c r="E83" s="24" t="s">
        <v>120</v>
      </c>
    </row>
    <row r="84" spans="1:18" ht="25.5" x14ac:dyDescent="0.2">
      <c r="A84" s="25" t="s">
        <v>41</v>
      </c>
      <c r="E84" s="26" t="s">
        <v>121</v>
      </c>
    </row>
    <row r="85" spans="1:18" ht="191.25" x14ac:dyDescent="0.2">
      <c r="A85" t="s">
        <v>43</v>
      </c>
      <c r="E85" s="24" t="s">
        <v>118</v>
      </c>
    </row>
    <row r="86" spans="1:18" x14ac:dyDescent="0.2">
      <c r="A86" s="16" t="s">
        <v>34</v>
      </c>
      <c r="B86" s="17" t="s">
        <v>122</v>
      </c>
      <c r="C86" s="17" t="s">
        <v>123</v>
      </c>
      <c r="D86" s="16" t="s">
        <v>51</v>
      </c>
      <c r="E86" s="18" t="s">
        <v>124</v>
      </c>
      <c r="F86" s="19" t="s">
        <v>125</v>
      </c>
      <c r="G86" s="20">
        <v>146.38999999999999</v>
      </c>
      <c r="H86" s="21">
        <v>55</v>
      </c>
      <c r="I86" s="22">
        <f>ROUND(ROUND(H86,2)*ROUND(G86,3),2)</f>
        <v>8051.45</v>
      </c>
      <c r="O86">
        <f>(I86*21)/100</f>
        <v>1690.8044999999997</v>
      </c>
      <c r="P86" t="s">
        <v>9</v>
      </c>
    </row>
    <row r="87" spans="1:18" x14ac:dyDescent="0.2">
      <c r="A87" s="23" t="s">
        <v>39</v>
      </c>
      <c r="E87" s="24" t="s">
        <v>51</v>
      </c>
    </row>
    <row r="88" spans="1:18" ht="25.5" x14ac:dyDescent="0.2">
      <c r="A88" s="25" t="s">
        <v>41</v>
      </c>
      <c r="E88" s="26" t="s">
        <v>126</v>
      </c>
    </row>
    <row r="89" spans="1:18" ht="25.5" x14ac:dyDescent="0.2">
      <c r="A89" t="s">
        <v>43</v>
      </c>
      <c r="E89" s="24" t="s">
        <v>127</v>
      </c>
    </row>
    <row r="90" spans="1:18" ht="12.75" customHeight="1" x14ac:dyDescent="0.2">
      <c r="A90" s="3" t="s">
        <v>32</v>
      </c>
      <c r="B90" s="3"/>
      <c r="C90" s="27" t="s">
        <v>9</v>
      </c>
      <c r="D90" s="3"/>
      <c r="E90" s="14" t="s">
        <v>128</v>
      </c>
      <c r="F90" s="3"/>
      <c r="G90" s="3"/>
      <c r="H90" s="3"/>
      <c r="I90" s="28">
        <f>0+Q90</f>
        <v>147500.21</v>
      </c>
      <c r="O90">
        <f>0+R90</f>
        <v>30975.044099999999</v>
      </c>
      <c r="Q90">
        <f>0+I91+I95+I99+I103</f>
        <v>147500.21</v>
      </c>
      <c r="R90">
        <f>0+O91+O95+O99+O103</f>
        <v>30975.044099999999</v>
      </c>
    </row>
    <row r="91" spans="1:18" x14ac:dyDescent="0.2">
      <c r="A91" s="16" t="s">
        <v>34</v>
      </c>
      <c r="B91" s="17" t="s">
        <v>129</v>
      </c>
      <c r="C91" s="17" t="s">
        <v>130</v>
      </c>
      <c r="D91" s="16" t="s">
        <v>51</v>
      </c>
      <c r="E91" s="18" t="s">
        <v>131</v>
      </c>
      <c r="F91" s="19" t="s">
        <v>125</v>
      </c>
      <c r="G91" s="20">
        <v>234</v>
      </c>
      <c r="H91" s="21">
        <v>58</v>
      </c>
      <c r="I91" s="22">
        <f>ROUND(ROUND(H91,2)*ROUND(G91,3),2)</f>
        <v>13572</v>
      </c>
      <c r="O91">
        <f>(I91*21)/100</f>
        <v>2850.12</v>
      </c>
      <c r="P91" t="s">
        <v>9</v>
      </c>
    </row>
    <row r="92" spans="1:18" x14ac:dyDescent="0.2">
      <c r="A92" s="23" t="s">
        <v>39</v>
      </c>
      <c r="E92" s="24" t="s">
        <v>51</v>
      </c>
    </row>
    <row r="93" spans="1:18" x14ac:dyDescent="0.2">
      <c r="A93" s="25" t="s">
        <v>41</v>
      </c>
      <c r="E93" s="26" t="s">
        <v>132</v>
      </c>
    </row>
    <row r="94" spans="1:18" ht="38.25" x14ac:dyDescent="0.2">
      <c r="A94" t="s">
        <v>43</v>
      </c>
      <c r="E94" s="24" t="s">
        <v>133</v>
      </c>
    </row>
    <row r="95" spans="1:18" x14ac:dyDescent="0.2">
      <c r="A95" s="16" t="s">
        <v>34</v>
      </c>
      <c r="B95" s="17" t="s">
        <v>134</v>
      </c>
      <c r="C95" s="17" t="s">
        <v>135</v>
      </c>
      <c r="D95" s="16" t="s">
        <v>45</v>
      </c>
      <c r="E95" s="18" t="s">
        <v>136</v>
      </c>
      <c r="F95" s="19" t="s">
        <v>93</v>
      </c>
      <c r="G95" s="20">
        <v>90</v>
      </c>
      <c r="H95" s="21">
        <v>650</v>
      </c>
      <c r="I95" s="22">
        <f>ROUND(ROUND(H95,2)*ROUND(G95,3),2)</f>
        <v>58500</v>
      </c>
      <c r="O95">
        <f>(I95*21)/100</f>
        <v>12285</v>
      </c>
      <c r="P95" t="s">
        <v>9</v>
      </c>
    </row>
    <row r="96" spans="1:18" ht="51" x14ac:dyDescent="0.2">
      <c r="A96" s="23" t="s">
        <v>39</v>
      </c>
      <c r="E96" s="24" t="s">
        <v>137</v>
      </c>
    </row>
    <row r="97" spans="1:18" x14ac:dyDescent="0.2">
      <c r="A97" s="25" t="s">
        <v>41</v>
      </c>
      <c r="E97" s="26" t="s">
        <v>138</v>
      </c>
    </row>
    <row r="98" spans="1:18" ht="165.75" x14ac:dyDescent="0.2">
      <c r="A98" t="s">
        <v>43</v>
      </c>
      <c r="E98" s="24" t="s">
        <v>139</v>
      </c>
    </row>
    <row r="99" spans="1:18" x14ac:dyDescent="0.2">
      <c r="A99" s="16" t="s">
        <v>34</v>
      </c>
      <c r="B99" s="17" t="s">
        <v>140</v>
      </c>
      <c r="C99" s="17" t="s">
        <v>141</v>
      </c>
      <c r="D99" s="16" t="s">
        <v>51</v>
      </c>
      <c r="E99" s="18" t="s">
        <v>142</v>
      </c>
      <c r="F99" s="19" t="s">
        <v>82</v>
      </c>
      <c r="G99" s="20">
        <v>50.305</v>
      </c>
      <c r="H99" s="21">
        <v>1280</v>
      </c>
      <c r="I99" s="22">
        <f>ROUND(ROUND(H99,2)*ROUND(G99,3),2)</f>
        <v>64390.400000000001</v>
      </c>
      <c r="O99">
        <f>(I99*21)/100</f>
        <v>13521.984000000002</v>
      </c>
      <c r="P99" t="s">
        <v>9</v>
      </c>
    </row>
    <row r="100" spans="1:18" x14ac:dyDescent="0.2">
      <c r="A100" s="23" t="s">
        <v>39</v>
      </c>
      <c r="E100" s="24" t="s">
        <v>143</v>
      </c>
    </row>
    <row r="101" spans="1:18" ht="76.5" x14ac:dyDescent="0.2">
      <c r="A101" s="25" t="s">
        <v>41</v>
      </c>
      <c r="E101" s="26" t="s">
        <v>144</v>
      </c>
    </row>
    <row r="102" spans="1:18" ht="38.25" x14ac:dyDescent="0.2">
      <c r="A102" t="s">
        <v>43</v>
      </c>
      <c r="E102" s="24" t="s">
        <v>145</v>
      </c>
    </row>
    <row r="103" spans="1:18" x14ac:dyDescent="0.2">
      <c r="A103" s="16" t="s">
        <v>34</v>
      </c>
      <c r="B103" s="17" t="s">
        <v>146</v>
      </c>
      <c r="C103" s="17" t="s">
        <v>147</v>
      </c>
      <c r="D103" s="16" t="s">
        <v>51</v>
      </c>
      <c r="E103" s="18" t="s">
        <v>148</v>
      </c>
      <c r="F103" s="19" t="s">
        <v>125</v>
      </c>
      <c r="G103" s="20">
        <v>190.30699999999999</v>
      </c>
      <c r="H103" s="21">
        <v>58</v>
      </c>
      <c r="I103" s="22">
        <f>ROUND(ROUND(H103,2)*ROUND(G103,3),2)</f>
        <v>11037.81</v>
      </c>
      <c r="O103">
        <f>(I103*21)/100</f>
        <v>2317.9400999999998</v>
      </c>
      <c r="P103" t="s">
        <v>9</v>
      </c>
    </row>
    <row r="104" spans="1:18" x14ac:dyDescent="0.2">
      <c r="A104" s="23" t="s">
        <v>39</v>
      </c>
      <c r="E104" s="24" t="s">
        <v>120</v>
      </c>
    </row>
    <row r="105" spans="1:18" ht="38.25" x14ac:dyDescent="0.2">
      <c r="A105" s="25" t="s">
        <v>41</v>
      </c>
      <c r="E105" s="26" t="s">
        <v>149</v>
      </c>
    </row>
    <row r="106" spans="1:18" ht="102" x14ac:dyDescent="0.2">
      <c r="A106" t="s">
        <v>43</v>
      </c>
      <c r="E106" s="24" t="s">
        <v>150</v>
      </c>
    </row>
    <row r="107" spans="1:18" ht="12.75" customHeight="1" x14ac:dyDescent="0.2">
      <c r="A107" s="3" t="s">
        <v>32</v>
      </c>
      <c r="B107" s="3"/>
      <c r="C107" s="27" t="s">
        <v>28</v>
      </c>
      <c r="D107" s="3"/>
      <c r="E107" s="14" t="s">
        <v>151</v>
      </c>
      <c r="F107" s="3"/>
      <c r="G107" s="3"/>
      <c r="H107" s="3"/>
      <c r="I107" s="28">
        <f>0+Q107</f>
        <v>405433.35</v>
      </c>
      <c r="O107">
        <f>0+R107</f>
        <v>85141.003499999977</v>
      </c>
      <c r="Q107">
        <f>0+I108+I112+I116+I120+I124+I128+I132+I136+I140+I144+I148+I152+I156</f>
        <v>405433.35</v>
      </c>
      <c r="R107">
        <f>0+O108+O112+O116+O120+O124+O128+O132+O136+O140+O144+O148+O152+O156</f>
        <v>85141.003499999977</v>
      </c>
    </row>
    <row r="108" spans="1:18" x14ac:dyDescent="0.2">
      <c r="A108" s="16" t="s">
        <v>34</v>
      </c>
      <c r="B108" s="17" t="s">
        <v>152</v>
      </c>
      <c r="C108" s="17" t="s">
        <v>153</v>
      </c>
      <c r="D108" s="16" t="s">
        <v>51</v>
      </c>
      <c r="E108" s="18" t="s">
        <v>154</v>
      </c>
      <c r="F108" s="19" t="s">
        <v>125</v>
      </c>
      <c r="G108" s="20">
        <v>90</v>
      </c>
      <c r="H108" s="21">
        <v>310</v>
      </c>
      <c r="I108" s="22">
        <f>ROUND(ROUND(H108,2)*ROUND(G108,3),2)</f>
        <v>27900</v>
      </c>
      <c r="O108">
        <f>(I108*21)/100</f>
        <v>5859</v>
      </c>
      <c r="P108" t="s">
        <v>9</v>
      </c>
    </row>
    <row r="109" spans="1:18" x14ac:dyDescent="0.2">
      <c r="A109" s="23" t="s">
        <v>39</v>
      </c>
      <c r="E109" s="24" t="s">
        <v>155</v>
      </c>
    </row>
    <row r="110" spans="1:18" ht="25.5" x14ac:dyDescent="0.2">
      <c r="A110" s="25" t="s">
        <v>41</v>
      </c>
      <c r="E110" s="26" t="s">
        <v>156</v>
      </c>
    </row>
    <row r="111" spans="1:18" ht="51" x14ac:dyDescent="0.2">
      <c r="A111" t="s">
        <v>43</v>
      </c>
      <c r="E111" s="24" t="s">
        <v>157</v>
      </c>
    </row>
    <row r="112" spans="1:18" x14ac:dyDescent="0.2">
      <c r="A112" s="16" t="s">
        <v>34</v>
      </c>
      <c r="B112" s="17" t="s">
        <v>158</v>
      </c>
      <c r="C112" s="17" t="s">
        <v>159</v>
      </c>
      <c r="D112" s="16" t="s">
        <v>36</v>
      </c>
      <c r="E112" s="18" t="s">
        <v>160</v>
      </c>
      <c r="F112" s="19" t="s">
        <v>125</v>
      </c>
      <c r="G112" s="20">
        <v>114.45</v>
      </c>
      <c r="H112" s="21">
        <v>365</v>
      </c>
      <c r="I112" s="22">
        <f>ROUND(ROUND(H112,2)*ROUND(G112,3),2)</f>
        <v>41774.25</v>
      </c>
      <c r="O112">
        <f>(I112*21)/100</f>
        <v>8772.5925000000007</v>
      </c>
      <c r="P112" t="s">
        <v>9</v>
      </c>
    </row>
    <row r="113" spans="1:16" x14ac:dyDescent="0.2">
      <c r="A113" s="23" t="s">
        <v>39</v>
      </c>
      <c r="E113" s="24" t="s">
        <v>161</v>
      </c>
    </row>
    <row r="114" spans="1:16" ht="38.25" x14ac:dyDescent="0.2">
      <c r="A114" s="25" t="s">
        <v>41</v>
      </c>
      <c r="E114" s="26" t="s">
        <v>162</v>
      </c>
    </row>
    <row r="115" spans="1:16" ht="51" x14ac:dyDescent="0.2">
      <c r="A115" t="s">
        <v>43</v>
      </c>
      <c r="E115" s="24" t="s">
        <v>157</v>
      </c>
    </row>
    <row r="116" spans="1:16" x14ac:dyDescent="0.2">
      <c r="A116" s="16" t="s">
        <v>34</v>
      </c>
      <c r="B116" s="17" t="s">
        <v>163</v>
      </c>
      <c r="C116" s="17" t="s">
        <v>159</v>
      </c>
      <c r="D116" s="16" t="s">
        <v>45</v>
      </c>
      <c r="E116" s="18" t="s">
        <v>160</v>
      </c>
      <c r="F116" s="19" t="s">
        <v>125</v>
      </c>
      <c r="G116" s="20">
        <v>90</v>
      </c>
      <c r="H116" s="21">
        <v>365</v>
      </c>
      <c r="I116" s="22">
        <f>ROUND(ROUND(H116,2)*ROUND(G116,3),2)</f>
        <v>32850</v>
      </c>
      <c r="O116">
        <f>(I116*21)/100</f>
        <v>6898.5</v>
      </c>
      <c r="P116" t="s">
        <v>9</v>
      </c>
    </row>
    <row r="117" spans="1:16" x14ac:dyDescent="0.2">
      <c r="A117" s="23" t="s">
        <v>39</v>
      </c>
      <c r="E117" s="24" t="s">
        <v>164</v>
      </c>
    </row>
    <row r="118" spans="1:16" ht="25.5" x14ac:dyDescent="0.2">
      <c r="A118" s="25" t="s">
        <v>41</v>
      </c>
      <c r="E118" s="26" t="s">
        <v>156</v>
      </c>
    </row>
    <row r="119" spans="1:16" ht="51" x14ac:dyDescent="0.2">
      <c r="A119" t="s">
        <v>43</v>
      </c>
      <c r="E119" s="24" t="s">
        <v>157</v>
      </c>
    </row>
    <row r="120" spans="1:16" x14ac:dyDescent="0.2">
      <c r="A120" s="16" t="s">
        <v>34</v>
      </c>
      <c r="B120" s="17" t="s">
        <v>165</v>
      </c>
      <c r="C120" s="17" t="s">
        <v>166</v>
      </c>
      <c r="D120" s="16" t="s">
        <v>51</v>
      </c>
      <c r="E120" s="18" t="s">
        <v>167</v>
      </c>
      <c r="F120" s="19" t="s">
        <v>125</v>
      </c>
      <c r="G120" s="20">
        <v>31.94</v>
      </c>
      <c r="H120" s="21">
        <v>420</v>
      </c>
      <c r="I120" s="22">
        <f>ROUND(ROUND(H120,2)*ROUND(G120,3),2)</f>
        <v>13414.8</v>
      </c>
      <c r="O120">
        <f>(I120*21)/100</f>
        <v>2817.1079999999997</v>
      </c>
      <c r="P120" t="s">
        <v>9</v>
      </c>
    </row>
    <row r="121" spans="1:16" x14ac:dyDescent="0.2">
      <c r="A121" s="23" t="s">
        <v>39</v>
      </c>
      <c r="E121" s="24" t="s">
        <v>168</v>
      </c>
    </row>
    <row r="122" spans="1:16" ht="25.5" x14ac:dyDescent="0.2">
      <c r="A122" s="25" t="s">
        <v>41</v>
      </c>
      <c r="E122" s="26" t="s">
        <v>169</v>
      </c>
    </row>
    <row r="123" spans="1:16" ht="51" x14ac:dyDescent="0.2">
      <c r="A123" t="s">
        <v>43</v>
      </c>
      <c r="E123" s="24" t="s">
        <v>157</v>
      </c>
    </row>
    <row r="124" spans="1:16" x14ac:dyDescent="0.2">
      <c r="A124" s="16" t="s">
        <v>34</v>
      </c>
      <c r="B124" s="17" t="s">
        <v>170</v>
      </c>
      <c r="C124" s="17" t="s">
        <v>171</v>
      </c>
      <c r="D124" s="16" t="s">
        <v>51</v>
      </c>
      <c r="E124" s="18" t="s">
        <v>172</v>
      </c>
      <c r="F124" s="19" t="s">
        <v>125</v>
      </c>
      <c r="G124" s="20">
        <v>90</v>
      </c>
      <c r="H124" s="21">
        <v>655</v>
      </c>
      <c r="I124" s="22">
        <f>ROUND(ROUND(H124,2)*ROUND(G124,3),2)</f>
        <v>58950</v>
      </c>
      <c r="O124">
        <f>(I124*21)/100</f>
        <v>12379.5</v>
      </c>
      <c r="P124" t="s">
        <v>9</v>
      </c>
    </row>
    <row r="125" spans="1:16" x14ac:dyDescent="0.2">
      <c r="A125" s="23" t="s">
        <v>39</v>
      </c>
      <c r="E125" s="24" t="s">
        <v>51</v>
      </c>
    </row>
    <row r="126" spans="1:16" ht="25.5" x14ac:dyDescent="0.2">
      <c r="A126" s="25" t="s">
        <v>41</v>
      </c>
      <c r="E126" s="26" t="s">
        <v>156</v>
      </c>
    </row>
    <row r="127" spans="1:16" ht="140.25" x14ac:dyDescent="0.2">
      <c r="A127" t="s">
        <v>43</v>
      </c>
      <c r="E127" s="24" t="s">
        <v>173</v>
      </c>
    </row>
    <row r="128" spans="1:16" x14ac:dyDescent="0.2">
      <c r="A128" s="16" t="s">
        <v>34</v>
      </c>
      <c r="B128" s="17" t="s">
        <v>174</v>
      </c>
      <c r="C128" s="17" t="s">
        <v>175</v>
      </c>
      <c r="D128" s="16" t="s">
        <v>51</v>
      </c>
      <c r="E128" s="18" t="s">
        <v>176</v>
      </c>
      <c r="F128" s="19" t="s">
        <v>125</v>
      </c>
      <c r="G128" s="20">
        <v>90</v>
      </c>
      <c r="H128" s="21">
        <v>612</v>
      </c>
      <c r="I128" s="22">
        <f>ROUND(ROUND(H128,2)*ROUND(G128,3),2)</f>
        <v>55080</v>
      </c>
      <c r="O128">
        <f>(I128*21)/100</f>
        <v>11566.8</v>
      </c>
      <c r="P128" t="s">
        <v>9</v>
      </c>
    </row>
    <row r="129" spans="1:16" x14ac:dyDescent="0.2">
      <c r="A129" s="23" t="s">
        <v>39</v>
      </c>
      <c r="E129" s="24" t="s">
        <v>177</v>
      </c>
    </row>
    <row r="130" spans="1:16" ht="25.5" x14ac:dyDescent="0.2">
      <c r="A130" s="25" t="s">
        <v>41</v>
      </c>
      <c r="E130" s="26" t="s">
        <v>156</v>
      </c>
    </row>
    <row r="131" spans="1:16" ht="140.25" x14ac:dyDescent="0.2">
      <c r="A131" t="s">
        <v>43</v>
      </c>
      <c r="E131" s="24" t="s">
        <v>173</v>
      </c>
    </row>
    <row r="132" spans="1:16" x14ac:dyDescent="0.2">
      <c r="A132" s="16" t="s">
        <v>34</v>
      </c>
      <c r="B132" s="17" t="s">
        <v>178</v>
      </c>
      <c r="C132" s="17" t="s">
        <v>179</v>
      </c>
      <c r="D132" s="16" t="s">
        <v>36</v>
      </c>
      <c r="E132" s="18" t="s">
        <v>180</v>
      </c>
      <c r="F132" s="19" t="s">
        <v>125</v>
      </c>
      <c r="G132" s="20">
        <v>1.1000000000000001</v>
      </c>
      <c r="H132" s="21">
        <v>1280</v>
      </c>
      <c r="I132" s="22">
        <f>ROUND(ROUND(H132,2)*ROUND(G132,3),2)</f>
        <v>1408</v>
      </c>
      <c r="O132">
        <f>(I132*21)/100</f>
        <v>295.68</v>
      </c>
      <c r="P132" t="s">
        <v>9</v>
      </c>
    </row>
    <row r="133" spans="1:16" ht="25.5" x14ac:dyDescent="0.2">
      <c r="A133" s="23" t="s">
        <v>39</v>
      </c>
      <c r="E133" s="24" t="s">
        <v>181</v>
      </c>
    </row>
    <row r="134" spans="1:16" ht="25.5" x14ac:dyDescent="0.2">
      <c r="A134" s="25" t="s">
        <v>41</v>
      </c>
      <c r="E134" s="26" t="s">
        <v>182</v>
      </c>
    </row>
    <row r="135" spans="1:16" ht="165.75" x14ac:dyDescent="0.2">
      <c r="A135" t="s">
        <v>43</v>
      </c>
      <c r="E135" s="24" t="s">
        <v>183</v>
      </c>
    </row>
    <row r="136" spans="1:16" x14ac:dyDescent="0.2">
      <c r="A136" s="16" t="s">
        <v>34</v>
      </c>
      <c r="B136" s="17" t="s">
        <v>184</v>
      </c>
      <c r="C136" s="17" t="s">
        <v>179</v>
      </c>
      <c r="D136" s="16" t="s">
        <v>45</v>
      </c>
      <c r="E136" s="18" t="s">
        <v>180</v>
      </c>
      <c r="F136" s="19" t="s">
        <v>125</v>
      </c>
      <c r="G136" s="20">
        <v>4.7</v>
      </c>
      <c r="H136" s="21">
        <v>1399</v>
      </c>
      <c r="I136" s="22">
        <f>ROUND(ROUND(H136,2)*ROUND(G136,3),2)</f>
        <v>6575.3</v>
      </c>
      <c r="O136">
        <f>(I136*21)/100</f>
        <v>1380.8130000000001</v>
      </c>
      <c r="P136" t="s">
        <v>9</v>
      </c>
    </row>
    <row r="137" spans="1:16" ht="25.5" x14ac:dyDescent="0.2">
      <c r="A137" s="23" t="s">
        <v>39</v>
      </c>
      <c r="E137" s="24" t="s">
        <v>185</v>
      </c>
    </row>
    <row r="138" spans="1:16" ht="25.5" x14ac:dyDescent="0.2">
      <c r="A138" s="25" t="s">
        <v>41</v>
      </c>
      <c r="E138" s="26" t="s">
        <v>186</v>
      </c>
    </row>
    <row r="139" spans="1:16" ht="165.75" x14ac:dyDescent="0.2">
      <c r="A139" t="s">
        <v>43</v>
      </c>
      <c r="E139" s="24" t="s">
        <v>183</v>
      </c>
    </row>
    <row r="140" spans="1:16" x14ac:dyDescent="0.2">
      <c r="A140" s="16" t="s">
        <v>34</v>
      </c>
      <c r="B140" s="17" t="s">
        <v>187</v>
      </c>
      <c r="C140" s="17" t="s">
        <v>188</v>
      </c>
      <c r="D140" s="16" t="s">
        <v>51</v>
      </c>
      <c r="E140" s="18" t="s">
        <v>189</v>
      </c>
      <c r="F140" s="19" t="s">
        <v>125</v>
      </c>
      <c r="G140" s="20">
        <v>112</v>
      </c>
      <c r="H140" s="21">
        <v>880</v>
      </c>
      <c r="I140" s="22">
        <f>ROUND(ROUND(H140,2)*ROUND(G140,3),2)</f>
        <v>98560</v>
      </c>
      <c r="O140">
        <f>(I140*21)/100</f>
        <v>20697.599999999999</v>
      </c>
      <c r="P140" t="s">
        <v>9</v>
      </c>
    </row>
    <row r="141" spans="1:16" x14ac:dyDescent="0.2">
      <c r="A141" s="23" t="s">
        <v>39</v>
      </c>
      <c r="E141" s="24" t="s">
        <v>190</v>
      </c>
    </row>
    <row r="142" spans="1:16" ht="25.5" x14ac:dyDescent="0.2">
      <c r="A142" s="25" t="s">
        <v>41</v>
      </c>
      <c r="E142" s="26" t="s">
        <v>191</v>
      </c>
    </row>
    <row r="143" spans="1:16" ht="165.75" x14ac:dyDescent="0.2">
      <c r="A143" t="s">
        <v>43</v>
      </c>
      <c r="E143" s="24" t="s">
        <v>183</v>
      </c>
    </row>
    <row r="144" spans="1:16" x14ac:dyDescent="0.2">
      <c r="A144" s="16" t="s">
        <v>34</v>
      </c>
      <c r="B144" s="17" t="s">
        <v>192</v>
      </c>
      <c r="C144" s="17" t="s">
        <v>193</v>
      </c>
      <c r="D144" s="16" t="s">
        <v>51</v>
      </c>
      <c r="E144" s="18" t="s">
        <v>194</v>
      </c>
      <c r="F144" s="19" t="s">
        <v>125</v>
      </c>
      <c r="G144" s="20">
        <v>21.2</v>
      </c>
      <c r="H144" s="21">
        <v>1020</v>
      </c>
      <c r="I144" s="22">
        <f>ROUND(ROUND(H144,2)*ROUND(G144,3),2)</f>
        <v>21624</v>
      </c>
      <c r="O144">
        <f>(I144*21)/100</f>
        <v>4541.04</v>
      </c>
      <c r="P144" t="s">
        <v>9</v>
      </c>
    </row>
    <row r="145" spans="1:18" x14ac:dyDescent="0.2">
      <c r="A145" s="23" t="s">
        <v>39</v>
      </c>
      <c r="E145" s="24" t="s">
        <v>195</v>
      </c>
    </row>
    <row r="146" spans="1:18" ht="25.5" x14ac:dyDescent="0.2">
      <c r="A146" s="25" t="s">
        <v>41</v>
      </c>
      <c r="E146" s="26" t="s">
        <v>196</v>
      </c>
    </row>
    <row r="147" spans="1:18" ht="165.75" x14ac:dyDescent="0.2">
      <c r="A147" t="s">
        <v>43</v>
      </c>
      <c r="E147" s="24" t="s">
        <v>183</v>
      </c>
    </row>
    <row r="148" spans="1:18" ht="25.5" x14ac:dyDescent="0.2">
      <c r="A148" s="16" t="s">
        <v>34</v>
      </c>
      <c r="B148" s="17" t="s">
        <v>197</v>
      </c>
      <c r="C148" s="17" t="s">
        <v>198</v>
      </c>
      <c r="D148" s="16" t="s">
        <v>51</v>
      </c>
      <c r="E148" s="18" t="s">
        <v>199</v>
      </c>
      <c r="F148" s="19" t="s">
        <v>125</v>
      </c>
      <c r="G148" s="20">
        <v>1.35</v>
      </c>
      <c r="H148" s="21">
        <v>1680</v>
      </c>
      <c r="I148" s="22">
        <f>ROUND(ROUND(H148,2)*ROUND(G148,3),2)</f>
        <v>2268</v>
      </c>
      <c r="O148">
        <f>(I148*21)/100</f>
        <v>476.28</v>
      </c>
      <c r="P148" t="s">
        <v>9</v>
      </c>
    </row>
    <row r="149" spans="1:18" x14ac:dyDescent="0.2">
      <c r="A149" s="23" t="s">
        <v>39</v>
      </c>
      <c r="E149" s="24" t="s">
        <v>190</v>
      </c>
    </row>
    <row r="150" spans="1:18" ht="25.5" x14ac:dyDescent="0.2">
      <c r="A150" s="25" t="s">
        <v>41</v>
      </c>
      <c r="E150" s="26" t="s">
        <v>200</v>
      </c>
    </row>
    <row r="151" spans="1:18" ht="165.75" x14ac:dyDescent="0.2">
      <c r="A151" t="s">
        <v>43</v>
      </c>
      <c r="E151" s="24" t="s">
        <v>183</v>
      </c>
    </row>
    <row r="152" spans="1:18" ht="25.5" x14ac:dyDescent="0.2">
      <c r="A152" s="16" t="s">
        <v>34</v>
      </c>
      <c r="B152" s="17" t="s">
        <v>201</v>
      </c>
      <c r="C152" s="17" t="s">
        <v>202</v>
      </c>
      <c r="D152" s="16" t="s">
        <v>51</v>
      </c>
      <c r="E152" s="18" t="s">
        <v>203</v>
      </c>
      <c r="F152" s="19" t="s">
        <v>125</v>
      </c>
      <c r="G152" s="20">
        <v>6.04</v>
      </c>
      <c r="H152" s="21">
        <v>1850</v>
      </c>
      <c r="I152" s="22">
        <f>ROUND(ROUND(H152,2)*ROUND(G152,3),2)</f>
        <v>11174</v>
      </c>
      <c r="O152">
        <f>(I152*21)/100</f>
        <v>2346.54</v>
      </c>
      <c r="P152" t="s">
        <v>9</v>
      </c>
    </row>
    <row r="153" spans="1:18" x14ac:dyDescent="0.2">
      <c r="A153" s="23" t="s">
        <v>39</v>
      </c>
      <c r="E153" s="24" t="s">
        <v>195</v>
      </c>
    </row>
    <row r="154" spans="1:18" ht="25.5" x14ac:dyDescent="0.2">
      <c r="A154" s="25" t="s">
        <v>41</v>
      </c>
      <c r="E154" s="26" t="s">
        <v>204</v>
      </c>
    </row>
    <row r="155" spans="1:18" ht="165.75" x14ac:dyDescent="0.2">
      <c r="A155" t="s">
        <v>43</v>
      </c>
      <c r="E155" s="24" t="s">
        <v>183</v>
      </c>
    </row>
    <row r="156" spans="1:18" x14ac:dyDescent="0.2">
      <c r="A156" s="16" t="s">
        <v>34</v>
      </c>
      <c r="B156" s="17" t="s">
        <v>205</v>
      </c>
      <c r="C156" s="17" t="s">
        <v>206</v>
      </c>
      <c r="D156" s="16" t="s">
        <v>51</v>
      </c>
      <c r="E156" s="18" t="s">
        <v>207</v>
      </c>
      <c r="F156" s="19" t="s">
        <v>93</v>
      </c>
      <c r="G156" s="20">
        <v>183</v>
      </c>
      <c r="H156" s="21">
        <v>185</v>
      </c>
      <c r="I156" s="22">
        <f>ROUND(ROUND(H156,2)*ROUND(G156,3),2)</f>
        <v>33855</v>
      </c>
      <c r="O156">
        <f>(I156*21)/100</f>
        <v>7109.55</v>
      </c>
      <c r="P156" t="s">
        <v>9</v>
      </c>
    </row>
    <row r="157" spans="1:18" x14ac:dyDescent="0.2">
      <c r="A157" s="23" t="s">
        <v>39</v>
      </c>
      <c r="E157" s="24" t="s">
        <v>51</v>
      </c>
    </row>
    <row r="158" spans="1:18" ht="51" x14ac:dyDescent="0.2">
      <c r="A158" s="25" t="s">
        <v>41</v>
      </c>
      <c r="E158" s="26" t="s">
        <v>208</v>
      </c>
    </row>
    <row r="159" spans="1:18" ht="38.25" x14ac:dyDescent="0.2">
      <c r="A159" t="s">
        <v>43</v>
      </c>
      <c r="E159" s="24" t="s">
        <v>209</v>
      </c>
    </row>
    <row r="160" spans="1:18" ht="12.75" customHeight="1" x14ac:dyDescent="0.2">
      <c r="A160" s="3" t="s">
        <v>32</v>
      </c>
      <c r="B160" s="3"/>
      <c r="C160" s="27" t="s">
        <v>67</v>
      </c>
      <c r="D160" s="3"/>
      <c r="E160" s="14" t="s">
        <v>210</v>
      </c>
      <c r="F160" s="3"/>
      <c r="G160" s="3"/>
      <c r="H160" s="3"/>
      <c r="I160" s="28">
        <f>0+Q160</f>
        <v>353200</v>
      </c>
      <c r="O160">
        <f>0+R160</f>
        <v>74172</v>
      </c>
      <c r="Q160">
        <f>0+I161+I165+I169+I173</f>
        <v>353200</v>
      </c>
      <c r="R160">
        <f>0+O161+O165+O169+O173</f>
        <v>74172</v>
      </c>
    </row>
    <row r="161" spans="1:16" x14ac:dyDescent="0.2">
      <c r="A161" s="16" t="s">
        <v>34</v>
      </c>
      <c r="B161" s="17" t="s">
        <v>211</v>
      </c>
      <c r="C161" s="17" t="s">
        <v>212</v>
      </c>
      <c r="D161" s="16" t="s">
        <v>51</v>
      </c>
      <c r="E161" s="18" t="s">
        <v>213</v>
      </c>
      <c r="F161" s="19" t="s">
        <v>93</v>
      </c>
      <c r="G161" s="20">
        <v>258</v>
      </c>
      <c r="H161" s="21">
        <v>1250</v>
      </c>
      <c r="I161" s="22">
        <f>ROUND(ROUND(H161,2)*ROUND(G161,3),2)</f>
        <v>322500</v>
      </c>
      <c r="O161">
        <f>(I161*21)/100</f>
        <v>67725</v>
      </c>
      <c r="P161" t="s">
        <v>9</v>
      </c>
    </row>
    <row r="162" spans="1:16" ht="25.5" x14ac:dyDescent="0.2">
      <c r="A162" s="23" t="s">
        <v>39</v>
      </c>
      <c r="E162" s="24" t="s">
        <v>214</v>
      </c>
    </row>
    <row r="163" spans="1:16" x14ac:dyDescent="0.2">
      <c r="A163" s="25" t="s">
        <v>41</v>
      </c>
      <c r="E163" s="26" t="s">
        <v>215</v>
      </c>
    </row>
    <row r="164" spans="1:16" ht="242.25" x14ac:dyDescent="0.2">
      <c r="A164" t="s">
        <v>43</v>
      </c>
      <c r="E164" s="24" t="s">
        <v>216</v>
      </c>
    </row>
    <row r="165" spans="1:16" x14ac:dyDescent="0.2">
      <c r="A165" s="16" t="s">
        <v>34</v>
      </c>
      <c r="B165" s="17" t="s">
        <v>217</v>
      </c>
      <c r="C165" s="17" t="s">
        <v>218</v>
      </c>
      <c r="D165" s="16" t="s">
        <v>51</v>
      </c>
      <c r="E165" s="18" t="s">
        <v>219</v>
      </c>
      <c r="F165" s="19" t="s">
        <v>220</v>
      </c>
      <c r="G165" s="20">
        <v>2</v>
      </c>
      <c r="H165" s="21">
        <v>5500</v>
      </c>
      <c r="I165" s="22">
        <f>ROUND(ROUND(H165,2)*ROUND(G165,3),2)</f>
        <v>11000</v>
      </c>
      <c r="O165">
        <f>(I165*21)/100</f>
        <v>2310</v>
      </c>
      <c r="P165" t="s">
        <v>9</v>
      </c>
    </row>
    <row r="166" spans="1:16" x14ac:dyDescent="0.2">
      <c r="A166" s="23" t="s">
        <v>39</v>
      </c>
      <c r="E166" s="24" t="s">
        <v>221</v>
      </c>
    </row>
    <row r="167" spans="1:16" x14ac:dyDescent="0.2">
      <c r="A167" s="25" t="s">
        <v>41</v>
      </c>
      <c r="E167" s="26" t="s">
        <v>51</v>
      </c>
    </row>
    <row r="168" spans="1:16" ht="38.25" x14ac:dyDescent="0.2">
      <c r="A168" t="s">
        <v>43</v>
      </c>
      <c r="E168" s="24" t="s">
        <v>222</v>
      </c>
    </row>
    <row r="169" spans="1:16" x14ac:dyDescent="0.2">
      <c r="A169" s="16" t="s">
        <v>34</v>
      </c>
      <c r="B169" s="17" t="s">
        <v>223</v>
      </c>
      <c r="C169" s="17" t="s">
        <v>224</v>
      </c>
      <c r="D169" s="16" t="s">
        <v>51</v>
      </c>
      <c r="E169" s="18" t="s">
        <v>225</v>
      </c>
      <c r="F169" s="19" t="s">
        <v>220</v>
      </c>
      <c r="G169" s="20">
        <v>4</v>
      </c>
      <c r="H169" s="21">
        <v>3800</v>
      </c>
      <c r="I169" s="22">
        <f>ROUND(ROUND(H169,2)*ROUND(G169,3),2)</f>
        <v>15200</v>
      </c>
      <c r="O169">
        <f>(I169*21)/100</f>
        <v>3192</v>
      </c>
      <c r="P169" t="s">
        <v>9</v>
      </c>
    </row>
    <row r="170" spans="1:16" x14ac:dyDescent="0.2">
      <c r="A170" s="23" t="s">
        <v>39</v>
      </c>
      <c r="E170" s="24" t="s">
        <v>226</v>
      </c>
    </row>
    <row r="171" spans="1:16" x14ac:dyDescent="0.2">
      <c r="A171" s="25" t="s">
        <v>41</v>
      </c>
      <c r="E171" s="26" t="s">
        <v>227</v>
      </c>
    </row>
    <row r="172" spans="1:16" ht="38.25" x14ac:dyDescent="0.2">
      <c r="A172" t="s">
        <v>43</v>
      </c>
      <c r="E172" s="24" t="s">
        <v>222</v>
      </c>
    </row>
    <row r="173" spans="1:16" x14ac:dyDescent="0.2">
      <c r="A173" s="16" t="s">
        <v>34</v>
      </c>
      <c r="B173" s="17" t="s">
        <v>228</v>
      </c>
      <c r="C173" s="17" t="s">
        <v>229</v>
      </c>
      <c r="D173" s="16" t="s">
        <v>45</v>
      </c>
      <c r="E173" s="18" t="s">
        <v>230</v>
      </c>
      <c r="F173" s="19" t="s">
        <v>220</v>
      </c>
      <c r="G173" s="20">
        <v>1</v>
      </c>
      <c r="H173" s="21">
        <v>4500</v>
      </c>
      <c r="I173" s="22">
        <f>ROUND(ROUND(H173,2)*ROUND(G173,3),2)</f>
        <v>4500</v>
      </c>
      <c r="O173">
        <f>(I173*21)/100</f>
        <v>945</v>
      </c>
      <c r="P173" t="s">
        <v>9</v>
      </c>
    </row>
    <row r="174" spans="1:16" x14ac:dyDescent="0.2">
      <c r="A174" s="23" t="s">
        <v>39</v>
      </c>
      <c r="E174" s="24" t="s">
        <v>120</v>
      </c>
    </row>
    <row r="175" spans="1:16" x14ac:dyDescent="0.2">
      <c r="A175" s="25" t="s">
        <v>41</v>
      </c>
      <c r="E175" s="26" t="s">
        <v>231</v>
      </c>
    </row>
    <row r="176" spans="1:16" ht="51" x14ac:dyDescent="0.2">
      <c r="A176" t="s">
        <v>43</v>
      </c>
      <c r="E176" s="24" t="s">
        <v>232</v>
      </c>
    </row>
    <row r="177" spans="1:18" ht="12.75" customHeight="1" x14ac:dyDescent="0.2">
      <c r="A177" s="3" t="s">
        <v>32</v>
      </c>
      <c r="B177" s="3"/>
      <c r="C177" s="27" t="s">
        <v>30</v>
      </c>
      <c r="D177" s="3"/>
      <c r="E177" s="14" t="s">
        <v>233</v>
      </c>
      <c r="F177" s="3"/>
      <c r="G177" s="3"/>
      <c r="H177" s="3"/>
      <c r="I177" s="28">
        <f>0+Q177</f>
        <v>260577.8</v>
      </c>
      <c r="O177">
        <f>0+R177</f>
        <v>54721.338000000003</v>
      </c>
      <c r="Q177">
        <f>0+I178+I182+I186+I190+I194</f>
        <v>260577.8</v>
      </c>
      <c r="R177">
        <f>0+O178+O182+O186+O190+O194</f>
        <v>54721.338000000003</v>
      </c>
    </row>
    <row r="178" spans="1:18" x14ac:dyDescent="0.2">
      <c r="A178" s="16" t="s">
        <v>34</v>
      </c>
      <c r="B178" s="17" t="s">
        <v>234</v>
      </c>
      <c r="C178" s="17" t="s">
        <v>235</v>
      </c>
      <c r="D178" s="16" t="s">
        <v>51</v>
      </c>
      <c r="E178" s="18" t="s">
        <v>236</v>
      </c>
      <c r="F178" s="19" t="s">
        <v>93</v>
      </c>
      <c r="G178" s="20">
        <v>37</v>
      </c>
      <c r="H178" s="21">
        <v>490</v>
      </c>
      <c r="I178" s="22">
        <f>ROUND(ROUND(H178,2)*ROUND(G178,3),2)</f>
        <v>18130</v>
      </c>
      <c r="O178">
        <f>(I178*21)/100</f>
        <v>3807.3</v>
      </c>
      <c r="P178" t="s">
        <v>9</v>
      </c>
    </row>
    <row r="179" spans="1:18" ht="38.25" x14ac:dyDescent="0.2">
      <c r="A179" s="23" t="s">
        <v>39</v>
      </c>
      <c r="E179" s="24" t="s">
        <v>237</v>
      </c>
    </row>
    <row r="180" spans="1:18" x14ac:dyDescent="0.2">
      <c r="A180" s="25" t="s">
        <v>41</v>
      </c>
      <c r="E180" s="26" t="s">
        <v>238</v>
      </c>
    </row>
    <row r="181" spans="1:18" ht="51" x14ac:dyDescent="0.2">
      <c r="A181" t="s">
        <v>43</v>
      </c>
      <c r="E181" s="24" t="s">
        <v>239</v>
      </c>
    </row>
    <row r="182" spans="1:18" x14ac:dyDescent="0.2">
      <c r="A182" s="16" t="s">
        <v>34</v>
      </c>
      <c r="B182" s="17" t="s">
        <v>240</v>
      </c>
      <c r="C182" s="17" t="s">
        <v>241</v>
      </c>
      <c r="D182" s="16" t="s">
        <v>51</v>
      </c>
      <c r="E182" s="18" t="s">
        <v>242</v>
      </c>
      <c r="F182" s="19" t="s">
        <v>93</v>
      </c>
      <c r="G182" s="20">
        <v>40</v>
      </c>
      <c r="H182" s="21">
        <v>3800</v>
      </c>
      <c r="I182" s="22">
        <f>ROUND(ROUND(H182,2)*ROUND(G182,3),2)</f>
        <v>152000</v>
      </c>
      <c r="O182">
        <f>(I182*21)/100</f>
        <v>31920</v>
      </c>
      <c r="P182" t="s">
        <v>9</v>
      </c>
    </row>
    <row r="183" spans="1:18" ht="25.5" x14ac:dyDescent="0.2">
      <c r="A183" s="23" t="s">
        <v>39</v>
      </c>
      <c r="E183" s="24" t="s">
        <v>243</v>
      </c>
    </row>
    <row r="184" spans="1:18" ht="25.5" x14ac:dyDescent="0.2">
      <c r="A184" s="25" t="s">
        <v>41</v>
      </c>
      <c r="E184" s="26" t="s">
        <v>244</v>
      </c>
    </row>
    <row r="185" spans="1:18" ht="51" x14ac:dyDescent="0.2">
      <c r="A185" t="s">
        <v>43</v>
      </c>
      <c r="E185" s="24" t="s">
        <v>245</v>
      </c>
    </row>
    <row r="186" spans="1:18" x14ac:dyDescent="0.2">
      <c r="A186" s="16" t="s">
        <v>34</v>
      </c>
      <c r="B186" s="17" t="s">
        <v>246</v>
      </c>
      <c r="C186" s="17" t="s">
        <v>247</v>
      </c>
      <c r="D186" s="16" t="s">
        <v>51</v>
      </c>
      <c r="E186" s="18" t="s">
        <v>248</v>
      </c>
      <c r="F186" s="19" t="s">
        <v>93</v>
      </c>
      <c r="G186" s="20">
        <v>50</v>
      </c>
      <c r="H186" s="21">
        <v>1250</v>
      </c>
      <c r="I186" s="22">
        <f>ROUND(ROUND(H186,2)*ROUND(G186,3),2)</f>
        <v>62500</v>
      </c>
      <c r="O186">
        <f>(I186*21)/100</f>
        <v>13125</v>
      </c>
      <c r="P186" t="s">
        <v>9</v>
      </c>
    </row>
    <row r="187" spans="1:18" x14ac:dyDescent="0.2">
      <c r="A187" s="23" t="s">
        <v>39</v>
      </c>
      <c r="E187" s="24" t="s">
        <v>51</v>
      </c>
    </row>
    <row r="188" spans="1:18" ht="25.5" x14ac:dyDescent="0.2">
      <c r="A188" s="25" t="s">
        <v>41</v>
      </c>
      <c r="E188" s="26" t="s">
        <v>249</v>
      </c>
    </row>
    <row r="189" spans="1:18" ht="38.25" x14ac:dyDescent="0.2">
      <c r="A189" t="s">
        <v>43</v>
      </c>
      <c r="E189" s="24" t="s">
        <v>250</v>
      </c>
    </row>
    <row r="190" spans="1:18" x14ac:dyDescent="0.2">
      <c r="A190" s="16" t="s">
        <v>34</v>
      </c>
      <c r="B190" s="17" t="s">
        <v>251</v>
      </c>
      <c r="C190" s="17" t="s">
        <v>252</v>
      </c>
      <c r="D190" s="16" t="s">
        <v>51</v>
      </c>
      <c r="E190" s="18" t="s">
        <v>253</v>
      </c>
      <c r="F190" s="19" t="s">
        <v>93</v>
      </c>
      <c r="G190" s="20">
        <v>183</v>
      </c>
      <c r="H190" s="21">
        <v>120</v>
      </c>
      <c r="I190" s="22">
        <f>ROUND(ROUND(H190,2)*ROUND(G190,3),2)</f>
        <v>21960</v>
      </c>
      <c r="O190">
        <f>(I190*21)/100</f>
        <v>4611.6000000000004</v>
      </c>
      <c r="P190" t="s">
        <v>9</v>
      </c>
    </row>
    <row r="191" spans="1:18" x14ac:dyDescent="0.2">
      <c r="A191" s="23" t="s">
        <v>39</v>
      </c>
      <c r="E191" s="24" t="s">
        <v>51</v>
      </c>
    </row>
    <row r="192" spans="1:18" ht="25.5" x14ac:dyDescent="0.2">
      <c r="A192" s="25" t="s">
        <v>41</v>
      </c>
      <c r="E192" s="26" t="s">
        <v>254</v>
      </c>
    </row>
    <row r="193" spans="1:16" ht="25.5" x14ac:dyDescent="0.2">
      <c r="A193" t="s">
        <v>43</v>
      </c>
      <c r="E193" s="24" t="s">
        <v>255</v>
      </c>
    </row>
    <row r="194" spans="1:16" x14ac:dyDescent="0.2">
      <c r="A194" s="16" t="s">
        <v>34</v>
      </c>
      <c r="B194" s="17" t="s">
        <v>256</v>
      </c>
      <c r="C194" s="17" t="s">
        <v>257</v>
      </c>
      <c r="D194" s="16" t="s">
        <v>51</v>
      </c>
      <c r="E194" s="18" t="s">
        <v>258</v>
      </c>
      <c r="F194" s="19" t="s">
        <v>125</v>
      </c>
      <c r="G194" s="20">
        <v>299.39</v>
      </c>
      <c r="H194" s="21">
        <v>20</v>
      </c>
      <c r="I194" s="22">
        <f>ROUND(ROUND(H194,2)*ROUND(G194,3),2)</f>
        <v>5987.8</v>
      </c>
      <c r="O194">
        <f>(I194*21)/100</f>
        <v>1257.4380000000001</v>
      </c>
      <c r="P194" t="s">
        <v>9</v>
      </c>
    </row>
    <row r="195" spans="1:16" x14ac:dyDescent="0.2">
      <c r="A195" s="23" t="s">
        <v>39</v>
      </c>
      <c r="E195" s="24" t="s">
        <v>51</v>
      </c>
    </row>
    <row r="196" spans="1:16" ht="25.5" x14ac:dyDescent="0.2">
      <c r="A196" s="25" t="s">
        <v>41</v>
      </c>
      <c r="E196" s="26" t="s">
        <v>259</v>
      </c>
    </row>
    <row r="197" spans="1:16" ht="25.5" x14ac:dyDescent="0.2">
      <c r="A197" t="s">
        <v>43</v>
      </c>
      <c r="E197" s="24" t="s">
        <v>260</v>
      </c>
    </row>
  </sheetData>
  <sheetProtection sheet="1" objects="1" scenarios="1"/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 101_2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Jan Drápalík</cp:lastModifiedBy>
  <dcterms:created xsi:type="dcterms:W3CDTF">2023-07-13T11:43:19Z</dcterms:created>
  <dcterms:modified xsi:type="dcterms:W3CDTF">2023-09-08T09:19:42Z</dcterms:modified>
</cp:coreProperties>
</file>