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390"/>
  </bookViews>
  <sheets>
    <sheet name="ZL36 -- KRYCÍ LIST" sheetId="3" r:id="rId1"/>
    <sheet name="Rekapitulace stavby" sheetId="1" r:id="rId2"/>
    <sheet name="36 - ZL36 - neprováděné p..." sheetId="2" r:id="rId3"/>
  </sheets>
  <externalReferences>
    <externalReference r:id="rId4"/>
  </externalReferences>
  <definedNames>
    <definedName name="__290850C4_052B_4FF6_A0B3_6D189B03D21D_FIGURE__">NA()</definedName>
    <definedName name="__290850C4_052B_4FF6_A0B3_6D189B03D21D_ITEM__" localSheetId="0">#REF!</definedName>
    <definedName name="__290850C4_052B_4FF6_A0B3_6D189B03D21D_ITEM__">#REF!</definedName>
    <definedName name="__290850C4_052B_4FF6_A0B3_6D189B03D21D_ITEM_GROUP1__" localSheetId="0">#REF!</definedName>
    <definedName name="__290850C4_052B_4FF6_A0B3_6D189B03D21D_ITEM_GROUP1__">#REF!</definedName>
    <definedName name="__290850C4_052B_4FF6_A0B3_6D189B03D21D_ITEM_GROUP1_RECAP__" localSheetId="0">#REF!</definedName>
    <definedName name="__290850C4_052B_4FF6_A0B3_6D189B03D21D_ITEM_GROUP1_RECAP__">#REF!</definedName>
    <definedName name="__290850C4_052B_4FF6_A0B3_6D189B03D21D_ITEM_GROUP2__" localSheetId="0">#REF!</definedName>
    <definedName name="__290850C4_052B_4FF6_A0B3_6D189B03D21D_ITEM_GROUP2__">#REF!</definedName>
    <definedName name="__290850C4_052B_4FF6_A0B3_6D189B03D21D_ITEM_GROUP2_RECAP__" localSheetId="0">#REF!</definedName>
    <definedName name="__290850C4_052B_4FF6_A0B3_6D189B03D21D_ITEM_GROUP2_RECAP__">#REF!</definedName>
    <definedName name="__290850C4_052B_4FF6_A0B3_6D189B03D21D_ITEM_GROUP3__X" localSheetId="0">#REF!</definedName>
    <definedName name="__290850C4_052B_4FF6_A0B3_6D189B03D21D_ITEM_GROUP3__X">#REF!</definedName>
    <definedName name="__290850C4_052B_4FF6_A0B3_6D189B03D21D_ITEM_GROUP3_RECAP__" localSheetId="0">#REF!</definedName>
    <definedName name="__290850C4_052B_4FF6_A0B3_6D189B03D21D_ITEM_GROUP3_RECAP__">#REF!</definedName>
    <definedName name="__290850C4_052B_4FF6_A0B3_6D189B03D21D_QBILL__">NA()</definedName>
    <definedName name="__290850C4_052B_4FF6_A0B3_6D189B03D21D_QINDEX__">NA()</definedName>
    <definedName name="__B360F1EC_A4E9_4044_9F31_84B5B39A93C8_FIGURE__">NA()</definedName>
    <definedName name="__B360F1EC_A4E9_4044_9F31_84B5B39A93C8_QBILL__">NA()</definedName>
    <definedName name="__B360F1EC_A4E9_4044_9F31_84B5B39A93C8_QINDEX__">NA()</definedName>
    <definedName name="__xlnm._FilterDatabase_1" localSheetId="0">#REF!</definedName>
    <definedName name="__xlnm._FilterDatabase_1">#REF!</definedName>
    <definedName name="_dph1">NA()</definedName>
    <definedName name="_dph2">NA()</definedName>
    <definedName name="_dph3">NA()</definedName>
    <definedName name="_xlnm._FilterDatabase" localSheetId="2" hidden="1">'36 - ZL36 - neprováděné p...'!$C$128:$K$165</definedName>
    <definedName name="_pol1">NA()</definedName>
    <definedName name="_pol2">NA()</definedName>
    <definedName name="_pol3">NA()</definedName>
    <definedName name="_pol4">NA()</definedName>
    <definedName name="cisloobjektu">NA()</definedName>
    <definedName name="cislostavby">NA()</definedName>
    <definedName name="Dodavka" localSheetId="0">#REF!</definedName>
    <definedName name="Dodavka">#REF!</definedName>
    <definedName name="footer">NA()</definedName>
    <definedName name="footer2">NA()</definedName>
    <definedName name="GROUP_ID">NA()</definedName>
    <definedName name="head1">NA()</definedName>
    <definedName name="Header">NA()</definedName>
    <definedName name="Header2">NA()</definedName>
    <definedName name="header3">NA()</definedName>
    <definedName name="Hlava1">NA()</definedName>
    <definedName name="Hlava2">NA()</definedName>
    <definedName name="hlava21">NA()</definedName>
    <definedName name="hlava22">NA()</definedName>
    <definedName name="Hlava3">NA()</definedName>
    <definedName name="Hlava4">NA()</definedName>
    <definedName name="HSV" localSheetId="0">#REF!</definedName>
    <definedName name="HSV">#REF!</definedName>
    <definedName name="HZS" localSheetId="0">#REF!</definedName>
    <definedName name="HZS">#REF!</definedName>
    <definedName name="ITEM_COUNTS">NA()</definedName>
    <definedName name="ITEM_FULLDESCR2">NA()</definedName>
    <definedName name="ITEM_PRICES" localSheetId="0">'[1]Výkaz výměr'!$G$6:$G$260</definedName>
    <definedName name="ITEM_PRICES">#REF!</definedName>
    <definedName name="Mont" localSheetId="0">#REF!</definedName>
    <definedName name="Mont">#REF!</definedName>
    <definedName name="nazevobjektu">NA()</definedName>
    <definedName name="nazevstavby">NA()</definedName>
    <definedName name="_xlnm.Print_Titles" localSheetId="2">'36 - ZL36 - neprováděné p...'!$128:$128</definedName>
    <definedName name="_xlnm.Print_Titles" localSheetId="1">'Rekapitulace stavby'!$92:$92</definedName>
    <definedName name="_xlnm.Print_Area" localSheetId="2">'36 - ZL36 - neprováděné p...'!$C$4:$J$76,'36 - ZL36 - neprováděné p...'!$C$82:$J$110,'36 - ZL36 - neprováděné p...'!$C$116:$K$165</definedName>
    <definedName name="_xlnm.Print_Area" localSheetId="1">'Rekapitulace stavby'!$D$4:$AO$76,'Rekapitulace stavby'!$C$82:$AQ$99</definedName>
    <definedName name="_xlnm.Print_Area" localSheetId="0">'ZL36 -- KRYCÍ LIST'!$B$1:$K$37</definedName>
    <definedName name="polbezcen1">NA()</definedName>
    <definedName name="polbezcen2">NA()</definedName>
    <definedName name="polbezcen3">NA()</definedName>
    <definedName name="polbezcen4">NA()</definedName>
    <definedName name="polcen2">NA()</definedName>
    <definedName name="polcen3">NA()</definedName>
    <definedName name="polminuty1">NA()</definedName>
    <definedName name="polminuty2">NA()</definedName>
    <definedName name="polminuty3">NA()</definedName>
    <definedName name="polminuty4">NA()</definedName>
    <definedName name="popisrozp">NA()</definedName>
    <definedName name="Poznamka">NA()</definedName>
    <definedName name="PSV" localSheetId="0">#REF!</definedName>
    <definedName name="PSV">#REF!</definedName>
    <definedName name="SazbaDPH1">NA()</definedName>
    <definedName name="SazbaDPH2">NA()</definedName>
    <definedName name="VAT_RATES">NA()</definedName>
    <definedName name="ZakHead">NA()</definedName>
  </definedNames>
  <calcPr calcId="124519"/>
</workbook>
</file>

<file path=xl/calcChain.xml><?xml version="1.0" encoding="utf-8"?>
<calcChain xmlns="http://schemas.openxmlformats.org/spreadsheetml/2006/main">
  <c r="J16" i="3"/>
  <c r="J39" i="2" l="1"/>
  <c r="J38"/>
  <c r="AY95" i="1" s="1"/>
  <c r="J37" i="2"/>
  <c r="AX95" i="1" s="1"/>
  <c r="BI162" i="2"/>
  <c r="BH162"/>
  <c r="BG162"/>
  <c r="BF162"/>
  <c r="T162"/>
  <c r="T161" s="1"/>
  <c r="R162"/>
  <c r="R161" s="1"/>
  <c r="P162"/>
  <c r="P161" s="1"/>
  <c r="BI159"/>
  <c r="BH159"/>
  <c r="BG159"/>
  <c r="BF159"/>
  <c r="T159"/>
  <c r="T158" s="1"/>
  <c r="R159"/>
  <c r="R158"/>
  <c r="R157" s="1"/>
  <c r="P159"/>
  <c r="P158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T135" s="1"/>
  <c r="R136"/>
  <c r="R135" s="1"/>
  <c r="P136"/>
  <c r="P135" s="1"/>
  <c r="BI133"/>
  <c r="BH133"/>
  <c r="BG133"/>
  <c r="BF133"/>
  <c r="T133"/>
  <c r="T132" s="1"/>
  <c r="R133"/>
  <c r="R132" s="1"/>
  <c r="P133"/>
  <c r="P132" s="1"/>
  <c r="J126"/>
  <c r="F126"/>
  <c r="J125"/>
  <c r="F125"/>
  <c r="F123"/>
  <c r="E121"/>
  <c r="J31"/>
  <c r="J92"/>
  <c r="F92"/>
  <c r="J91"/>
  <c r="F91"/>
  <c r="F89"/>
  <c r="E87"/>
  <c r="J12"/>
  <c r="J123" s="1"/>
  <c r="E7"/>
  <c r="E85" s="1"/>
  <c r="L90" i="1"/>
  <c r="AM90"/>
  <c r="AM89"/>
  <c r="L89"/>
  <c r="AM87"/>
  <c r="L87"/>
  <c r="L85"/>
  <c r="L84"/>
  <c r="J155" i="2"/>
  <c r="BK162"/>
  <c r="BK143"/>
  <c r="BK133"/>
  <c r="J152"/>
  <c r="BK139"/>
  <c r="AK27" i="1"/>
  <c r="BK159" i="2"/>
  <c r="AS94" i="1"/>
  <c r="BK150" i="2"/>
  <c r="J136"/>
  <c r="J159"/>
  <c r="BK145"/>
  <c r="BK136"/>
  <c r="BK148"/>
  <c r="J141"/>
  <c r="J145"/>
  <c r="J162"/>
  <c r="J148"/>
  <c r="J150"/>
  <c r="J143"/>
  <c r="BK152"/>
  <c r="J139"/>
  <c r="BK155"/>
  <c r="BK141"/>
  <c r="J133"/>
  <c r="T157" l="1"/>
  <c r="P157"/>
  <c r="R138"/>
  <c r="P147"/>
  <c r="P138"/>
  <c r="P131" s="1"/>
  <c r="P130" s="1"/>
  <c r="P129" s="1"/>
  <c r="AU95" i="1" s="1"/>
  <c r="AU94" s="1"/>
  <c r="BK147" i="2"/>
  <c r="J147" s="1"/>
  <c r="J102" s="1"/>
  <c r="T147"/>
  <c r="BK138"/>
  <c r="J138" s="1"/>
  <c r="J101" s="1"/>
  <c r="T138"/>
  <c r="T131"/>
  <c r="T130" s="1"/>
  <c r="T129" s="1"/>
  <c r="R147"/>
  <c r="R131" s="1"/>
  <c r="R130" s="1"/>
  <c r="R129" s="1"/>
  <c r="BK132"/>
  <c r="J132"/>
  <c r="J99" s="1"/>
  <c r="BK135"/>
  <c r="J135" s="1"/>
  <c r="J100" s="1"/>
  <c r="BK158"/>
  <c r="J158" s="1"/>
  <c r="J104" s="1"/>
  <c r="BK161"/>
  <c r="J161" s="1"/>
  <c r="J105" s="1"/>
  <c r="J89"/>
  <c r="BE133"/>
  <c r="BE139"/>
  <c r="BE141"/>
  <c r="BE152"/>
  <c r="BE159"/>
  <c r="E119"/>
  <c r="BE148"/>
  <c r="BE150"/>
  <c r="BE155"/>
  <c r="BE136"/>
  <c r="BE143"/>
  <c r="BE145"/>
  <c r="BE162"/>
  <c r="F37"/>
  <c r="BB95" i="1" s="1"/>
  <c r="BB94" s="1"/>
  <c r="W34" s="1"/>
  <c r="F36" i="2"/>
  <c r="BA95" i="1" s="1"/>
  <c r="BA94" s="1"/>
  <c r="W33" s="1"/>
  <c r="F38" i="2"/>
  <c r="BC95" i="1" s="1"/>
  <c r="BC94" s="1"/>
  <c r="W35" s="1"/>
  <c r="J36" i="2"/>
  <c r="AW95" i="1" s="1"/>
  <c r="F39" i="2"/>
  <c r="BD95" i="1" s="1"/>
  <c r="BD94" s="1"/>
  <c r="W36" s="1"/>
  <c r="BK131" i="2" l="1"/>
  <c r="J131"/>
  <c r="J98" s="1"/>
  <c r="BK157"/>
  <c r="J157" s="1"/>
  <c r="J103" s="1"/>
  <c r="AW94" i="1"/>
  <c r="AK33" s="1"/>
  <c r="J35" i="2"/>
  <c r="AV95" i="1" s="1"/>
  <c r="AT95" s="1"/>
  <c r="AX94"/>
  <c r="AY94"/>
  <c r="F35" i="2"/>
  <c r="AZ95" i="1" s="1"/>
  <c r="AZ94" s="1"/>
  <c r="W32" s="1"/>
  <c r="BK130" i="2" l="1"/>
  <c r="J130" s="1"/>
  <c r="J97" s="1"/>
  <c r="AV94" i="1"/>
  <c r="AK32" s="1"/>
  <c r="BK129" i="2" l="1"/>
  <c r="J129"/>
  <c r="J96" s="1"/>
  <c r="J30" s="1"/>
  <c r="J32" s="1"/>
  <c r="AG95" i="1" s="1"/>
  <c r="AT94"/>
  <c r="AG94" l="1"/>
  <c r="AN94" s="1"/>
  <c r="AN99" s="1"/>
  <c r="I17" i="3"/>
  <c r="J17" s="1"/>
  <c r="J18" s="1"/>
  <c r="G21" s="1"/>
  <c r="AK26" i="1"/>
  <c r="AK29" s="1"/>
  <c r="AK38" s="1"/>
  <c r="AN95"/>
  <c r="J41" i="2"/>
  <c r="J110"/>
  <c r="AG99" i="1"/>
</calcChain>
</file>

<file path=xl/sharedStrings.xml><?xml version="1.0" encoding="utf-8"?>
<sst xmlns="http://schemas.openxmlformats.org/spreadsheetml/2006/main" count="645" uniqueCount="233">
  <si>
    <t>Export Komplet</t>
  </si>
  <si>
    <t/>
  </si>
  <si>
    <t>2.0</t>
  </si>
  <si>
    <t>False</t>
  </si>
  <si>
    <t>{9b0c5c2a-9318-479f-a6c2-a14480741d6e}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</si>
  <si>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</si>
  <si>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</si>
  <si>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</si>
  <si>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</si>
  <si>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</si>
  <si>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</si>
  <si>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</si>
  <si>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</si>
  <si>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06</t>
  </si>
  <si>
    <t>Stavba:</t>
  </si>
  <si>
    <t>Integrované městské centrum TILIA -Zm.L. -dod.č.6</t>
  </si>
  <si>
    <t>KSO:</t>
  </si>
  <si>
    <t>CC-CZ:</t>
  </si>
  <si>
    <t>Místo:</t>
  </si>
  <si>
    <t>Rychnov u Jablonce nad Nisou</t>
  </si>
  <si>
    <t>Datum:</t>
  </si>
  <si>
    <t>Zadavatel:</t>
  </si>
  <si>
    <t>IČ:</t>
  </si>
  <si>
    <t>00262552</t>
  </si>
  <si>
    <t>Město Rychnov u Jablonce nad Nisou</t>
  </si>
  <si>
    <t>DIČ:</t>
  </si>
  <si>
    <t>CZ00262552</t>
  </si>
  <si>
    <t>Zhotovitel:</t>
  </si>
  <si>
    <t>26768607</t>
  </si>
  <si>
    <t>CL-EVANS s.r.o., Bulharská 1557, Česká Lípa</t>
  </si>
  <si>
    <t>CZ26768607</t>
  </si>
  <si>
    <t>Projektant:</t>
  </si>
  <si>
    <t>22801936</t>
  </si>
  <si>
    <t>DESIGM 4</t>
  </si>
  <si>
    <t>True</t>
  </si>
  <si>
    <t>Zpracovatel:</t>
  </si>
  <si>
    <t>Radek Ulbricht, CL-EVANS s.r.o.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</si>
  <si>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</si>
  <si>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</si>
  <si>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</si>
  <si>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</si>
  <si>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</si>
  <si>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</si>
  <si>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</si>
  <si>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</si>
  <si>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</si>
  <si>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</si>
  <si>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</si>
  <si>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</si>
  <si>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</si>
  <si>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</si>
  <si>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</si>
  <si>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</si>
  <si>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</si>
  <si>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</si>
  <si>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</si>
  <si>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</si>
  <si>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</si>
  <si>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</si>
  <si>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</si>
  <si>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</si>
  <si>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</si>
  <si>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</si>
  <si>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</si>
  <si>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</si>
  <si>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</si>
  <si>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</si>
  <si>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</si>
  <si>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</si>
  <si>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</si>
  <si>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</si>
  <si>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</si>
  <si>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</si>
  <si>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</si>
  <si>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</si>
  <si>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</si>
  <si>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</si>
  <si>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</si>
  <si>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</si>
  <si>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</si>
  <si>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</si>
  <si>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</si>
  <si>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</si>
  <si>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</si>
  <si>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</si>
  <si>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36</t>
  </si>
  <si>
    <t>ZL36 - neprováděné práce a dodávky</t>
  </si>
  <si>
    <t>STA</t>
  </si>
  <si>
    <t>1</t>
  </si>
  <si>
    <t>{797723b3-ddbf-41b1-bd73-6a4c7c88200a}</t>
  </si>
  <si>
    <t>2</t>
  </si>
  <si>
    <t>2) Ostatní náklady ze souhrnného listu</t>
  </si>
  <si>
    <t>Procent. zadání_x000D_
[% nákladů rozpočtu]</t>
  </si>
  <si>
    <t>Zařazení nákladů</t>
  </si>
  <si>
    <t>Celkové náklady za stavbu 1) + 2)</t>
  </si>
  <si>
    <t>KRYCÍ LIST SOUPISU PRACÍ</t>
  </si>
  <si>
    <t>Objekt:</t>
  </si>
  <si>
    <t>36 - ZL36 - neprováděné práce a dodávky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</si>
  <si>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</si>
  <si>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</si>
  <si>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</si>
  <si>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</si>
  <si>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</si>
  <si>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</si>
  <si>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</si>
  <si>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D1 - Rekonstrukce objektu</t>
  </si>
  <si>
    <t xml:space="preserve">    D1.1 - Uznatelné náklady</t>
  </si>
  <si>
    <t xml:space="preserve">      34 - Stěny a příčky</t>
  </si>
  <si>
    <t xml:space="preserve">      62 - Úprava povrchů vnější</t>
  </si>
  <si>
    <t xml:space="preserve">      95 - Různé dokončovací konstrukce a práce na pozemních stavbách</t>
  </si>
  <si>
    <t xml:space="preserve">      781 - Obklady (keramické)</t>
  </si>
  <si>
    <t xml:space="preserve">    D1.2 - Neuznatelné náklady</t>
  </si>
  <si>
    <t xml:space="preserve">      S - Přesuny sutí</t>
  </si>
  <si>
    <t>2)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</si>
  <si>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</si>
  <si>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</si>
  <si>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</si>
  <si>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</si>
  <si>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</si>
  <si>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</si>
  <si>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</si>
  <si>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</si>
  <si>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</si>
  <si>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</si>
  <si>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</si>
  <si>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</si>
  <si>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</si>
  <si>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</si>
  <si>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D1</t>
  </si>
  <si>
    <t>Rekonstrukce objektu</t>
  </si>
  <si>
    <t>ROZPOCET</t>
  </si>
  <si>
    <t>D1.1</t>
  </si>
  <si>
    <t>Uznatelné náklady</t>
  </si>
  <si>
    <t>34</t>
  </si>
  <si>
    <t>Stěny a příčky</t>
  </si>
  <si>
    <t>108</t>
  </si>
  <si>
    <t>K</t>
  </si>
  <si>
    <t>346275113R00.1</t>
  </si>
  <si>
    <t>Přizdívky z desek porobetonových tl. (75),100 mm -vaničky ve sprchách</t>
  </si>
  <si>
    <t>m2</t>
  </si>
  <si>
    <t>4</t>
  </si>
  <si>
    <t>3</t>
  </si>
  <si>
    <t>1483838744</t>
  </si>
  <si>
    <t>PP</t>
  </si>
  <si>
    <t>62</t>
  </si>
  <si>
    <t>Úprava povrchů vnější</t>
  </si>
  <si>
    <t>163</t>
  </si>
  <si>
    <t>622300181RT2</t>
  </si>
  <si>
    <t>Montáž chráničky kabelu do zateplení z polystyrenu, vč. chráničky DN 40 mm</t>
  </si>
  <si>
    <t>m</t>
  </si>
  <si>
    <t>-1838979463</t>
  </si>
  <si>
    <t>95</t>
  </si>
  <si>
    <t>Různé dokončovací konstrukce a práce na pozemních stavbách</t>
  </si>
  <si>
    <t>206</t>
  </si>
  <si>
    <t>951978110RT1</t>
  </si>
  <si>
    <t>Úprava dilatace, dilatační stěnová lišta tl.20 mm, ozn.Os38</t>
  </si>
  <si>
    <t>-217759748</t>
  </si>
  <si>
    <t>208</t>
  </si>
  <si>
    <t>951978110RT3</t>
  </si>
  <si>
    <t>Úprava dilatace, dilatační podlahová lišta tl.20 mm, ozn.Os39</t>
  </si>
  <si>
    <t>836957921</t>
  </si>
  <si>
    <t>218</t>
  </si>
  <si>
    <t>953943101RT9</t>
  </si>
  <si>
    <t>M+D Mobilní příčka skládací 3850/3000 mm, ozn.Os12 - provedení dle popisu v PD</t>
  </si>
  <si>
    <t>kus</t>
  </si>
  <si>
    <t>-227062017</t>
  </si>
  <si>
    <t>222</t>
  </si>
  <si>
    <t>953943101RU7</t>
  </si>
  <si>
    <t>M+D Odvětrávací lišta nopové folie, ozn.Os21 -provedení dle popisu v PD</t>
  </si>
  <si>
    <t>1091145245</t>
  </si>
  <si>
    <t>781</t>
  </si>
  <si>
    <t>Obklady (keramické)</t>
  </si>
  <si>
    <t>1240</t>
  </si>
  <si>
    <t>781210131R00</t>
  </si>
  <si>
    <t>Obkládání stěn obkl. pórovin. do tmele do 300x300 -na jádrovou omítku</t>
  </si>
  <si>
    <t>16</t>
  </si>
  <si>
    <t>-487975679</t>
  </si>
  <si>
    <t>1242</t>
  </si>
  <si>
    <t>781210131R00.1</t>
  </si>
  <si>
    <t>Obkládání stěn obkl. pórovin. do tmele do 300x300 - na tvárnice s adhézním můstkem</t>
  </si>
  <si>
    <t>75909542</t>
  </si>
  <si>
    <t>1244</t>
  </si>
  <si>
    <t>781419706R00</t>
  </si>
  <si>
    <t>Příplatek za spárovací vodotěsnou hmotu - plošně</t>
  </si>
  <si>
    <t>239987777</t>
  </si>
  <si>
    <t>VV</t>
  </si>
  <si>
    <t>-424,46-28,595</t>
  </si>
  <si>
    <t>Součet</t>
  </si>
  <si>
    <t>1245</t>
  </si>
  <si>
    <t>998781102R00</t>
  </si>
  <si>
    <t>Přesun hmot pro obklady keramické, výšky do 12 m</t>
  </si>
  <si>
    <t>t</t>
  </si>
  <si>
    <t>-1420835355</t>
  </si>
  <si>
    <t>D1.2</t>
  </si>
  <si>
    <t>Neuznatelné náklady</t>
  </si>
  <si>
    <t>10</t>
  </si>
  <si>
    <t>44984124.A</t>
  </si>
  <si>
    <t>Přístroj hasicí práškový PHP s has.schopn.21 A   6 kg</t>
  </si>
  <si>
    <t>1211314480</t>
  </si>
  <si>
    <t>S</t>
  </si>
  <si>
    <t>Přesuny sutí</t>
  </si>
  <si>
    <t>979951112R00</t>
  </si>
  <si>
    <t>Ekologická likvidace železného šrotu (ocel, plechy) na skládce, vč.odvozu a rozřezání (možno uvést i zápornou hodnotu)</t>
  </si>
  <si>
    <t>1707927452</t>
  </si>
  <si>
    <t>"radiátory již odvezeny investorem"</t>
  </si>
  <si>
    <t>37,468/2-37,468</t>
  </si>
  <si>
    <t>CL-EVANS s.r.o.</t>
  </si>
  <si>
    <t xml:space="preserve">POČET PŘÍLOH:  </t>
  </si>
  <si>
    <t>ZMĚNOVÝ  LIST  Č.:</t>
  </si>
  <si>
    <t xml:space="preserve">SMLOUVA O DÍLO  </t>
  </si>
  <si>
    <t>obj.:MUR/12/22-S, zhot.:EI-653/22</t>
  </si>
  <si>
    <t>Integrované městské centrum služeb Tilia,  Rychnov u Jablonce nad Nisou, nám.Míru č.p.720</t>
  </si>
  <si>
    <t>PROJEKT:</t>
  </si>
  <si>
    <t>LOKALIZACE ZMĚNY:</t>
  </si>
  <si>
    <t>DATUM:</t>
  </si>
  <si>
    <t>CENOVÁ KALKULACE:</t>
  </si>
  <si>
    <t>Změny jsou řešeny formou přípočtů (odpočtů).</t>
  </si>
  <si>
    <t>Rozpočet viz příloha - vícepráce</t>
  </si>
  <si>
    <t>ks</t>
  </si>
  <si>
    <t>Rozpočet viz příloha - méněpráce</t>
  </si>
  <si>
    <t>CELKEM bez DPH</t>
  </si>
  <si>
    <t>Smluvní cena se na základě této změny  sníží  o :</t>
  </si>
  <si>
    <t>CL- EVANS s.r.o.</t>
  </si>
  <si>
    <t>Město rychnov u Jablonce nad Nisou</t>
  </si>
  <si>
    <t>podpis/datum</t>
  </si>
  <si>
    <t>TDS</t>
  </si>
  <si>
    <t>Rozdělovník:</t>
  </si>
  <si>
    <t>1.  Město rychnov u Jablonce nad Nisou</t>
  </si>
  <si>
    <t>2. CL – EVANS s.r.o.</t>
  </si>
  <si>
    <t>Neprováděné práce a dodávky</t>
  </si>
  <si>
    <t>5 listů</t>
  </si>
  <si>
    <t>POPIS A DŮVOD ZMĚNY: Neprováděné práce a dodávky</t>
  </si>
  <si>
    <t>Změnový list obsahuje práce, které se vlivem revize projektu stavby a změn v průběhu realizace stavby neprováděly. Vykazuje finanční úsporu.</t>
  </si>
</sst>
</file>

<file path=xl/styles.xml><?xml version="1.0" encoding="utf-8"?>
<styleSheet xmlns="http://schemas.openxmlformats.org/spreadsheetml/2006/main">
  <numFmts count="6">
    <numFmt numFmtId="8" formatCode="#,##0.00\ &quot;Kč&quot;;[Red]\-#,##0.00\ &quot;Kč&quot;"/>
    <numFmt numFmtId="164" formatCode="#,##0.00%"/>
    <numFmt numFmtId="165" formatCode="dd\.mm\.yyyy"/>
    <numFmt numFmtId="166" formatCode="#,##0.00000"/>
    <numFmt numFmtId="167" formatCode="#,##0.000"/>
    <numFmt numFmtId="168" formatCode="#,##0.00_ ;[Red]\-#,##0.00\ 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5" fillId="0" borderId="0" applyNumberFormat="0" applyFill="0" applyBorder="0" applyAlignment="0" applyProtection="0"/>
    <xf numFmtId="0" fontId="36" fillId="0" borderId="0"/>
    <xf numFmtId="0" fontId="39" fillId="0" borderId="0"/>
  </cellStyleXfs>
  <cellXfs count="3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0" fillId="4" borderId="0" xfId="0" applyFont="1" applyFill="1" applyAlignment="1">
      <alignment vertical="center"/>
    </xf>
    <xf numFmtId="4" fontId="23" fillId="4" borderId="0" xfId="0" applyNumberFormat="1" applyFont="1" applyFill="1" applyAlignment="1">
      <alignment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0" fontId="8" fillId="0" borderId="15" xfId="0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8" fillId="0" borderId="25" xfId="2" applyFont="1" applyFill="1" applyBorder="1" applyAlignment="1">
      <alignment vertical="center" wrapText="1"/>
    </xf>
    <xf numFmtId="0" fontId="38" fillId="0" borderId="26" xfId="2" applyFont="1" applyBorder="1" applyAlignment="1">
      <alignment vertical="top" wrapText="1"/>
    </xf>
    <xf numFmtId="0" fontId="36" fillId="0" borderId="0" xfId="2"/>
    <xf numFmtId="49" fontId="37" fillId="6" borderId="0" xfId="3" applyNumberFormat="1" applyFont="1" applyFill="1" applyBorder="1" applyAlignment="1">
      <alignment horizontal="center" vertical="center" wrapText="1"/>
    </xf>
    <xf numFmtId="0" fontId="37" fillId="5" borderId="0" xfId="3" applyFont="1" applyFill="1" applyBorder="1" applyAlignment="1">
      <alignment horizontal="left" vertical="center" wrapText="1"/>
    </xf>
    <xf numFmtId="0" fontId="37" fillId="5" borderId="0" xfId="3" applyFont="1" applyFill="1" applyBorder="1" applyAlignment="1">
      <alignment vertical="top" wrapText="1"/>
    </xf>
    <xf numFmtId="0" fontId="37" fillId="5" borderId="32" xfId="3" applyFont="1" applyFill="1" applyBorder="1" applyAlignment="1">
      <alignment vertical="top" wrapText="1"/>
    </xf>
    <xf numFmtId="0" fontId="37" fillId="5" borderId="33" xfId="3" applyFont="1" applyFill="1" applyBorder="1" applyAlignment="1">
      <alignment vertical="top" wrapText="1"/>
    </xf>
    <xf numFmtId="0" fontId="36" fillId="0" borderId="0" xfId="2" applyAlignment="1">
      <alignment vertical="center"/>
    </xf>
    <xf numFmtId="0" fontId="36" fillId="0" borderId="0" xfId="2" applyBorder="1"/>
    <xf numFmtId="0" fontId="39" fillId="0" borderId="48" xfId="2" applyFont="1" applyBorder="1" applyAlignment="1">
      <alignment horizontal="center" vertical="center" wrapText="1"/>
    </xf>
    <xf numFmtId="0" fontId="39" fillId="0" borderId="48" xfId="2" applyFont="1" applyBorder="1" applyAlignment="1">
      <alignment horizontal="center" vertical="center"/>
    </xf>
    <xf numFmtId="168" fontId="42" fillId="0" borderId="48" xfId="2" applyNumberFormat="1" applyFont="1" applyBorder="1" applyAlignment="1">
      <alignment horizontal="right" vertical="center"/>
    </xf>
    <xf numFmtId="0" fontId="37" fillId="0" borderId="0" xfId="2" applyFont="1" applyBorder="1" applyAlignment="1">
      <alignment horizontal="center" vertical="center" wrapText="1"/>
    </xf>
    <xf numFmtId="0" fontId="37" fillId="0" borderId="50" xfId="2" applyFont="1" applyBorder="1" applyAlignment="1">
      <alignment vertical="top"/>
    </xf>
    <xf numFmtId="0" fontId="36" fillId="0" borderId="51" xfId="2" applyBorder="1"/>
    <xf numFmtId="0" fontId="37" fillId="0" borderId="51" xfId="2" applyFont="1" applyBorder="1" applyAlignment="1">
      <alignment vertical="top"/>
    </xf>
    <xf numFmtId="0" fontId="37" fillId="0" borderId="52" xfId="2" applyFont="1" applyBorder="1" applyAlignment="1">
      <alignment vertical="top"/>
    </xf>
    <xf numFmtId="0" fontId="36" fillId="0" borderId="0" xfId="2" applyAlignment="1">
      <alignment horizontal="center"/>
    </xf>
    <xf numFmtId="0" fontId="37" fillId="0" borderId="30" xfId="2" applyFont="1" applyBorder="1" applyAlignment="1">
      <alignment vertical="top" wrapText="1"/>
    </xf>
    <xf numFmtId="0" fontId="36" fillId="0" borderId="0" xfId="2" applyBorder="1" applyAlignment="1">
      <alignment vertical="top" wrapText="1"/>
    </xf>
    <xf numFmtId="0" fontId="36" fillId="0" borderId="31" xfId="2" applyBorder="1" applyAlignment="1">
      <alignment vertical="top" wrapText="1"/>
    </xf>
    <xf numFmtId="0" fontId="38" fillId="0" borderId="30" xfId="2" applyFont="1" applyBorder="1" applyAlignment="1">
      <alignment vertical="center" wrapText="1"/>
    </xf>
    <xf numFmtId="0" fontId="38" fillId="0" borderId="0" xfId="2" applyFont="1" applyBorder="1" applyAlignment="1">
      <alignment vertical="center" wrapText="1"/>
    </xf>
    <xf numFmtId="0" fontId="38" fillId="0" borderId="31" xfId="2" applyFont="1" applyBorder="1" applyAlignment="1">
      <alignment vertical="center" wrapText="1"/>
    </xf>
    <xf numFmtId="0" fontId="37" fillId="0" borderId="0" xfId="2" applyFont="1" applyBorder="1" applyAlignment="1">
      <alignment vertical="top" wrapText="1"/>
    </xf>
    <xf numFmtId="0" fontId="37" fillId="0" borderId="31" xfId="2" applyFont="1" applyBorder="1" applyAlignment="1">
      <alignment vertical="top" wrapText="1"/>
    </xf>
    <xf numFmtId="0" fontId="37" fillId="0" borderId="50" xfId="2" applyFont="1" applyBorder="1" applyAlignment="1">
      <alignment horizontal="center" vertical="top"/>
    </xf>
    <xf numFmtId="0" fontId="37" fillId="0" borderId="51" xfId="2" applyFont="1" applyBorder="1" applyAlignment="1">
      <alignment horizontal="center" vertical="top"/>
    </xf>
    <xf numFmtId="0" fontId="37" fillId="0" borderId="52" xfId="2" applyFont="1" applyBorder="1" applyAlignment="1">
      <alignment horizontal="center" vertical="top"/>
    </xf>
    <xf numFmtId="0" fontId="37" fillId="0" borderId="30" xfId="2" applyFont="1" applyBorder="1" applyAlignment="1">
      <alignment vertical="top"/>
    </xf>
    <xf numFmtId="0" fontId="37" fillId="0" borderId="0" xfId="2" applyFont="1" applyBorder="1" applyAlignment="1">
      <alignment vertical="top"/>
    </xf>
    <xf numFmtId="0" fontId="38" fillId="0" borderId="0" xfId="2" applyFont="1" applyBorder="1" applyAlignment="1">
      <alignment horizontal="center" vertical="center"/>
    </xf>
    <xf numFmtId="0" fontId="37" fillId="0" borderId="31" xfId="2" applyFont="1" applyBorder="1" applyAlignment="1">
      <alignment vertical="top"/>
    </xf>
    <xf numFmtId="0" fontId="37" fillId="0" borderId="0" xfId="2" applyFont="1" applyAlignment="1">
      <alignment vertical="top" wrapText="1"/>
    </xf>
    <xf numFmtId="0" fontId="43" fillId="0" borderId="0" xfId="2" applyFont="1" applyAlignment="1">
      <alignment wrapText="1"/>
    </xf>
    <xf numFmtId="0" fontId="36" fillId="0" borderId="0" xfId="2" applyAlignment="1">
      <alignment vertical="center" wrapText="1"/>
    </xf>
    <xf numFmtId="14" fontId="2" fillId="0" borderId="0" xfId="0" applyNumberFormat="1" applyFont="1" applyAlignment="1">
      <alignment horizontal="left" vertical="center"/>
    </xf>
    <xf numFmtId="0" fontId="37" fillId="0" borderId="24" xfId="2" applyFont="1" applyBorder="1" applyAlignment="1">
      <alignment horizontal="justify" vertical="center" wrapText="1"/>
    </xf>
    <xf numFmtId="0" fontId="37" fillId="0" borderId="25" xfId="2" applyFont="1" applyBorder="1" applyAlignment="1">
      <alignment horizontal="justify" vertical="center" wrapText="1"/>
    </xf>
    <xf numFmtId="0" fontId="38" fillId="0" borderId="25" xfId="2" applyFont="1" applyBorder="1" applyAlignment="1">
      <alignment horizontal="center" vertical="center" wrapText="1"/>
    </xf>
    <xf numFmtId="0" fontId="37" fillId="5" borderId="27" xfId="3" applyFont="1" applyFill="1" applyBorder="1" applyAlignment="1">
      <alignment vertical="top" wrapText="1"/>
    </xf>
    <xf numFmtId="0" fontId="37" fillId="5" borderId="28" xfId="3" applyFont="1" applyFill="1" applyBorder="1" applyAlignment="1">
      <alignment vertical="top" wrapText="1"/>
    </xf>
    <xf numFmtId="0" fontId="37" fillId="5" borderId="29" xfId="3" applyFont="1" applyFill="1" applyBorder="1" applyAlignment="1">
      <alignment vertical="top" wrapText="1"/>
    </xf>
    <xf numFmtId="0" fontId="37" fillId="5" borderId="30" xfId="3" applyFont="1" applyFill="1" applyBorder="1" applyAlignment="1">
      <alignment horizontal="right" vertical="center" wrapText="1"/>
    </xf>
    <xf numFmtId="0" fontId="37" fillId="5" borderId="0" xfId="3" applyFont="1" applyFill="1" applyBorder="1" applyAlignment="1">
      <alignment horizontal="right" vertical="center" wrapText="1"/>
    </xf>
    <xf numFmtId="0" fontId="37" fillId="6" borderId="0" xfId="3" applyFont="1" applyFill="1" applyBorder="1" applyAlignment="1">
      <alignment horizontal="right" vertical="center" wrapText="1"/>
    </xf>
    <xf numFmtId="0" fontId="37" fillId="5" borderId="0" xfId="3" applyFont="1" applyFill="1" applyBorder="1" applyAlignment="1">
      <alignment vertical="center" wrapText="1"/>
    </xf>
    <xf numFmtId="0" fontId="37" fillId="5" borderId="31" xfId="3" applyFont="1" applyFill="1" applyBorder="1" applyAlignment="1">
      <alignment vertical="center" wrapText="1"/>
    </xf>
    <xf numFmtId="0" fontId="37" fillId="0" borderId="30" xfId="2" applyFont="1" applyBorder="1" applyAlignment="1">
      <alignment horizontal="left" vertical="center" wrapText="1"/>
    </xf>
    <xf numFmtId="0" fontId="37" fillId="0" borderId="0" xfId="2" applyFont="1" applyBorder="1" applyAlignment="1">
      <alignment horizontal="left" vertical="center" wrapText="1"/>
    </xf>
    <xf numFmtId="0" fontId="37" fillId="0" borderId="31" xfId="2" applyFont="1" applyBorder="1" applyAlignment="1">
      <alignment horizontal="left" vertical="center" wrapText="1"/>
    </xf>
    <xf numFmtId="0" fontId="37" fillId="5" borderId="33" xfId="3" applyFont="1" applyFill="1" applyBorder="1" applyAlignment="1">
      <alignment vertical="center" wrapText="1"/>
    </xf>
    <xf numFmtId="0" fontId="37" fillId="5" borderId="34" xfId="3" applyFont="1" applyFill="1" applyBorder="1" applyAlignment="1">
      <alignment vertical="center" wrapText="1"/>
    </xf>
    <xf numFmtId="0" fontId="37" fillId="0" borderId="35" xfId="2" applyFont="1" applyBorder="1" applyAlignment="1">
      <alignment vertical="top" wrapText="1"/>
    </xf>
    <xf numFmtId="0" fontId="37" fillId="0" borderId="36" xfId="2" applyFont="1" applyBorder="1" applyAlignment="1">
      <alignment vertical="top" wrapText="1"/>
    </xf>
    <xf numFmtId="0" fontId="40" fillId="0" borderId="36" xfId="2" applyFont="1" applyBorder="1" applyAlignment="1">
      <alignment horizontal="center" vertical="center" wrapText="1"/>
    </xf>
    <xf numFmtId="0" fontId="40" fillId="0" borderId="37" xfId="2" applyFont="1" applyBorder="1" applyAlignment="1">
      <alignment horizontal="center" vertical="center" wrapText="1"/>
    </xf>
    <xf numFmtId="0" fontId="40" fillId="0" borderId="39" xfId="2" applyFont="1" applyBorder="1" applyAlignment="1">
      <alignment horizontal="center" vertical="center" wrapText="1"/>
    </xf>
    <xf numFmtId="0" fontId="40" fillId="0" borderId="40" xfId="2" applyFont="1" applyBorder="1" applyAlignment="1">
      <alignment horizontal="center" vertical="center" wrapText="1"/>
    </xf>
    <xf numFmtId="0" fontId="37" fillId="0" borderId="38" xfId="2" applyFont="1" applyBorder="1" applyAlignment="1">
      <alignment vertical="top" wrapText="1"/>
    </xf>
    <xf numFmtId="0" fontId="37" fillId="0" borderId="39" xfId="2" applyFont="1" applyBorder="1" applyAlignment="1">
      <alignment vertical="top" wrapText="1"/>
    </xf>
    <xf numFmtId="0" fontId="37" fillId="0" borderId="35" xfId="2" applyFont="1" applyBorder="1" applyAlignment="1">
      <alignment vertical="center" wrapText="1"/>
    </xf>
    <xf numFmtId="0" fontId="37" fillId="0" borderId="36" xfId="2" applyFont="1" applyBorder="1" applyAlignment="1">
      <alignment vertical="center" wrapText="1"/>
    </xf>
    <xf numFmtId="0" fontId="37" fillId="0" borderId="36" xfId="2" applyFont="1" applyFill="1" applyBorder="1" applyAlignment="1">
      <alignment horizontal="center" vertical="center" wrapText="1"/>
    </xf>
    <xf numFmtId="0" fontId="37" fillId="0" borderId="37" xfId="2" applyFont="1" applyFill="1" applyBorder="1" applyAlignment="1">
      <alignment horizontal="center" vertical="center" wrapText="1"/>
    </xf>
    <xf numFmtId="0" fontId="37" fillId="0" borderId="38" xfId="2" applyFont="1" applyBorder="1" applyAlignment="1">
      <alignment vertical="center" wrapText="1"/>
    </xf>
    <xf numFmtId="0" fontId="37" fillId="0" borderId="39" xfId="2" applyFont="1" applyBorder="1" applyAlignment="1">
      <alignment vertical="center" wrapText="1"/>
    </xf>
    <xf numFmtId="14" fontId="37" fillId="0" borderId="39" xfId="2" applyNumberFormat="1" applyFont="1" applyFill="1" applyBorder="1" applyAlignment="1">
      <alignment horizontal="center" vertical="center" wrapText="1"/>
    </xf>
    <xf numFmtId="14" fontId="37" fillId="0" borderId="40" xfId="2" applyNumberFormat="1" applyFont="1" applyFill="1" applyBorder="1" applyAlignment="1">
      <alignment horizontal="center" vertical="center" wrapText="1"/>
    </xf>
    <xf numFmtId="0" fontId="37" fillId="0" borderId="41" xfId="2" applyFont="1" applyBorder="1" applyAlignment="1">
      <alignment vertical="top" wrapText="1"/>
    </xf>
    <xf numFmtId="0" fontId="37" fillId="0" borderId="42" xfId="2" applyFont="1" applyBorder="1" applyAlignment="1">
      <alignment vertical="top" wrapText="1"/>
    </xf>
    <xf numFmtId="0" fontId="37" fillId="0" borderId="43" xfId="2" applyFont="1" applyBorder="1" applyAlignment="1">
      <alignment vertical="top" wrapText="1"/>
    </xf>
    <xf numFmtId="0" fontId="41" fillId="0" borderId="35" xfId="2" applyFont="1" applyBorder="1" applyAlignment="1">
      <alignment horizontal="left" vertical="center" wrapText="1"/>
    </xf>
    <xf numFmtId="0" fontId="41" fillId="0" borderId="36" xfId="2" applyFont="1" applyBorder="1" applyAlignment="1">
      <alignment horizontal="left" vertical="center" wrapText="1"/>
    </xf>
    <xf numFmtId="0" fontId="41" fillId="0" borderId="37" xfId="2" applyFont="1" applyBorder="1" applyAlignment="1">
      <alignment horizontal="left" vertical="center" wrapText="1"/>
    </xf>
    <xf numFmtId="0" fontId="37" fillId="0" borderId="44" xfId="2" applyFont="1" applyBorder="1" applyAlignment="1">
      <alignment horizontal="left" vertical="center" wrapText="1"/>
    </xf>
    <xf numFmtId="0" fontId="37" fillId="0" borderId="45" xfId="2" applyFont="1" applyBorder="1" applyAlignment="1">
      <alignment horizontal="left" vertical="center" wrapText="1"/>
    </xf>
    <xf numFmtId="0" fontId="37" fillId="0" borderId="46" xfId="2" applyFont="1" applyBorder="1" applyAlignment="1">
      <alignment horizontal="left" vertical="center" wrapText="1"/>
    </xf>
    <xf numFmtId="0" fontId="37" fillId="0" borderId="27" xfId="2" applyFont="1" applyBorder="1" applyAlignment="1">
      <alignment horizontal="center" vertical="center" wrapText="1"/>
    </xf>
    <xf numFmtId="0" fontId="37" fillId="0" borderId="28" xfId="2" applyFont="1" applyBorder="1" applyAlignment="1">
      <alignment horizontal="center" vertical="center" wrapText="1"/>
    </xf>
    <xf numFmtId="0" fontId="37" fillId="0" borderId="29" xfId="2" applyFont="1" applyBorder="1" applyAlignment="1">
      <alignment horizontal="center" vertical="center" wrapText="1"/>
    </xf>
    <xf numFmtId="0" fontId="37" fillId="0" borderId="30" xfId="2" applyFont="1" applyBorder="1" applyAlignment="1">
      <alignment horizontal="center" vertical="center" wrapText="1"/>
    </xf>
    <xf numFmtId="0" fontId="37" fillId="0" borderId="0" xfId="2" applyFont="1" applyBorder="1" applyAlignment="1">
      <alignment horizontal="center" vertical="center" wrapText="1"/>
    </xf>
    <xf numFmtId="0" fontId="37" fillId="0" borderId="31" xfId="2" applyFont="1" applyBorder="1" applyAlignment="1">
      <alignment horizontal="center" vertical="center" wrapText="1"/>
    </xf>
    <xf numFmtId="0" fontId="36" fillId="0" borderId="44" xfId="2" applyBorder="1" applyAlignment="1">
      <alignment horizontal="left" vertical="center" wrapText="1"/>
    </xf>
    <xf numFmtId="0" fontId="36" fillId="0" borderId="45" xfId="2" applyBorder="1" applyAlignment="1">
      <alignment horizontal="left" vertical="center" wrapText="1"/>
    </xf>
    <xf numFmtId="0" fontId="36" fillId="0" borderId="47" xfId="2" applyBorder="1" applyAlignment="1">
      <alignment horizontal="left" vertical="center" wrapText="1"/>
    </xf>
    <xf numFmtId="168" fontId="39" fillId="0" borderId="49" xfId="2" applyNumberFormat="1" applyFont="1" applyBorder="1" applyAlignment="1">
      <alignment horizontal="right" vertical="center"/>
    </xf>
    <xf numFmtId="168" fontId="39" fillId="0" borderId="46" xfId="2" applyNumberFormat="1" applyFont="1" applyBorder="1" applyAlignment="1">
      <alignment horizontal="right" vertical="center"/>
    </xf>
    <xf numFmtId="0" fontId="37" fillId="0" borderId="30" xfId="2" applyFont="1" applyBorder="1" applyAlignment="1">
      <alignment horizontal="center" vertical="top"/>
    </xf>
    <xf numFmtId="0" fontId="36" fillId="0" borderId="0" xfId="2" applyBorder="1" applyAlignment="1">
      <alignment horizontal="center" vertical="top"/>
    </xf>
    <xf numFmtId="0" fontId="37" fillId="0" borderId="27" xfId="2" applyFont="1" applyBorder="1" applyAlignment="1">
      <alignment horizontal="left" vertical="center" wrapText="1"/>
    </xf>
    <xf numFmtId="0" fontId="36" fillId="0" borderId="28" xfId="2" applyBorder="1" applyAlignment="1">
      <alignment horizontal="left" vertical="center" wrapText="1"/>
    </xf>
    <xf numFmtId="8" fontId="37" fillId="0" borderId="28" xfId="2" applyNumberFormat="1" applyFont="1" applyBorder="1" applyAlignment="1">
      <alignment vertical="center"/>
    </xf>
    <xf numFmtId="8" fontId="36" fillId="0" borderId="29" xfId="2" applyNumberFormat="1" applyBorder="1" applyAlignment="1">
      <alignment vertical="center"/>
    </xf>
    <xf numFmtId="0" fontId="37" fillId="0" borderId="53" xfId="2" applyFont="1" applyBorder="1" applyAlignment="1">
      <alignment vertical="top" wrapText="1"/>
    </xf>
    <xf numFmtId="0" fontId="37" fillId="0" borderId="54" xfId="2" applyFont="1" applyBorder="1" applyAlignment="1">
      <alignment vertical="top" wrapText="1"/>
    </xf>
    <xf numFmtId="0" fontId="37" fillId="0" borderId="55" xfId="2" applyFont="1" applyBorder="1" applyAlignment="1">
      <alignment vertical="top" wrapText="1"/>
    </xf>
    <xf numFmtId="0" fontId="36" fillId="0" borderId="30" xfId="2" applyFill="1" applyBorder="1" applyAlignment="1">
      <alignment wrapText="1"/>
    </xf>
    <xf numFmtId="0" fontId="39" fillId="0" borderId="0" xfId="2" applyFont="1" applyFill="1" applyBorder="1" applyAlignment="1">
      <alignment wrapText="1"/>
    </xf>
    <xf numFmtId="8" fontId="38" fillId="0" borderId="0" xfId="2" applyNumberFormat="1" applyFont="1" applyBorder="1" applyAlignment="1">
      <alignment horizontal="right" wrapText="1"/>
    </xf>
    <xf numFmtId="8" fontId="38" fillId="0" borderId="31" xfId="2" applyNumberFormat="1" applyFont="1" applyBorder="1" applyAlignment="1">
      <alignment horizontal="right" wrapText="1"/>
    </xf>
    <xf numFmtId="0" fontId="37" fillId="0" borderId="50" xfId="2" applyFont="1" applyBorder="1" applyAlignment="1">
      <alignment horizontal="left" vertical="center" wrapText="1"/>
    </xf>
    <xf numFmtId="0" fontId="37" fillId="0" borderId="51" xfId="2" applyFont="1" applyBorder="1" applyAlignment="1">
      <alignment horizontal="left" vertical="center" wrapText="1"/>
    </xf>
    <xf numFmtId="14" fontId="38" fillId="0" borderId="0" xfId="2" applyNumberFormat="1" applyFont="1" applyFill="1" applyBorder="1" applyAlignment="1">
      <alignment horizontal="left" vertical="center" wrapText="1"/>
    </xf>
    <xf numFmtId="0" fontId="38" fillId="0" borderId="0" xfId="2" applyFont="1" applyFill="1" applyBorder="1" applyAlignment="1">
      <alignment horizontal="left" vertical="center" wrapText="1"/>
    </xf>
    <xf numFmtId="0" fontId="38" fillId="0" borderId="31" xfId="2" applyFont="1" applyFill="1" applyBorder="1" applyAlignment="1">
      <alignment horizontal="left" vertical="center" wrapText="1"/>
    </xf>
    <xf numFmtId="0" fontId="38" fillId="0" borderId="51" xfId="2" applyFont="1" applyFill="1" applyBorder="1" applyAlignment="1">
      <alignment horizontal="left" vertical="center" wrapText="1"/>
    </xf>
    <xf numFmtId="0" fontId="38" fillId="0" borderId="52" xfId="2" applyFont="1" applyFill="1" applyBorder="1" applyAlignment="1">
      <alignment horizontal="left" vertical="center" wrapText="1"/>
    </xf>
    <xf numFmtId="0" fontId="38" fillId="0" borderId="53" xfId="2" applyFont="1" applyBorder="1" applyAlignment="1">
      <alignment horizontal="center" vertical="center" wrapText="1"/>
    </xf>
    <xf numFmtId="0" fontId="38" fillId="0" borderId="54" xfId="2" applyFont="1" applyBorder="1" applyAlignment="1">
      <alignment horizontal="center" vertical="center" wrapText="1"/>
    </xf>
    <xf numFmtId="0" fontId="38" fillId="0" borderId="55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top"/>
    </xf>
    <xf numFmtId="0" fontId="36" fillId="0" borderId="51" xfId="2" applyBorder="1" applyAlignment="1">
      <alignment horizontal="center" vertical="top"/>
    </xf>
    <xf numFmtId="0" fontId="36" fillId="0" borderId="0" xfId="2" applyAlignment="1">
      <alignment horizontal="center" wrapText="1"/>
    </xf>
    <xf numFmtId="0" fontId="38" fillId="0" borderId="35" xfId="2" applyFont="1" applyBorder="1" applyAlignment="1">
      <alignment horizontal="center" vertical="center" wrapText="1"/>
    </xf>
    <xf numFmtId="0" fontId="38" fillId="0" borderId="36" xfId="2" applyFont="1" applyBorder="1" applyAlignment="1">
      <alignment horizontal="center" vertical="center" wrapText="1"/>
    </xf>
    <xf numFmtId="0" fontId="38" fillId="0" borderId="37" xfId="2" applyFont="1" applyBorder="1" applyAlignment="1">
      <alignment horizontal="center" vertical="center" wrapText="1"/>
    </xf>
    <xf numFmtId="0" fontId="37" fillId="0" borderId="0" xfId="2" applyFont="1" applyBorder="1" applyAlignment="1">
      <alignment vertical="top" wrapText="1"/>
    </xf>
    <xf numFmtId="0" fontId="37" fillId="0" borderId="0" xfId="2" applyFont="1" applyAlignment="1">
      <alignment vertical="top" wrapText="1"/>
    </xf>
    <xf numFmtId="0" fontId="36" fillId="0" borderId="0" xfId="2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3" fillId="4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4">
    <cellStyle name="Hypertextový odkaz" xfId="1" builtinId="8"/>
    <cellStyle name="normální" xfId="0" builtinId="0" customBuiltin="1"/>
    <cellStyle name="Normální 2" xfId="2"/>
    <cellStyle name="Normální 3" xf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68580</xdr:colOff>
      <xdr:row>3</xdr:row>
      <xdr:rowOff>0</xdr:rowOff>
    </xdr:from>
    <xdr:to>
      <xdr:col>40</xdr:col>
      <xdr:colOff>366395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207010</xdr:colOff>
      <xdr:row>81</xdr:row>
      <xdr:rowOff>0</xdr:rowOff>
    </xdr:from>
    <xdr:to>
      <xdr:col>41</xdr:col>
      <xdr:colOff>175895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299720</xdr:colOff>
      <xdr:row>115</xdr:row>
      <xdr:rowOff>50800</xdr:rowOff>
    </xdr:from>
    <xdr:to>
      <xdr:col>9</xdr:col>
      <xdr:colOff>1135380</xdr:colOff>
      <xdr:row>119</xdr:row>
      <xdr:rowOff>50800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8320" y="19164300"/>
          <a:ext cx="835660" cy="762000"/>
        </a:xfrm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STAVBY/462019-Fehrer%20oprava%20st&#345;echy/B1-SOD%20inv/Zm&#283;nov&#233;%20listy/ZL05-kabel&#225;&#382;_sv&#283;tl&#237;k&#367;,sv&#283;tl&#237;ky/ZL05-kabel&#225;&#382;_sv&#283;tl&#237;ky,O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kyny"/>
      <sheetName val="ZL05 - KRYCÍ LIST"/>
      <sheetName val="Krycí List"/>
      <sheetName val="Rekapitulace"/>
      <sheetName val="Výkaz výměr"/>
      <sheetName val="Elektroinstalace"/>
    </sheetNames>
    <sheetDataSet>
      <sheetData sheetId="0" refreshError="1"/>
      <sheetData sheetId="1"/>
      <sheetData sheetId="2"/>
      <sheetData sheetId="3" refreshError="1"/>
      <sheetData sheetId="4">
        <row r="6">
          <cell r="G6">
            <v>129951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2">
          <cell r="G12">
            <v>0</v>
          </cell>
        </row>
        <row r="15">
          <cell r="G15">
            <v>0</v>
          </cell>
        </row>
        <row r="18">
          <cell r="G18">
            <v>0</v>
          </cell>
        </row>
        <row r="21">
          <cell r="G21">
            <v>0</v>
          </cell>
        </row>
        <row r="24">
          <cell r="G24">
            <v>0</v>
          </cell>
        </row>
        <row r="27">
          <cell r="G27">
            <v>0</v>
          </cell>
        </row>
        <row r="30">
          <cell r="G30">
            <v>0</v>
          </cell>
        </row>
        <row r="33">
          <cell r="G33">
            <v>0</v>
          </cell>
        </row>
        <row r="36">
          <cell r="G36">
            <v>0</v>
          </cell>
        </row>
        <row r="39">
          <cell r="G39">
            <v>0</v>
          </cell>
        </row>
        <row r="42">
          <cell r="G42">
            <v>0</v>
          </cell>
        </row>
        <row r="45">
          <cell r="G45">
            <v>0</v>
          </cell>
        </row>
        <row r="48">
          <cell r="G48">
            <v>0</v>
          </cell>
        </row>
        <row r="51">
          <cell r="G51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7">
          <cell r="G67">
            <v>0</v>
          </cell>
        </row>
        <row r="70">
          <cell r="G70">
            <v>0</v>
          </cell>
        </row>
        <row r="74">
          <cell r="G74">
            <v>0</v>
          </cell>
        </row>
        <row r="75">
          <cell r="G75">
            <v>0</v>
          </cell>
        </row>
        <row r="78">
          <cell r="G78">
            <v>0</v>
          </cell>
        </row>
        <row r="81">
          <cell r="G81">
            <v>0</v>
          </cell>
        </row>
        <row r="84">
          <cell r="G84">
            <v>0</v>
          </cell>
        </row>
        <row r="87">
          <cell r="G87">
            <v>0</v>
          </cell>
        </row>
        <row r="90">
          <cell r="G90">
            <v>0</v>
          </cell>
        </row>
        <row r="93">
          <cell r="G93">
            <v>0</v>
          </cell>
        </row>
        <row r="96">
          <cell r="G96">
            <v>0</v>
          </cell>
        </row>
        <row r="99">
          <cell r="G99">
            <v>0</v>
          </cell>
        </row>
        <row r="102">
          <cell r="G102">
            <v>0</v>
          </cell>
        </row>
        <row r="105">
          <cell r="G105">
            <v>0</v>
          </cell>
        </row>
        <row r="108">
          <cell r="G108">
            <v>0</v>
          </cell>
        </row>
        <row r="111">
          <cell r="G111">
            <v>0</v>
          </cell>
        </row>
        <row r="114">
          <cell r="G114">
            <v>0</v>
          </cell>
        </row>
        <row r="117">
          <cell r="G117">
            <v>0</v>
          </cell>
        </row>
        <row r="122">
          <cell r="G122">
            <v>0</v>
          </cell>
        </row>
        <row r="123">
          <cell r="G123">
            <v>0</v>
          </cell>
        </row>
        <row r="127">
          <cell r="G127">
            <v>129951</v>
          </cell>
        </row>
        <row r="128">
          <cell r="G128">
            <v>129951</v>
          </cell>
        </row>
        <row r="129">
          <cell r="G129">
            <v>129951</v>
          </cell>
        </row>
        <row r="131">
          <cell r="G131">
            <v>0</v>
          </cell>
        </row>
        <row r="135">
          <cell r="G135">
            <v>0</v>
          </cell>
        </row>
        <row r="136">
          <cell r="G136">
            <v>0</v>
          </cell>
        </row>
        <row r="139">
          <cell r="G139">
            <v>0</v>
          </cell>
        </row>
        <row r="142">
          <cell r="G142">
            <v>0</v>
          </cell>
        </row>
        <row r="145">
          <cell r="G145">
            <v>0</v>
          </cell>
        </row>
        <row r="148">
          <cell r="G148">
            <v>0</v>
          </cell>
        </row>
        <row r="151">
          <cell r="G151">
            <v>0</v>
          </cell>
        </row>
        <row r="154">
          <cell r="G154">
            <v>0</v>
          </cell>
        </row>
        <row r="157">
          <cell r="G157">
            <v>0</v>
          </cell>
        </row>
        <row r="160">
          <cell r="G160">
            <v>0</v>
          </cell>
        </row>
        <row r="163">
          <cell r="G163">
            <v>0</v>
          </cell>
        </row>
        <row r="166">
          <cell r="G166">
            <v>0</v>
          </cell>
        </row>
        <row r="169">
          <cell r="G169">
            <v>0</v>
          </cell>
        </row>
        <row r="172">
          <cell r="G172">
            <v>0</v>
          </cell>
        </row>
        <row r="175">
          <cell r="G175">
            <v>0</v>
          </cell>
        </row>
        <row r="178">
          <cell r="G178">
            <v>0</v>
          </cell>
        </row>
        <row r="181">
          <cell r="G181">
            <v>0</v>
          </cell>
        </row>
        <row r="184">
          <cell r="G184">
            <v>0</v>
          </cell>
        </row>
        <row r="187">
          <cell r="G187">
            <v>0</v>
          </cell>
        </row>
        <row r="190">
          <cell r="G190">
            <v>0</v>
          </cell>
        </row>
        <row r="193">
          <cell r="G193">
            <v>0</v>
          </cell>
        </row>
        <row r="196">
          <cell r="G196">
            <v>0</v>
          </cell>
        </row>
        <row r="199">
          <cell r="G199">
            <v>0</v>
          </cell>
        </row>
        <row r="200">
          <cell r="G200">
            <v>0</v>
          </cell>
        </row>
        <row r="203">
          <cell r="G203">
            <v>0</v>
          </cell>
        </row>
        <row r="206">
          <cell r="G206">
            <v>0</v>
          </cell>
        </row>
        <row r="209">
          <cell r="G209">
            <v>0</v>
          </cell>
        </row>
        <row r="212">
          <cell r="G212">
            <v>0</v>
          </cell>
        </row>
        <row r="215">
          <cell r="G215">
            <v>0</v>
          </cell>
        </row>
        <row r="219">
          <cell r="G219">
            <v>0</v>
          </cell>
        </row>
        <row r="220">
          <cell r="G220">
            <v>0</v>
          </cell>
        </row>
        <row r="223">
          <cell r="G223">
            <v>0</v>
          </cell>
        </row>
        <row r="226">
          <cell r="G226">
            <v>0</v>
          </cell>
        </row>
        <row r="229">
          <cell r="G229">
            <v>0</v>
          </cell>
        </row>
        <row r="232">
          <cell r="G232">
            <v>0</v>
          </cell>
        </row>
        <row r="235">
          <cell r="G235">
            <v>0</v>
          </cell>
        </row>
        <row r="239">
          <cell r="G239">
            <v>0</v>
          </cell>
        </row>
        <row r="240">
          <cell r="G240">
            <v>0</v>
          </cell>
        </row>
        <row r="242">
          <cell r="G242">
            <v>0</v>
          </cell>
        </row>
        <row r="244">
          <cell r="G244">
            <v>0</v>
          </cell>
        </row>
        <row r="247">
          <cell r="G247">
            <v>0</v>
          </cell>
        </row>
        <row r="249">
          <cell r="G249">
            <v>0</v>
          </cell>
        </row>
        <row r="251">
          <cell r="G251">
            <v>0</v>
          </cell>
        </row>
        <row r="253">
          <cell r="G253">
            <v>0</v>
          </cell>
        </row>
        <row r="255">
          <cell r="G255">
            <v>0</v>
          </cell>
        </row>
        <row r="258">
          <cell r="G258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O47"/>
  <sheetViews>
    <sheetView tabSelected="1" view="pageBreakPreview" topLeftCell="A8" zoomScale="115" zoomScaleNormal="70" zoomScaleSheetLayoutView="115" workbookViewId="0">
      <selection activeCell="B11" sqref="B11:K12"/>
    </sheetView>
  </sheetViews>
  <sheetFormatPr defaultColWidth="9.6640625" defaultRowHeight="15"/>
  <cols>
    <col min="1" max="1" width="9.6640625" style="184"/>
    <col min="2" max="2" width="15.6640625" style="184" customWidth="1"/>
    <col min="3" max="3" width="14.1640625" style="184" customWidth="1"/>
    <col min="4" max="5" width="9.6640625" style="184"/>
    <col min="6" max="6" width="5.5" style="184" customWidth="1"/>
    <col min="7" max="7" width="6.33203125" style="184" customWidth="1"/>
    <col min="8" max="8" width="8.5" style="184" customWidth="1"/>
    <col min="9" max="9" width="18.83203125" style="184" customWidth="1"/>
    <col min="10" max="10" width="9.6640625" style="184"/>
    <col min="11" max="11" width="14.33203125" style="184" customWidth="1"/>
    <col min="12" max="16384" width="9.6640625" style="184"/>
  </cols>
  <sheetData>
    <row r="1" spans="2:15" ht="15.75" customHeight="1" thickBot="1">
      <c r="B1" s="220" t="s">
        <v>206</v>
      </c>
      <c r="C1" s="221"/>
      <c r="D1" s="221"/>
      <c r="E1" s="221"/>
      <c r="F1" s="221"/>
      <c r="G1" s="221"/>
      <c r="H1" s="222" t="s">
        <v>207</v>
      </c>
      <c r="I1" s="222"/>
      <c r="J1" s="182" t="s">
        <v>230</v>
      </c>
      <c r="K1" s="183"/>
    </row>
    <row r="2" spans="2:15" ht="2.4500000000000002" customHeight="1">
      <c r="B2" s="223"/>
      <c r="C2" s="224"/>
      <c r="D2" s="224"/>
      <c r="E2" s="224"/>
      <c r="F2" s="224"/>
      <c r="G2" s="224"/>
      <c r="H2" s="224"/>
      <c r="I2" s="224"/>
      <c r="J2" s="224"/>
      <c r="K2" s="225"/>
    </row>
    <row r="3" spans="2:15" ht="13.5" customHeight="1">
      <c r="B3" s="226" t="s">
        <v>208</v>
      </c>
      <c r="C3" s="227"/>
      <c r="D3" s="185" t="s">
        <v>85</v>
      </c>
      <c r="E3" s="228"/>
      <c r="F3" s="228"/>
      <c r="G3" s="186"/>
      <c r="H3" s="187"/>
      <c r="I3" s="229" t="s">
        <v>209</v>
      </c>
      <c r="J3" s="229"/>
      <c r="K3" s="230"/>
    </row>
    <row r="4" spans="2:15" ht="15.75" customHeight="1" thickBot="1">
      <c r="B4" s="188"/>
      <c r="C4" s="189"/>
      <c r="D4" s="189"/>
      <c r="E4" s="189"/>
      <c r="F4" s="189"/>
      <c r="G4" s="189"/>
      <c r="H4" s="189"/>
      <c r="I4" s="234" t="s">
        <v>210</v>
      </c>
      <c r="J4" s="234"/>
      <c r="K4" s="235"/>
    </row>
    <row r="5" spans="2:15" ht="19.899999999999999" customHeight="1">
      <c r="B5" s="236"/>
      <c r="C5" s="237"/>
      <c r="D5" s="238" t="s">
        <v>211</v>
      </c>
      <c r="E5" s="238"/>
      <c r="F5" s="238"/>
      <c r="G5" s="238"/>
      <c r="H5" s="238"/>
      <c r="I5" s="238"/>
      <c r="J5" s="238"/>
      <c r="K5" s="239"/>
    </row>
    <row r="6" spans="2:15" ht="24" customHeight="1" thickBot="1">
      <c r="B6" s="242" t="s">
        <v>212</v>
      </c>
      <c r="C6" s="243"/>
      <c r="D6" s="240"/>
      <c r="E6" s="240"/>
      <c r="F6" s="240"/>
      <c r="G6" s="240"/>
      <c r="H6" s="240"/>
      <c r="I6" s="240"/>
      <c r="J6" s="240"/>
      <c r="K6" s="241"/>
    </row>
    <row r="7" spans="2:15" ht="16.899999999999999" customHeight="1">
      <c r="B7" s="244" t="s">
        <v>213</v>
      </c>
      <c r="C7" s="245"/>
      <c r="D7" s="246" t="s">
        <v>229</v>
      </c>
      <c r="E7" s="246"/>
      <c r="F7" s="246"/>
      <c r="G7" s="246"/>
      <c r="H7" s="246"/>
      <c r="I7" s="246"/>
      <c r="J7" s="246"/>
      <c r="K7" s="247"/>
    </row>
    <row r="8" spans="2:15" ht="16.899999999999999" customHeight="1" thickBot="1">
      <c r="B8" s="248" t="s">
        <v>214</v>
      </c>
      <c r="C8" s="249"/>
      <c r="D8" s="250">
        <v>45238</v>
      </c>
      <c r="E8" s="250"/>
      <c r="F8" s="250"/>
      <c r="G8" s="250"/>
      <c r="H8" s="250"/>
      <c r="I8" s="250"/>
      <c r="J8" s="250"/>
      <c r="K8" s="251"/>
    </row>
    <row r="9" spans="2:15" ht="6.75" customHeight="1" thickBot="1">
      <c r="B9" s="252"/>
      <c r="C9" s="253"/>
      <c r="D9" s="253"/>
      <c r="E9" s="253"/>
      <c r="F9" s="253"/>
      <c r="G9" s="253"/>
      <c r="H9" s="253"/>
      <c r="I9" s="253"/>
      <c r="J9" s="253"/>
      <c r="K9" s="254"/>
    </row>
    <row r="10" spans="2:15" ht="20.45" customHeight="1">
      <c r="B10" s="255" t="s">
        <v>231</v>
      </c>
      <c r="C10" s="256"/>
      <c r="D10" s="256"/>
      <c r="E10" s="256"/>
      <c r="F10" s="256"/>
      <c r="G10" s="256"/>
      <c r="H10" s="256"/>
      <c r="I10" s="256"/>
      <c r="J10" s="256"/>
      <c r="K10" s="257"/>
    </row>
    <row r="11" spans="2:15" ht="63.6" customHeight="1">
      <c r="B11" s="231" t="s">
        <v>232</v>
      </c>
      <c r="C11" s="232"/>
      <c r="D11" s="232"/>
      <c r="E11" s="232"/>
      <c r="F11" s="232"/>
      <c r="G11" s="232"/>
      <c r="H11" s="232"/>
      <c r="I11" s="232"/>
      <c r="J11" s="232"/>
      <c r="K11" s="233"/>
    </row>
    <row r="12" spans="2:15" ht="212.45" customHeight="1">
      <c r="B12" s="231"/>
      <c r="C12" s="232"/>
      <c r="D12" s="232"/>
      <c r="E12" s="232"/>
      <c r="F12" s="232"/>
      <c r="G12" s="232"/>
      <c r="H12" s="232"/>
      <c r="I12" s="232"/>
      <c r="J12" s="232"/>
      <c r="K12" s="233"/>
      <c r="M12" s="190"/>
    </row>
    <row r="13" spans="2:15" ht="16.149999999999999" customHeight="1">
      <c r="B13" s="258" t="s">
        <v>215</v>
      </c>
      <c r="C13" s="259"/>
      <c r="D13" s="259"/>
      <c r="E13" s="259"/>
      <c r="F13" s="259"/>
      <c r="G13" s="259"/>
      <c r="H13" s="259"/>
      <c r="I13" s="259"/>
      <c r="J13" s="259"/>
      <c r="K13" s="260"/>
    </row>
    <row r="14" spans="2:15" ht="9.6" customHeight="1">
      <c r="B14" s="261" t="s">
        <v>216</v>
      </c>
      <c r="C14" s="262"/>
      <c r="D14" s="262"/>
      <c r="E14" s="262"/>
      <c r="F14" s="262"/>
      <c r="G14" s="262"/>
      <c r="H14" s="262"/>
      <c r="I14" s="262"/>
      <c r="J14" s="262"/>
      <c r="K14" s="263"/>
    </row>
    <row r="15" spans="2:15" ht="9.6" customHeight="1">
      <c r="B15" s="264"/>
      <c r="C15" s="265"/>
      <c r="D15" s="265"/>
      <c r="E15" s="265"/>
      <c r="F15" s="265"/>
      <c r="G15" s="265"/>
      <c r="H15" s="265"/>
      <c r="I15" s="265"/>
      <c r="J15" s="265"/>
      <c r="K15" s="266"/>
      <c r="L15" s="191"/>
      <c r="M15" s="191"/>
      <c r="N15" s="191"/>
      <c r="O15" s="191"/>
    </row>
    <row r="16" spans="2:15" ht="20.45" hidden="1" customHeight="1">
      <c r="B16" s="267" t="s">
        <v>217</v>
      </c>
      <c r="C16" s="268"/>
      <c r="D16" s="268"/>
      <c r="E16" s="268"/>
      <c r="F16" s="269"/>
      <c r="G16" s="192" t="s">
        <v>218</v>
      </c>
      <c r="H16" s="193">
        <v>1</v>
      </c>
      <c r="I16" s="194">
        <v>0</v>
      </c>
      <c r="J16" s="270">
        <f>H16*I16</f>
        <v>0</v>
      </c>
      <c r="K16" s="271"/>
    </row>
    <row r="17" spans="2:15" ht="17.45" customHeight="1">
      <c r="B17" s="267" t="s">
        <v>219</v>
      </c>
      <c r="C17" s="268"/>
      <c r="D17" s="268"/>
      <c r="E17" s="268"/>
      <c r="F17" s="269"/>
      <c r="G17" s="192" t="s">
        <v>218</v>
      </c>
      <c r="H17" s="193">
        <v>1</v>
      </c>
      <c r="I17" s="194">
        <f>'Rekapitulace stavby'!AG95</f>
        <v>-342349.37</v>
      </c>
      <c r="J17" s="270">
        <f>H17*I17</f>
        <v>-342349.37</v>
      </c>
      <c r="K17" s="271"/>
    </row>
    <row r="18" spans="2:15" ht="16.149999999999999" customHeight="1">
      <c r="B18" s="274" t="s">
        <v>220</v>
      </c>
      <c r="C18" s="275"/>
      <c r="D18" s="275"/>
      <c r="E18" s="275"/>
      <c r="F18" s="275"/>
      <c r="G18" s="195"/>
      <c r="H18" s="195"/>
      <c r="I18" s="195"/>
      <c r="J18" s="276">
        <f>J16+J17</f>
        <v>-342349.37</v>
      </c>
      <c r="K18" s="277"/>
    </row>
    <row r="19" spans="2:15" ht="5.45" customHeight="1" thickBot="1">
      <c r="B19" s="196"/>
      <c r="C19" s="197"/>
      <c r="D19" s="197"/>
      <c r="E19" s="197"/>
      <c r="F19" s="197"/>
      <c r="G19" s="197"/>
      <c r="H19" s="197"/>
      <c r="I19" s="198"/>
      <c r="J19" s="198"/>
      <c r="K19" s="199"/>
    </row>
    <row r="20" spans="2:15" ht="5.45" customHeight="1">
      <c r="B20" s="278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2:15">
      <c r="B21" s="281" t="s">
        <v>221</v>
      </c>
      <c r="C21" s="282"/>
      <c r="D21" s="282"/>
      <c r="E21" s="282"/>
      <c r="F21" s="282"/>
      <c r="G21" s="283">
        <f>J18</f>
        <v>-342349.37</v>
      </c>
      <c r="H21" s="283"/>
      <c r="I21" s="283"/>
      <c r="J21" s="283"/>
      <c r="K21" s="284"/>
    </row>
    <row r="22" spans="2:15" ht="7.5" customHeight="1">
      <c r="B22" s="231"/>
      <c r="C22" s="232"/>
      <c r="D22" s="232"/>
      <c r="E22" s="232"/>
      <c r="F22" s="232"/>
      <c r="G22" s="287"/>
      <c r="H22" s="288"/>
      <c r="I22" s="288"/>
      <c r="J22" s="288"/>
      <c r="K22" s="289"/>
    </row>
    <row r="23" spans="2:15" ht="7.5" customHeight="1">
      <c r="B23" s="231"/>
      <c r="C23" s="232"/>
      <c r="D23" s="232"/>
      <c r="E23" s="232"/>
      <c r="F23" s="232"/>
      <c r="G23" s="288"/>
      <c r="H23" s="288"/>
      <c r="I23" s="288"/>
      <c r="J23" s="288"/>
      <c r="K23" s="289"/>
    </row>
    <row r="24" spans="2:15" ht="7.5" customHeight="1" thickBot="1">
      <c r="B24" s="285"/>
      <c r="C24" s="286"/>
      <c r="D24" s="286"/>
      <c r="E24" s="286"/>
      <c r="F24" s="286"/>
      <c r="G24" s="290"/>
      <c r="H24" s="290"/>
      <c r="I24" s="290"/>
      <c r="J24" s="290"/>
      <c r="K24" s="291"/>
    </row>
    <row r="25" spans="2:15" ht="15" customHeight="1">
      <c r="B25" s="292" t="s">
        <v>222</v>
      </c>
      <c r="C25" s="293"/>
      <c r="D25" s="293"/>
      <c r="E25" s="293"/>
      <c r="F25" s="294"/>
      <c r="G25" s="292" t="s">
        <v>223</v>
      </c>
      <c r="H25" s="293"/>
      <c r="I25" s="293"/>
      <c r="J25" s="293"/>
      <c r="K25" s="294"/>
      <c r="O25" s="200"/>
    </row>
    <row r="26" spans="2:15" ht="12.75" customHeight="1">
      <c r="B26" s="201"/>
      <c r="C26" s="202"/>
      <c r="D26" s="202"/>
      <c r="E26" s="202"/>
      <c r="F26" s="203"/>
      <c r="G26" s="204"/>
      <c r="H26" s="205"/>
      <c r="I26" s="205"/>
      <c r="J26" s="205"/>
      <c r="K26" s="206"/>
    </row>
    <row r="27" spans="2:15">
      <c r="B27" s="201"/>
      <c r="C27" s="207"/>
      <c r="D27" s="207"/>
      <c r="E27" s="207"/>
      <c r="F27" s="207"/>
      <c r="G27" s="201"/>
      <c r="H27" s="207"/>
      <c r="I27" s="207"/>
      <c r="J27" s="207"/>
      <c r="K27" s="208"/>
    </row>
    <row r="28" spans="2:15">
      <c r="B28" s="201"/>
      <c r="C28" s="207"/>
      <c r="D28" s="207"/>
      <c r="E28" s="207"/>
      <c r="F28" s="207"/>
      <c r="G28" s="201"/>
      <c r="H28" s="207"/>
      <c r="I28" s="207"/>
      <c r="J28" s="207"/>
      <c r="K28" s="208"/>
    </row>
    <row r="29" spans="2:15" ht="15.75" thickBot="1">
      <c r="B29" s="295" t="s">
        <v>224</v>
      </c>
      <c r="C29" s="296"/>
      <c r="D29" s="296"/>
      <c r="E29" s="296"/>
      <c r="F29" s="296"/>
      <c r="G29" s="209"/>
      <c r="H29" s="210"/>
      <c r="I29" s="210" t="s">
        <v>224</v>
      </c>
      <c r="J29" s="210"/>
      <c r="K29" s="211"/>
    </row>
    <row r="30" spans="2:15" ht="5.25" customHeight="1" thickBot="1">
      <c r="B30" s="272"/>
      <c r="C30" s="273"/>
      <c r="D30" s="273"/>
      <c r="E30" s="273"/>
      <c r="F30" s="273"/>
      <c r="G30" s="209"/>
      <c r="H30" s="210"/>
      <c r="I30" s="210"/>
      <c r="J30" s="210"/>
      <c r="K30" s="211"/>
    </row>
    <row r="31" spans="2:15" ht="15" customHeight="1">
      <c r="B31" s="298" t="s">
        <v>53</v>
      </c>
      <c r="C31" s="299"/>
      <c r="D31" s="299"/>
      <c r="E31" s="299"/>
      <c r="F31" s="300"/>
      <c r="G31" s="212"/>
      <c r="H31" s="213"/>
      <c r="I31" s="214" t="s">
        <v>225</v>
      </c>
      <c r="J31" s="213"/>
      <c r="K31" s="215"/>
    </row>
    <row r="32" spans="2:15">
      <c r="B32" s="212"/>
      <c r="C32" s="213"/>
      <c r="D32" s="213"/>
      <c r="E32" s="213"/>
      <c r="F32" s="215"/>
      <c r="G32" s="212"/>
      <c r="H32" s="213"/>
      <c r="I32" s="213"/>
      <c r="J32" s="213"/>
      <c r="K32" s="215"/>
    </row>
    <row r="33" spans="2:11">
      <c r="B33" s="212"/>
      <c r="C33" s="213"/>
      <c r="D33" s="213"/>
      <c r="E33" s="213"/>
      <c r="F33" s="215"/>
      <c r="G33" s="212"/>
      <c r="H33" s="213"/>
      <c r="I33" s="213"/>
      <c r="J33" s="213"/>
      <c r="K33" s="215"/>
    </row>
    <row r="34" spans="2:11">
      <c r="B34" s="212"/>
      <c r="C34" s="213"/>
      <c r="D34" s="213"/>
      <c r="E34" s="213"/>
      <c r="F34" s="215"/>
      <c r="G34" s="212"/>
      <c r="H34" s="213"/>
      <c r="I34" s="213"/>
      <c r="J34" s="213"/>
      <c r="K34" s="215"/>
    </row>
    <row r="35" spans="2:11" ht="15.75" thickBot="1">
      <c r="B35" s="295" t="s">
        <v>224</v>
      </c>
      <c r="C35" s="296"/>
      <c r="D35" s="296"/>
      <c r="E35" s="296"/>
      <c r="F35" s="296"/>
      <c r="G35" s="196"/>
      <c r="H35" s="198"/>
      <c r="I35" s="198" t="s">
        <v>224</v>
      </c>
      <c r="J35" s="198"/>
      <c r="K35" s="199"/>
    </row>
    <row r="36" spans="2:11" ht="15" customHeight="1">
      <c r="B36" s="216" t="s">
        <v>226</v>
      </c>
      <c r="C36" s="301" t="s">
        <v>227</v>
      </c>
      <c r="D36" s="301"/>
      <c r="E36" s="301"/>
      <c r="F36" s="301"/>
      <c r="G36" s="301"/>
      <c r="H36" s="301"/>
      <c r="I36" s="301"/>
      <c r="J36" s="301"/>
      <c r="K36" s="217"/>
    </row>
    <row r="37" spans="2:11" ht="15.75">
      <c r="B37" s="216"/>
      <c r="C37" s="302" t="s">
        <v>228</v>
      </c>
      <c r="D37" s="302"/>
      <c r="E37" s="302"/>
      <c r="F37" s="302"/>
      <c r="G37" s="302"/>
      <c r="H37" s="302"/>
      <c r="I37" s="302"/>
      <c r="J37" s="302"/>
      <c r="K37" s="217"/>
    </row>
    <row r="38" spans="2:11" ht="15.75">
      <c r="B38" s="216"/>
      <c r="K38" s="217"/>
    </row>
    <row r="39" spans="2:11" ht="15.75">
      <c r="B39" s="216"/>
      <c r="C39" s="302"/>
      <c r="D39" s="302"/>
      <c r="E39" s="302"/>
      <c r="F39" s="302"/>
      <c r="G39" s="302"/>
      <c r="H39" s="302"/>
      <c r="I39" s="302"/>
      <c r="J39" s="302"/>
      <c r="K39" s="217"/>
    </row>
    <row r="41" spans="2:11" ht="37.5" customHeight="1">
      <c r="B41" s="303"/>
      <c r="C41" s="303"/>
      <c r="D41" s="303"/>
      <c r="E41" s="303"/>
      <c r="F41" s="303"/>
      <c r="G41" s="303"/>
      <c r="H41" s="303"/>
      <c r="I41" s="303"/>
      <c r="J41" s="303"/>
      <c r="K41" s="303"/>
    </row>
    <row r="42" spans="2:11" ht="15" customHeight="1">
      <c r="B42" s="218"/>
      <c r="C42" s="218"/>
      <c r="D42" s="218"/>
      <c r="E42" s="218"/>
      <c r="F42" s="218"/>
      <c r="G42" s="218"/>
      <c r="H42" s="218"/>
      <c r="I42" s="218"/>
      <c r="J42" s="218"/>
      <c r="K42" s="218"/>
    </row>
    <row r="43" spans="2:11" ht="15" customHeight="1">
      <c r="B43" s="218"/>
      <c r="C43" s="218"/>
      <c r="D43" s="218"/>
      <c r="E43" s="218"/>
      <c r="F43" s="218"/>
      <c r="G43" s="218"/>
      <c r="H43" s="218"/>
      <c r="I43" s="218"/>
      <c r="J43" s="218"/>
      <c r="K43" s="218"/>
    </row>
    <row r="47" spans="2:11" ht="65.25" customHeight="1">
      <c r="B47" s="297"/>
      <c r="C47" s="297"/>
      <c r="D47" s="297"/>
      <c r="E47" s="297"/>
      <c r="F47" s="297"/>
      <c r="G47" s="297"/>
      <c r="H47" s="297"/>
      <c r="I47" s="297"/>
      <c r="J47" s="297"/>
      <c r="K47" s="297"/>
    </row>
  </sheetData>
  <mergeCells count="44">
    <mergeCell ref="B47:K47"/>
    <mergeCell ref="B31:F31"/>
    <mergeCell ref="B35:F35"/>
    <mergeCell ref="C36:J36"/>
    <mergeCell ref="C37:J37"/>
    <mergeCell ref="C39:J39"/>
    <mergeCell ref="B41:K41"/>
    <mergeCell ref="B30:F30"/>
    <mergeCell ref="B18:F18"/>
    <mergeCell ref="J18:K18"/>
    <mergeCell ref="B20:D20"/>
    <mergeCell ref="E20:K20"/>
    <mergeCell ref="B21:F21"/>
    <mergeCell ref="G21:K21"/>
    <mergeCell ref="B22:F24"/>
    <mergeCell ref="G22:K24"/>
    <mergeCell ref="B25:F25"/>
    <mergeCell ref="G25:K25"/>
    <mergeCell ref="B29:F29"/>
    <mergeCell ref="B13:K13"/>
    <mergeCell ref="B14:K15"/>
    <mergeCell ref="B16:F16"/>
    <mergeCell ref="J16:K16"/>
    <mergeCell ref="B17:F17"/>
    <mergeCell ref="J17:K17"/>
    <mergeCell ref="B11:K12"/>
    <mergeCell ref="I4:K4"/>
    <mergeCell ref="B5:C5"/>
    <mergeCell ref="D5:K6"/>
    <mergeCell ref="B6:C6"/>
    <mergeCell ref="B7:C7"/>
    <mergeCell ref="D7:K7"/>
    <mergeCell ref="B8:C8"/>
    <mergeCell ref="D8:K8"/>
    <mergeCell ref="B9:I9"/>
    <mergeCell ref="J9:K9"/>
    <mergeCell ref="B10:K10"/>
    <mergeCell ref="B1:G1"/>
    <mergeCell ref="H1:I1"/>
    <mergeCell ref="B2:E2"/>
    <mergeCell ref="F2:K2"/>
    <mergeCell ref="B3:C3"/>
    <mergeCell ref="E3:F3"/>
    <mergeCell ref="I3:K3"/>
  </mergeCells>
  <printOptions horizontalCentered="1"/>
  <pageMargins left="0.43307086614173229" right="0.27559055118110237" top="0.78740157480314965" bottom="0.19685039370078741" header="0.19685039370078741" footer="0.11811023622047245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0"/>
  <sheetViews>
    <sheetView showGridLines="0" view="pageBreakPreview" topLeftCell="A62" zoomScale="60" workbookViewId="0">
      <selection activeCell="AI110" sqref="AI11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330" t="s">
        <v>5</v>
      </c>
      <c r="AS2" s="331"/>
      <c r="AT2" s="331"/>
      <c r="AU2" s="331"/>
      <c r="AV2" s="331"/>
      <c r="AW2" s="331"/>
      <c r="AX2" s="331"/>
      <c r="AY2" s="331"/>
      <c r="AZ2" s="331"/>
      <c r="BA2" s="331"/>
      <c r="BB2" s="331"/>
      <c r="BC2" s="331"/>
      <c r="BD2" s="331"/>
      <c r="BE2" s="331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S4" s="17" t="s">
        <v>11</v>
      </c>
    </row>
    <row r="5" spans="1:74" s="1" customFormat="1" ht="12" customHeight="1">
      <c r="B5" s="20"/>
      <c r="D5" s="23" t="s">
        <v>12</v>
      </c>
      <c r="K5" s="337" t="s">
        <v>13</v>
      </c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R5" s="20"/>
      <c r="BS5" s="17" t="s">
        <v>6</v>
      </c>
    </row>
    <row r="6" spans="1:74" s="1" customFormat="1" ht="36.950000000000003" customHeight="1">
      <c r="B6" s="20"/>
      <c r="D6" s="25" t="s">
        <v>14</v>
      </c>
      <c r="K6" s="338" t="s">
        <v>15</v>
      </c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R6" s="20"/>
      <c r="BS6" s="17" t="s">
        <v>6</v>
      </c>
    </row>
    <row r="7" spans="1:74" s="1" customFormat="1" ht="12" customHeight="1">
      <c r="B7" s="20"/>
      <c r="D7" s="26" t="s">
        <v>16</v>
      </c>
      <c r="K7" s="24" t="s">
        <v>1</v>
      </c>
      <c r="AK7" s="26" t="s">
        <v>17</v>
      </c>
      <c r="AN7" s="24" t="s">
        <v>1</v>
      </c>
      <c r="AR7" s="20"/>
      <c r="BS7" s="17" t="s">
        <v>6</v>
      </c>
    </row>
    <row r="8" spans="1:74" s="1" customFormat="1" ht="12" customHeight="1">
      <c r="B8" s="20"/>
      <c r="D8" s="26" t="s">
        <v>18</v>
      </c>
      <c r="K8" s="24" t="s">
        <v>19</v>
      </c>
      <c r="AK8" s="26" t="s">
        <v>20</v>
      </c>
      <c r="AN8" s="219">
        <v>45238</v>
      </c>
      <c r="AR8" s="20"/>
      <c r="BS8" s="17" t="s">
        <v>6</v>
      </c>
    </row>
    <row r="9" spans="1:74" s="1" customFormat="1" ht="14.45" customHeight="1">
      <c r="B9" s="20"/>
      <c r="AR9" s="20"/>
      <c r="BS9" s="17" t="s">
        <v>6</v>
      </c>
    </row>
    <row r="10" spans="1:74" s="1" customFormat="1" ht="12" customHeight="1">
      <c r="B10" s="20"/>
      <c r="D10" s="26" t="s">
        <v>21</v>
      </c>
      <c r="AK10" s="26" t="s">
        <v>22</v>
      </c>
      <c r="AN10" s="24" t="s">
        <v>23</v>
      </c>
      <c r="AR10" s="20"/>
      <c r="BS10" s="17" t="s">
        <v>6</v>
      </c>
    </row>
    <row r="11" spans="1:74" s="1" customFormat="1" ht="18.399999999999999" customHeight="1">
      <c r="B11" s="20"/>
      <c r="E11" s="24" t="s">
        <v>24</v>
      </c>
      <c r="AK11" s="26" t="s">
        <v>25</v>
      </c>
      <c r="AN11" s="24" t="s">
        <v>26</v>
      </c>
      <c r="AR11" s="20"/>
      <c r="BS11" s="17" t="s">
        <v>6</v>
      </c>
    </row>
    <row r="12" spans="1:74" s="1" customFormat="1" ht="6.95" customHeight="1">
      <c r="B12" s="20"/>
      <c r="AR12" s="20"/>
      <c r="BS12" s="17" t="s">
        <v>6</v>
      </c>
    </row>
    <row r="13" spans="1:74" s="1" customFormat="1" ht="12" customHeight="1">
      <c r="B13" s="20"/>
      <c r="D13" s="26" t="s">
        <v>27</v>
      </c>
      <c r="AK13" s="26" t="s">
        <v>22</v>
      </c>
      <c r="AN13" s="24" t="s">
        <v>28</v>
      </c>
      <c r="AR13" s="20"/>
      <c r="BS13" s="17" t="s">
        <v>6</v>
      </c>
    </row>
    <row r="14" spans="1:74" ht="12.75">
      <c r="B14" s="20"/>
      <c r="E14" s="24" t="s">
        <v>29</v>
      </c>
      <c r="AK14" s="26" t="s">
        <v>25</v>
      </c>
      <c r="AN14" s="24" t="s">
        <v>30</v>
      </c>
      <c r="AR14" s="20"/>
      <c r="BS14" s="17" t="s">
        <v>6</v>
      </c>
    </row>
    <row r="15" spans="1:74" s="1" customFormat="1" ht="6.95" customHeight="1">
      <c r="B15" s="20"/>
      <c r="AR15" s="20"/>
      <c r="BS15" s="17" t="s">
        <v>3</v>
      </c>
    </row>
    <row r="16" spans="1:74" s="1" customFormat="1" ht="12" customHeight="1">
      <c r="B16" s="20"/>
      <c r="D16" s="26" t="s">
        <v>31</v>
      </c>
      <c r="AK16" s="26" t="s">
        <v>22</v>
      </c>
      <c r="AN16" s="24" t="s">
        <v>32</v>
      </c>
      <c r="AR16" s="20"/>
      <c r="BS16" s="17" t="s">
        <v>3</v>
      </c>
    </row>
    <row r="17" spans="1:71" s="1" customFormat="1" ht="18.399999999999999" customHeight="1">
      <c r="B17" s="20"/>
      <c r="E17" s="24" t="s">
        <v>33</v>
      </c>
      <c r="AK17" s="26" t="s">
        <v>25</v>
      </c>
      <c r="AN17" s="24" t="s">
        <v>1</v>
      </c>
      <c r="AR17" s="20"/>
      <c r="BS17" s="17" t="s">
        <v>34</v>
      </c>
    </row>
    <row r="18" spans="1:71" s="1" customFormat="1" ht="6.95" customHeight="1">
      <c r="B18" s="20"/>
      <c r="AR18" s="20"/>
      <c r="BS18" s="17" t="s">
        <v>6</v>
      </c>
    </row>
    <row r="19" spans="1:71" s="1" customFormat="1" ht="12" customHeight="1">
      <c r="B19" s="20"/>
      <c r="D19" s="26" t="s">
        <v>35</v>
      </c>
      <c r="AK19" s="26" t="s">
        <v>22</v>
      </c>
      <c r="AN19" s="24" t="s">
        <v>1</v>
      </c>
      <c r="AR19" s="20"/>
      <c r="BS19" s="17" t="s">
        <v>6</v>
      </c>
    </row>
    <row r="20" spans="1:71" s="1" customFormat="1" ht="18.399999999999999" customHeight="1">
      <c r="B20" s="20"/>
      <c r="E20" s="24" t="s">
        <v>36</v>
      </c>
      <c r="AK20" s="26" t="s">
        <v>25</v>
      </c>
      <c r="AN20" s="24" t="s">
        <v>1</v>
      </c>
      <c r="AR20" s="20"/>
      <c r="BS20" s="17" t="s">
        <v>34</v>
      </c>
    </row>
    <row r="21" spans="1:71" s="1" customFormat="1" ht="6.95" customHeight="1">
      <c r="B21" s="20"/>
      <c r="AR21" s="20"/>
    </row>
    <row r="22" spans="1:71" s="1" customFormat="1" ht="12" customHeight="1">
      <c r="B22" s="20"/>
      <c r="D22" s="26" t="s">
        <v>37</v>
      </c>
      <c r="AR22" s="20"/>
    </row>
    <row r="23" spans="1:71" s="1" customFormat="1" ht="16.5" customHeight="1">
      <c r="B23" s="20"/>
      <c r="E23" s="339" t="s">
        <v>1</v>
      </c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  <c r="AE23" s="339"/>
      <c r="AF23" s="339"/>
      <c r="AG23" s="339"/>
      <c r="AH23" s="339"/>
      <c r="AI23" s="339"/>
      <c r="AJ23" s="339"/>
      <c r="AK23" s="339"/>
      <c r="AL23" s="339"/>
      <c r="AM23" s="339"/>
      <c r="AN23" s="339"/>
      <c r="AR23" s="20"/>
    </row>
    <row r="24" spans="1:71" s="1" customFormat="1" ht="6.95" customHeight="1">
      <c r="B24" s="20"/>
      <c r="AR24" s="20"/>
    </row>
    <row r="25" spans="1:71" s="1" customFormat="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1:71" s="1" customFormat="1" ht="14.45" customHeight="1">
      <c r="B26" s="20"/>
      <c r="D26" s="29" t="s">
        <v>38</v>
      </c>
      <c r="AK26" s="340">
        <f>ROUND(AG94,2)</f>
        <v>-342349.37</v>
      </c>
      <c r="AL26" s="331"/>
      <c r="AM26" s="331"/>
      <c r="AN26" s="331"/>
      <c r="AO26" s="331"/>
      <c r="AR26" s="20"/>
    </row>
    <row r="27" spans="1:71" s="1" customFormat="1" ht="14.45" customHeight="1">
      <c r="B27" s="20"/>
      <c r="D27" s="29" t="s">
        <v>39</v>
      </c>
      <c r="AK27" s="340">
        <f>ROUND(AG97, 2)</f>
        <v>0</v>
      </c>
      <c r="AL27" s="340"/>
      <c r="AM27" s="340"/>
      <c r="AN27" s="340"/>
      <c r="AO27" s="340"/>
      <c r="AR27" s="20"/>
    </row>
    <row r="28" spans="1:7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2"/>
      <c r="BE28" s="31"/>
    </row>
    <row r="29" spans="1:71" s="2" customFormat="1" ht="25.9" customHeight="1">
      <c r="A29" s="31"/>
      <c r="B29" s="32"/>
      <c r="C29" s="31"/>
      <c r="D29" s="33" t="s">
        <v>40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35">
        <f>ROUND(AK26 + AK27, 2)</f>
        <v>-342349.37</v>
      </c>
      <c r="AL29" s="336"/>
      <c r="AM29" s="336"/>
      <c r="AN29" s="336"/>
      <c r="AO29" s="336"/>
      <c r="AP29" s="31"/>
      <c r="AQ29" s="31"/>
      <c r="AR29" s="32"/>
      <c r="BE29" s="31"/>
    </row>
    <row r="30" spans="1:71" s="2" customFormat="1" ht="6.95" customHeight="1">
      <c r="A30" s="31"/>
      <c r="B30" s="3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2"/>
      <c r="BE30" s="31"/>
    </row>
    <row r="31" spans="1:71" s="2" customFormat="1" ht="12.75">
      <c r="A31" s="31"/>
      <c r="B31" s="32"/>
      <c r="C31" s="31"/>
      <c r="D31" s="31"/>
      <c r="E31" s="31"/>
      <c r="F31" s="31"/>
      <c r="G31" s="31"/>
      <c r="H31" s="31"/>
      <c r="I31" s="31"/>
      <c r="J31" s="31"/>
      <c r="K31" s="31"/>
      <c r="L31" s="304" t="s">
        <v>41</v>
      </c>
      <c r="M31" s="304"/>
      <c r="N31" s="304"/>
      <c r="O31" s="304"/>
      <c r="P31" s="304"/>
      <c r="Q31" s="31"/>
      <c r="R31" s="31"/>
      <c r="S31" s="31"/>
      <c r="T31" s="31"/>
      <c r="U31" s="31"/>
      <c r="V31" s="31"/>
      <c r="W31" s="304" t="s">
        <v>42</v>
      </c>
      <c r="X31" s="304"/>
      <c r="Y31" s="304"/>
      <c r="Z31" s="304"/>
      <c r="AA31" s="304"/>
      <c r="AB31" s="304"/>
      <c r="AC31" s="304"/>
      <c r="AD31" s="304"/>
      <c r="AE31" s="304"/>
      <c r="AF31" s="31"/>
      <c r="AG31" s="31"/>
      <c r="AH31" s="31"/>
      <c r="AI31" s="31"/>
      <c r="AJ31" s="31"/>
      <c r="AK31" s="304" t="s">
        <v>43</v>
      </c>
      <c r="AL31" s="304"/>
      <c r="AM31" s="304"/>
      <c r="AN31" s="304"/>
      <c r="AO31" s="304"/>
      <c r="AP31" s="31"/>
      <c r="AQ31" s="31"/>
      <c r="AR31" s="32"/>
      <c r="BE31" s="31"/>
    </row>
    <row r="32" spans="1:71" s="3" customFormat="1" ht="14.45" customHeight="1">
      <c r="B32" s="36"/>
      <c r="D32" s="26" t="s">
        <v>44</v>
      </c>
      <c r="F32" s="26" t="s">
        <v>45</v>
      </c>
      <c r="L32" s="307">
        <v>0.21</v>
      </c>
      <c r="M32" s="306"/>
      <c r="N32" s="306"/>
      <c r="O32" s="306"/>
      <c r="P32" s="306"/>
      <c r="W32" s="305">
        <f>ROUND(AZ94 + SUM(CD97), 2)</f>
        <v>-342349.37</v>
      </c>
      <c r="X32" s="306"/>
      <c r="Y32" s="306"/>
      <c r="Z32" s="306"/>
      <c r="AA32" s="306"/>
      <c r="AB32" s="306"/>
      <c r="AC32" s="306"/>
      <c r="AD32" s="306"/>
      <c r="AE32" s="306"/>
      <c r="AK32" s="305">
        <f>ROUND(AV94 + SUM(BY97), 2)</f>
        <v>-71893.37</v>
      </c>
      <c r="AL32" s="306"/>
      <c r="AM32" s="306"/>
      <c r="AN32" s="306"/>
      <c r="AO32" s="306"/>
      <c r="AR32" s="36"/>
    </row>
    <row r="33" spans="1:57" s="3" customFormat="1" ht="14.45" customHeight="1">
      <c r="B33" s="36"/>
      <c r="F33" s="26" t="s">
        <v>46</v>
      </c>
      <c r="L33" s="307">
        <v>0.15</v>
      </c>
      <c r="M33" s="306"/>
      <c r="N33" s="306"/>
      <c r="O33" s="306"/>
      <c r="P33" s="306"/>
      <c r="W33" s="305">
        <f>ROUND(BA94 + SUM(CE97), 2)</f>
        <v>0</v>
      </c>
      <c r="X33" s="306"/>
      <c r="Y33" s="306"/>
      <c r="Z33" s="306"/>
      <c r="AA33" s="306"/>
      <c r="AB33" s="306"/>
      <c r="AC33" s="306"/>
      <c r="AD33" s="306"/>
      <c r="AE33" s="306"/>
      <c r="AK33" s="305">
        <f>ROUND(AW94 + SUM(BZ97), 2)</f>
        <v>0</v>
      </c>
      <c r="AL33" s="306"/>
      <c r="AM33" s="306"/>
      <c r="AN33" s="306"/>
      <c r="AO33" s="306"/>
      <c r="AR33" s="36"/>
    </row>
    <row r="34" spans="1:57" s="3" customFormat="1" ht="14.45" hidden="1" customHeight="1">
      <c r="B34" s="36"/>
      <c r="F34" s="26" t="s">
        <v>47</v>
      </c>
      <c r="L34" s="307">
        <v>0.21</v>
      </c>
      <c r="M34" s="306"/>
      <c r="N34" s="306"/>
      <c r="O34" s="306"/>
      <c r="P34" s="306"/>
      <c r="W34" s="305">
        <f>ROUND(BB94 + SUM(CF97), 2)</f>
        <v>0</v>
      </c>
      <c r="X34" s="306"/>
      <c r="Y34" s="306"/>
      <c r="Z34" s="306"/>
      <c r="AA34" s="306"/>
      <c r="AB34" s="306"/>
      <c r="AC34" s="306"/>
      <c r="AD34" s="306"/>
      <c r="AE34" s="306"/>
      <c r="AK34" s="305">
        <v>0</v>
      </c>
      <c r="AL34" s="306"/>
      <c r="AM34" s="306"/>
      <c r="AN34" s="306"/>
      <c r="AO34" s="306"/>
      <c r="AR34" s="36"/>
    </row>
    <row r="35" spans="1:57" s="3" customFormat="1" ht="14.45" hidden="1" customHeight="1">
      <c r="B35" s="36"/>
      <c r="F35" s="26" t="s">
        <v>48</v>
      </c>
      <c r="L35" s="307">
        <v>0.15</v>
      </c>
      <c r="M35" s="306"/>
      <c r="N35" s="306"/>
      <c r="O35" s="306"/>
      <c r="P35" s="306"/>
      <c r="W35" s="305">
        <f>ROUND(BC94 + SUM(CG97), 2)</f>
        <v>0</v>
      </c>
      <c r="X35" s="306"/>
      <c r="Y35" s="306"/>
      <c r="Z35" s="306"/>
      <c r="AA35" s="306"/>
      <c r="AB35" s="306"/>
      <c r="AC35" s="306"/>
      <c r="AD35" s="306"/>
      <c r="AE35" s="306"/>
      <c r="AK35" s="305">
        <v>0</v>
      </c>
      <c r="AL35" s="306"/>
      <c r="AM35" s="306"/>
      <c r="AN35" s="306"/>
      <c r="AO35" s="306"/>
      <c r="AR35" s="36"/>
    </row>
    <row r="36" spans="1:57" s="3" customFormat="1" ht="14.45" hidden="1" customHeight="1">
      <c r="B36" s="36"/>
      <c r="F36" s="26" t="s">
        <v>49</v>
      </c>
      <c r="L36" s="307">
        <v>0</v>
      </c>
      <c r="M36" s="306"/>
      <c r="N36" s="306"/>
      <c r="O36" s="306"/>
      <c r="P36" s="306"/>
      <c r="W36" s="305">
        <f>ROUND(BD94 + SUM(CH97), 2)</f>
        <v>0</v>
      </c>
      <c r="X36" s="306"/>
      <c r="Y36" s="306"/>
      <c r="Z36" s="306"/>
      <c r="AA36" s="306"/>
      <c r="AB36" s="306"/>
      <c r="AC36" s="306"/>
      <c r="AD36" s="306"/>
      <c r="AE36" s="306"/>
      <c r="AK36" s="305">
        <v>0</v>
      </c>
      <c r="AL36" s="306"/>
      <c r="AM36" s="306"/>
      <c r="AN36" s="306"/>
      <c r="AO36" s="306"/>
      <c r="AR36" s="36"/>
    </row>
    <row r="37" spans="1:57" s="2" customFormat="1" ht="6.9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2" customFormat="1" ht="25.9" customHeight="1">
      <c r="A38" s="31"/>
      <c r="B38" s="32"/>
      <c r="C38" s="37"/>
      <c r="D38" s="38" t="s">
        <v>50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 t="s">
        <v>51</v>
      </c>
      <c r="U38" s="39"/>
      <c r="V38" s="39"/>
      <c r="W38" s="39"/>
      <c r="X38" s="308" t="s">
        <v>52</v>
      </c>
      <c r="Y38" s="309"/>
      <c r="Z38" s="309"/>
      <c r="AA38" s="309"/>
      <c r="AB38" s="309"/>
      <c r="AC38" s="39"/>
      <c r="AD38" s="39"/>
      <c r="AE38" s="39"/>
      <c r="AF38" s="39"/>
      <c r="AG38" s="39"/>
      <c r="AH38" s="39"/>
      <c r="AI38" s="39"/>
      <c r="AJ38" s="39"/>
      <c r="AK38" s="310">
        <f>SUM(AK29:AK36)</f>
        <v>-414242.74</v>
      </c>
      <c r="AL38" s="309"/>
      <c r="AM38" s="309"/>
      <c r="AN38" s="309"/>
      <c r="AO38" s="311"/>
      <c r="AP38" s="37"/>
      <c r="AQ38" s="37"/>
      <c r="AR38" s="32"/>
      <c r="BE38" s="31"/>
    </row>
    <row r="39" spans="1:57" s="2" customFormat="1" ht="6.95" customHeight="1">
      <c r="A39" s="31"/>
      <c r="B39" s="3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2"/>
      <c r="BE39" s="31"/>
    </row>
    <row r="40" spans="1:57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2"/>
      <c r="BE40" s="31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1"/>
      <c r="D49" s="42" t="s">
        <v>53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54</v>
      </c>
      <c r="AI49" s="43"/>
      <c r="AJ49" s="43"/>
      <c r="AK49" s="43"/>
      <c r="AL49" s="43"/>
      <c r="AM49" s="43"/>
      <c r="AN49" s="43"/>
      <c r="AO49" s="43"/>
      <c r="AR49" s="41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1"/>
      <c r="B60" s="32"/>
      <c r="C60" s="31"/>
      <c r="D60" s="44" t="s">
        <v>55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56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55</v>
      </c>
      <c r="AI60" s="34"/>
      <c r="AJ60" s="34"/>
      <c r="AK60" s="34"/>
      <c r="AL60" s="34"/>
      <c r="AM60" s="44" t="s">
        <v>56</v>
      </c>
      <c r="AN60" s="34"/>
      <c r="AO60" s="34"/>
      <c r="AP60" s="31"/>
      <c r="AQ60" s="31"/>
      <c r="AR60" s="32"/>
      <c r="BE60" s="31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1"/>
      <c r="B64" s="32"/>
      <c r="C64" s="31"/>
      <c r="D64" s="42" t="s">
        <v>57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58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1"/>
      <c r="B75" s="32"/>
      <c r="C75" s="31"/>
      <c r="D75" s="44" t="s">
        <v>55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56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55</v>
      </c>
      <c r="AI75" s="34"/>
      <c r="AJ75" s="34"/>
      <c r="AK75" s="34"/>
      <c r="AL75" s="34"/>
      <c r="AM75" s="44" t="s">
        <v>56</v>
      </c>
      <c r="AN75" s="34"/>
      <c r="AO75" s="34"/>
      <c r="AP75" s="31"/>
      <c r="AQ75" s="31"/>
      <c r="AR75" s="32"/>
      <c r="BE75" s="31"/>
    </row>
    <row r="76" spans="1:57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1" s="2" customFormat="1" ht="24.95" customHeight="1">
      <c r="A82" s="31"/>
      <c r="B82" s="32"/>
      <c r="C82" s="21" t="s">
        <v>59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0"/>
      <c r="C84" s="26" t="s">
        <v>12</v>
      </c>
      <c r="L84" s="4" t="str">
        <f>K5</f>
        <v>06</v>
      </c>
      <c r="AR84" s="50"/>
    </row>
    <row r="85" spans="1:91" s="5" customFormat="1" ht="36.950000000000003" customHeight="1">
      <c r="B85" s="51"/>
      <c r="C85" s="52" t="s">
        <v>14</v>
      </c>
      <c r="L85" s="312" t="str">
        <f>K6</f>
        <v>Integrované městské centrum TILIA -Zm.L. -dod.č.6</v>
      </c>
      <c r="M85" s="313"/>
      <c r="N85" s="313"/>
      <c r="O85" s="313"/>
      <c r="P85" s="313"/>
      <c r="Q85" s="313"/>
      <c r="R85" s="313"/>
      <c r="S85" s="313"/>
      <c r="T85" s="313"/>
      <c r="U85" s="313"/>
      <c r="V85" s="313"/>
      <c r="W85" s="313"/>
      <c r="X85" s="313"/>
      <c r="Y85" s="313"/>
      <c r="Z85" s="313"/>
      <c r="AA85" s="313"/>
      <c r="AB85" s="313"/>
      <c r="AC85" s="313"/>
      <c r="AD85" s="313"/>
      <c r="AE85" s="313"/>
      <c r="AF85" s="313"/>
      <c r="AG85" s="313"/>
      <c r="AH85" s="313"/>
      <c r="AI85" s="313"/>
      <c r="AJ85" s="313"/>
      <c r="AR85" s="51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18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>Rychnov u Jablonce nad Nisou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20</v>
      </c>
      <c r="AJ87" s="31"/>
      <c r="AK87" s="31"/>
      <c r="AL87" s="31"/>
      <c r="AM87" s="314">
        <f>IF(AN8= "","",AN8)</f>
        <v>45238</v>
      </c>
      <c r="AN87" s="314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2" customHeight="1">
      <c r="A89" s="31"/>
      <c r="B89" s="32"/>
      <c r="C89" s="26" t="s">
        <v>21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Město Rychnov u Jablonce nad Nisou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31</v>
      </c>
      <c r="AJ89" s="31"/>
      <c r="AK89" s="31"/>
      <c r="AL89" s="31"/>
      <c r="AM89" s="315" t="str">
        <f>IF(E17="","",E17)</f>
        <v>DESIGM 4</v>
      </c>
      <c r="AN89" s="316"/>
      <c r="AO89" s="316"/>
      <c r="AP89" s="316"/>
      <c r="AQ89" s="31"/>
      <c r="AR89" s="32"/>
      <c r="AS89" s="320" t="s">
        <v>60</v>
      </c>
      <c r="AT89" s="321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1" s="2" customFormat="1" ht="25.7" customHeight="1">
      <c r="A90" s="31"/>
      <c r="B90" s="32"/>
      <c r="C90" s="26" t="s">
        <v>27</v>
      </c>
      <c r="D90" s="31"/>
      <c r="E90" s="31"/>
      <c r="F90" s="31"/>
      <c r="G90" s="31"/>
      <c r="H90" s="31"/>
      <c r="I90" s="31"/>
      <c r="J90" s="31"/>
      <c r="K90" s="31"/>
      <c r="L90" s="4" t="str">
        <f>IF(E14="","",E14)</f>
        <v>CL-EVANS s.r.o., Bulharská 1557, Česká Lípa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35</v>
      </c>
      <c r="AJ90" s="31"/>
      <c r="AK90" s="31"/>
      <c r="AL90" s="31"/>
      <c r="AM90" s="315" t="str">
        <f>IF(E20="","",E20)</f>
        <v>Radek Ulbricht, CL-EVANS s.r.o.</v>
      </c>
      <c r="AN90" s="316"/>
      <c r="AO90" s="316"/>
      <c r="AP90" s="316"/>
      <c r="AQ90" s="31"/>
      <c r="AR90" s="32"/>
      <c r="AS90" s="322"/>
      <c r="AT90" s="323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322"/>
      <c r="AT91" s="323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1" s="2" customFormat="1" ht="29.25" customHeight="1">
      <c r="A92" s="31"/>
      <c r="B92" s="32"/>
      <c r="C92" s="324" t="s">
        <v>61</v>
      </c>
      <c r="D92" s="325"/>
      <c r="E92" s="325"/>
      <c r="F92" s="325"/>
      <c r="G92" s="325"/>
      <c r="H92" s="59"/>
      <c r="I92" s="326" t="s">
        <v>62</v>
      </c>
      <c r="J92" s="325"/>
      <c r="K92" s="325"/>
      <c r="L92" s="325"/>
      <c r="M92" s="325"/>
      <c r="N92" s="325"/>
      <c r="O92" s="325"/>
      <c r="P92" s="325"/>
      <c r="Q92" s="325"/>
      <c r="R92" s="325"/>
      <c r="S92" s="325"/>
      <c r="T92" s="325"/>
      <c r="U92" s="325"/>
      <c r="V92" s="325"/>
      <c r="W92" s="325"/>
      <c r="X92" s="325"/>
      <c r="Y92" s="325"/>
      <c r="Z92" s="325"/>
      <c r="AA92" s="325"/>
      <c r="AB92" s="325"/>
      <c r="AC92" s="325"/>
      <c r="AD92" s="325"/>
      <c r="AE92" s="325"/>
      <c r="AF92" s="325"/>
      <c r="AG92" s="327" t="s">
        <v>63</v>
      </c>
      <c r="AH92" s="325"/>
      <c r="AI92" s="325"/>
      <c r="AJ92" s="325"/>
      <c r="AK92" s="325"/>
      <c r="AL92" s="325"/>
      <c r="AM92" s="325"/>
      <c r="AN92" s="326" t="s">
        <v>64</v>
      </c>
      <c r="AO92" s="325"/>
      <c r="AP92" s="328"/>
      <c r="AQ92" s="60" t="s">
        <v>65</v>
      </c>
      <c r="AR92" s="32"/>
      <c r="AS92" s="61" t="s">
        <v>66</v>
      </c>
      <c r="AT92" s="62" t="s">
        <v>67</v>
      </c>
      <c r="AU92" s="62" t="s">
        <v>68</v>
      </c>
      <c r="AV92" s="62" t="s">
        <v>69</v>
      </c>
      <c r="AW92" s="62" t="s">
        <v>70</v>
      </c>
      <c r="AX92" s="62" t="s">
        <v>71</v>
      </c>
      <c r="AY92" s="62" t="s">
        <v>72</v>
      </c>
      <c r="AZ92" s="62" t="s">
        <v>73</v>
      </c>
      <c r="BA92" s="62" t="s">
        <v>74</v>
      </c>
      <c r="BB92" s="62" t="s">
        <v>75</v>
      </c>
      <c r="BC92" s="62" t="s">
        <v>76</v>
      </c>
      <c r="BD92" s="63" t="s">
        <v>77</v>
      </c>
      <c r="BE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1" s="6" customFormat="1" ht="32.450000000000003" customHeight="1">
      <c r="B94" s="67"/>
      <c r="C94" s="68" t="s">
        <v>78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318">
        <f>ROUND(AG95,2)</f>
        <v>-342349.37</v>
      </c>
      <c r="AH94" s="318"/>
      <c r="AI94" s="318"/>
      <c r="AJ94" s="318"/>
      <c r="AK94" s="318"/>
      <c r="AL94" s="318"/>
      <c r="AM94" s="318"/>
      <c r="AN94" s="319">
        <f>SUM(AG94,AT94)</f>
        <v>-414242.74</v>
      </c>
      <c r="AO94" s="319"/>
      <c r="AP94" s="319"/>
      <c r="AQ94" s="71" t="s">
        <v>1</v>
      </c>
      <c r="AR94" s="67"/>
      <c r="AS94" s="72">
        <f>ROUND(AS95,2)</f>
        <v>0</v>
      </c>
      <c r="AT94" s="73">
        <f>ROUND(SUM(AV94:AW94),2)</f>
        <v>-71893.37</v>
      </c>
      <c r="AU94" s="74">
        <f>ROUND(AU95,5)</f>
        <v>0</v>
      </c>
      <c r="AV94" s="73">
        <f>ROUND(AZ94*L32,2)</f>
        <v>-71893.37</v>
      </c>
      <c r="AW94" s="73">
        <f>ROUND(BA94*L33,2)</f>
        <v>0</v>
      </c>
      <c r="AX94" s="73">
        <f>ROUND(BB94*L32,2)</f>
        <v>0</v>
      </c>
      <c r="AY94" s="73">
        <f>ROUND(BC94*L33,2)</f>
        <v>0</v>
      </c>
      <c r="AZ94" s="73">
        <f>ROUND(AZ95,2)</f>
        <v>-342349.37</v>
      </c>
      <c r="BA94" s="73">
        <f>ROUND(BA95,2)</f>
        <v>0</v>
      </c>
      <c r="BB94" s="73">
        <f>ROUND(BB95,2)</f>
        <v>0</v>
      </c>
      <c r="BC94" s="73">
        <f>ROUND(BC95,2)</f>
        <v>0</v>
      </c>
      <c r="BD94" s="75">
        <f>ROUND(BD95,2)</f>
        <v>0</v>
      </c>
      <c r="BS94" s="76" t="s">
        <v>79</v>
      </c>
      <c r="BT94" s="76" t="s">
        <v>80</v>
      </c>
      <c r="BU94" s="77" t="s">
        <v>81</v>
      </c>
      <c r="BV94" s="76" t="s">
        <v>82</v>
      </c>
      <c r="BW94" s="76" t="s">
        <v>4</v>
      </c>
      <c r="BX94" s="76" t="s">
        <v>83</v>
      </c>
      <c r="CL94" s="76" t="s">
        <v>1</v>
      </c>
    </row>
    <row r="95" spans="1:91" s="7" customFormat="1" ht="16.5" customHeight="1">
      <c r="A95" s="78" t="s">
        <v>84</v>
      </c>
      <c r="B95" s="79"/>
      <c r="C95" s="80"/>
      <c r="D95" s="317" t="s">
        <v>85</v>
      </c>
      <c r="E95" s="317"/>
      <c r="F95" s="317"/>
      <c r="G95" s="317"/>
      <c r="H95" s="317"/>
      <c r="I95" s="81"/>
      <c r="J95" s="317" t="s">
        <v>86</v>
      </c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34">
        <f>'36 - ZL36 - neprováděné p...'!J32</f>
        <v>-342349.37</v>
      </c>
      <c r="AH95" s="334"/>
      <c r="AI95" s="334"/>
      <c r="AJ95" s="334"/>
      <c r="AK95" s="334"/>
      <c r="AL95" s="334"/>
      <c r="AM95" s="334"/>
      <c r="AN95" s="332">
        <f>SUM(AG95,AT95)</f>
        <v>-414242.74</v>
      </c>
      <c r="AO95" s="333"/>
      <c r="AP95" s="333"/>
      <c r="AQ95" s="82" t="s">
        <v>87</v>
      </c>
      <c r="AR95" s="79"/>
      <c r="AS95" s="83">
        <v>0</v>
      </c>
      <c r="AT95" s="84">
        <f>ROUND(SUM(AV95:AW95),2)</f>
        <v>-71893.37</v>
      </c>
      <c r="AU95" s="85">
        <f>'36 - ZL36 - neprováděné p...'!P129</f>
        <v>0</v>
      </c>
      <c r="AV95" s="84">
        <f>'36 - ZL36 - neprováděné p...'!J35</f>
        <v>-71893.37</v>
      </c>
      <c r="AW95" s="84">
        <f>'36 - ZL36 - neprováděné p...'!J36</f>
        <v>0</v>
      </c>
      <c r="AX95" s="84">
        <f>'36 - ZL36 - neprováděné p...'!J37</f>
        <v>0</v>
      </c>
      <c r="AY95" s="84">
        <f>'36 - ZL36 - neprováděné p...'!J38</f>
        <v>0</v>
      </c>
      <c r="AZ95" s="84">
        <f>'36 - ZL36 - neprováděné p...'!F35</f>
        <v>-342349.37</v>
      </c>
      <c r="BA95" s="84">
        <f>'36 - ZL36 - neprováděné p...'!F36</f>
        <v>0</v>
      </c>
      <c r="BB95" s="84">
        <f>'36 - ZL36 - neprováděné p...'!F37</f>
        <v>0</v>
      </c>
      <c r="BC95" s="84">
        <f>'36 - ZL36 - neprováděné p...'!F38</f>
        <v>0</v>
      </c>
      <c r="BD95" s="86">
        <f>'36 - ZL36 - neprováděné p...'!F39</f>
        <v>0</v>
      </c>
      <c r="BT95" s="87" t="s">
        <v>88</v>
      </c>
      <c r="BV95" s="87" t="s">
        <v>82</v>
      </c>
      <c r="BW95" s="87" t="s">
        <v>89</v>
      </c>
      <c r="BX95" s="87" t="s">
        <v>4</v>
      </c>
      <c r="CL95" s="87" t="s">
        <v>1</v>
      </c>
      <c r="CM95" s="87" t="s">
        <v>90</v>
      </c>
    </row>
    <row r="96" spans="1:91">
      <c r="B96" s="20"/>
      <c r="AR96" s="20"/>
    </row>
    <row r="97" spans="1:57" s="2" customFormat="1" ht="30" customHeight="1">
      <c r="A97" s="31"/>
      <c r="B97" s="32"/>
      <c r="C97" s="68" t="s">
        <v>91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9">
        <v>0</v>
      </c>
      <c r="AH97" s="319"/>
      <c r="AI97" s="319"/>
      <c r="AJ97" s="319"/>
      <c r="AK97" s="319"/>
      <c r="AL97" s="319"/>
      <c r="AM97" s="319"/>
      <c r="AN97" s="319">
        <v>0</v>
      </c>
      <c r="AO97" s="319"/>
      <c r="AP97" s="319"/>
      <c r="AQ97" s="88"/>
      <c r="AR97" s="32"/>
      <c r="AS97" s="61" t="s">
        <v>92</v>
      </c>
      <c r="AT97" s="62" t="s">
        <v>93</v>
      </c>
      <c r="AU97" s="62" t="s">
        <v>44</v>
      </c>
      <c r="AV97" s="63" t="s">
        <v>67</v>
      </c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s="2" customFormat="1" ht="10.9" customHeight="1">
      <c r="A98" s="31"/>
      <c r="B98" s="32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2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s="2" customFormat="1" ht="30" customHeight="1">
      <c r="A99" s="31"/>
      <c r="B99" s="32"/>
      <c r="C99" s="89" t="s">
        <v>94</v>
      </c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329">
        <f>ROUND(AG94 + AG97, 2)</f>
        <v>-342349.37</v>
      </c>
      <c r="AH99" s="329"/>
      <c r="AI99" s="329"/>
      <c r="AJ99" s="329"/>
      <c r="AK99" s="329"/>
      <c r="AL99" s="329"/>
      <c r="AM99" s="329"/>
      <c r="AN99" s="329">
        <f>ROUND(AN94 + AN97, 2)</f>
        <v>-414242.74</v>
      </c>
      <c r="AO99" s="329"/>
      <c r="AP99" s="329"/>
      <c r="AQ99" s="90"/>
      <c r="AR99" s="32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s="2" customFormat="1" ht="6.95" customHeight="1">
      <c r="A100" s="31"/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32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</sheetData>
  <mergeCells count="46">
    <mergeCell ref="AG97:AM97"/>
    <mergeCell ref="AN97:AP97"/>
    <mergeCell ref="AG99:AM99"/>
    <mergeCell ref="AN99:AP99"/>
    <mergeCell ref="AR2:BE2"/>
    <mergeCell ref="AN95:AP95"/>
    <mergeCell ref="AG95:AM95"/>
    <mergeCell ref="AK29:AO29"/>
    <mergeCell ref="K5:AJ5"/>
    <mergeCell ref="K6:AJ6"/>
    <mergeCell ref="E23:AN23"/>
    <mergeCell ref="AK26:AO26"/>
    <mergeCell ref="AK27:AO27"/>
    <mergeCell ref="D95:H95"/>
    <mergeCell ref="J95:AF95"/>
    <mergeCell ref="AG94:AM94"/>
    <mergeCell ref="AN94:AP94"/>
    <mergeCell ref="AS89:AT91"/>
    <mergeCell ref="AM90:AP90"/>
    <mergeCell ref="C92:G92"/>
    <mergeCell ref="I92:AF92"/>
    <mergeCell ref="AG92:AM92"/>
    <mergeCell ref="AN92:AP92"/>
    <mergeCell ref="X38:AB38"/>
    <mergeCell ref="AK38:AO38"/>
    <mergeCell ref="L85:AJ85"/>
    <mergeCell ref="AM87:AN87"/>
    <mergeCell ref="AM89:AP89"/>
    <mergeCell ref="W35:AE35"/>
    <mergeCell ref="AK35:AO35"/>
    <mergeCell ref="L35:P35"/>
    <mergeCell ref="W36:AE36"/>
    <mergeCell ref="AK36:AO36"/>
    <mergeCell ref="L36:P36"/>
    <mergeCell ref="W33:AE33"/>
    <mergeCell ref="AK33:AO33"/>
    <mergeCell ref="L33:P33"/>
    <mergeCell ref="W34:AE34"/>
    <mergeCell ref="AK34:AO34"/>
    <mergeCell ref="L34:P34"/>
    <mergeCell ref="L31:P31"/>
    <mergeCell ref="W31:AE31"/>
    <mergeCell ref="AK31:AO31"/>
    <mergeCell ref="W32:AE32"/>
    <mergeCell ref="AK32:AO32"/>
    <mergeCell ref="L32:P32"/>
  </mergeCells>
  <hyperlinks>
    <hyperlink ref="A95" location="'36 - ZL36 - neprováděné p...'!C2" display="/"/>
  </hyperlinks>
  <printOptions horizontalCentered="1"/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66"/>
  <sheetViews>
    <sheetView showGridLines="0" view="pageBreakPreview" zoomScaleSheetLayoutView="100" workbookViewId="0">
      <selection activeCell="E151" sqref="E15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330" t="s">
        <v>5</v>
      </c>
      <c r="M2" s="331"/>
      <c r="N2" s="331"/>
      <c r="O2" s="331"/>
      <c r="P2" s="331"/>
      <c r="Q2" s="331"/>
      <c r="R2" s="331"/>
      <c r="S2" s="331"/>
      <c r="T2" s="331"/>
      <c r="U2" s="331"/>
      <c r="V2" s="331"/>
      <c r="AT2" s="17" t="s">
        <v>89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1:46" s="1" customFormat="1" ht="24.95" customHeight="1">
      <c r="B4" s="20"/>
      <c r="D4" s="21" t="s">
        <v>95</v>
      </c>
      <c r="L4" s="20"/>
      <c r="M4" s="93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6" t="s">
        <v>14</v>
      </c>
      <c r="L6" s="20"/>
    </row>
    <row r="7" spans="1:46" s="1" customFormat="1" ht="16.5" customHeight="1">
      <c r="B7" s="20"/>
      <c r="E7" s="341" t="str">
        <f>'Rekapitulace stavby'!K6</f>
        <v>Integrované městské centrum TILIA -Zm.L. -dod.č.6</v>
      </c>
      <c r="F7" s="342"/>
      <c r="G7" s="342"/>
      <c r="H7" s="342"/>
      <c r="L7" s="20"/>
    </row>
    <row r="8" spans="1:46" s="2" customFormat="1" ht="12" customHeight="1">
      <c r="A8" s="31"/>
      <c r="B8" s="32"/>
      <c r="C8" s="31"/>
      <c r="D8" s="26" t="s">
        <v>96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312" t="s">
        <v>97</v>
      </c>
      <c r="F9" s="343"/>
      <c r="G9" s="343"/>
      <c r="H9" s="343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16</v>
      </c>
      <c r="E11" s="31"/>
      <c r="F11" s="24" t="s">
        <v>1</v>
      </c>
      <c r="G11" s="31"/>
      <c r="H11" s="31"/>
      <c r="I11" s="26" t="s">
        <v>17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18</v>
      </c>
      <c r="E12" s="31"/>
      <c r="F12" s="24" t="s">
        <v>19</v>
      </c>
      <c r="G12" s="31"/>
      <c r="H12" s="31"/>
      <c r="I12" s="26" t="s">
        <v>20</v>
      </c>
      <c r="J12" s="54">
        <f>'Rekapitulace stavby'!AN8</f>
        <v>45238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21</v>
      </c>
      <c r="E14" s="31"/>
      <c r="F14" s="31"/>
      <c r="G14" s="31"/>
      <c r="H14" s="31"/>
      <c r="I14" s="26" t="s">
        <v>22</v>
      </c>
      <c r="J14" s="24" t="s">
        <v>23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26" t="s">
        <v>25</v>
      </c>
      <c r="J15" s="24" t="s">
        <v>26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27</v>
      </c>
      <c r="E17" s="31"/>
      <c r="F17" s="31"/>
      <c r="G17" s="31"/>
      <c r="H17" s="31"/>
      <c r="I17" s="26" t="s">
        <v>22</v>
      </c>
      <c r="J17" s="24" t="s">
        <v>28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4" t="s">
        <v>29</v>
      </c>
      <c r="F18" s="31"/>
      <c r="G18" s="31"/>
      <c r="H18" s="31"/>
      <c r="I18" s="26" t="s">
        <v>25</v>
      </c>
      <c r="J18" s="24" t="s">
        <v>30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31</v>
      </c>
      <c r="E20" s="31"/>
      <c r="F20" s="31"/>
      <c r="G20" s="31"/>
      <c r="H20" s="31"/>
      <c r="I20" s="26" t="s">
        <v>22</v>
      </c>
      <c r="J20" s="24" t="s">
        <v>32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33</v>
      </c>
      <c r="F21" s="31"/>
      <c r="G21" s="31"/>
      <c r="H21" s="31"/>
      <c r="I21" s="26" t="s">
        <v>25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35</v>
      </c>
      <c r="E23" s="31"/>
      <c r="F23" s="31"/>
      <c r="G23" s="31"/>
      <c r="H23" s="31"/>
      <c r="I23" s="26" t="s">
        <v>22</v>
      </c>
      <c r="J23" s="24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36</v>
      </c>
      <c r="F24" s="31"/>
      <c r="G24" s="31"/>
      <c r="H24" s="31"/>
      <c r="I24" s="26" t="s">
        <v>25</v>
      </c>
      <c r="J24" s="24" t="s">
        <v>1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37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4"/>
      <c r="B27" s="95"/>
      <c r="C27" s="94"/>
      <c r="D27" s="94"/>
      <c r="E27" s="339" t="s">
        <v>1</v>
      </c>
      <c r="F27" s="339"/>
      <c r="G27" s="339"/>
      <c r="H27" s="33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98</v>
      </c>
      <c r="E30" s="31"/>
      <c r="F30" s="31"/>
      <c r="G30" s="31"/>
      <c r="H30" s="31"/>
      <c r="I30" s="31"/>
      <c r="J30" s="30">
        <f>J96</f>
        <v>-342349.37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29" t="s">
        <v>99</v>
      </c>
      <c r="E31" s="31"/>
      <c r="F31" s="31"/>
      <c r="G31" s="31"/>
      <c r="H31" s="31"/>
      <c r="I31" s="31"/>
      <c r="J31" s="30">
        <f>J108</f>
        <v>0</v>
      </c>
      <c r="K31" s="31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97" t="s">
        <v>40</v>
      </c>
      <c r="E32" s="31"/>
      <c r="F32" s="31"/>
      <c r="G32" s="31"/>
      <c r="H32" s="31"/>
      <c r="I32" s="31"/>
      <c r="J32" s="70">
        <f>ROUND(J30 + J31, 2)</f>
        <v>-342349.37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42</v>
      </c>
      <c r="G34" s="31"/>
      <c r="H34" s="31"/>
      <c r="I34" s="35" t="s">
        <v>41</v>
      </c>
      <c r="J34" s="35" t="s">
        <v>43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98" t="s">
        <v>44</v>
      </c>
      <c r="E35" s="26" t="s">
        <v>45</v>
      </c>
      <c r="F35" s="99">
        <f>ROUND((SUM(BE108:BE109) + SUM(BE129:BE165)),  2)</f>
        <v>-342349.37</v>
      </c>
      <c r="G35" s="31"/>
      <c r="H35" s="31"/>
      <c r="I35" s="100">
        <v>0.21</v>
      </c>
      <c r="J35" s="99">
        <f>ROUND(((SUM(BE108:BE109) + SUM(BE129:BE165))*I35),  2)</f>
        <v>-71893.37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26" t="s">
        <v>46</v>
      </c>
      <c r="F36" s="99">
        <f>ROUND((SUM(BF108:BF109) + SUM(BF129:BF165)),  2)</f>
        <v>0</v>
      </c>
      <c r="G36" s="31"/>
      <c r="H36" s="31"/>
      <c r="I36" s="100">
        <v>0.15</v>
      </c>
      <c r="J36" s="99">
        <f>ROUND(((SUM(BF108:BF109) + SUM(BF129:BF165))*I36),  2)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47</v>
      </c>
      <c r="F37" s="99">
        <f>ROUND((SUM(BG108:BG109) + SUM(BG129:BG165)),  2)</f>
        <v>0</v>
      </c>
      <c r="G37" s="31"/>
      <c r="H37" s="31"/>
      <c r="I37" s="100">
        <v>0.21</v>
      </c>
      <c r="J37" s="99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48</v>
      </c>
      <c r="F38" s="99">
        <f>ROUND((SUM(BH108:BH109) + SUM(BH129:BH165)),  2)</f>
        <v>0</v>
      </c>
      <c r="G38" s="31"/>
      <c r="H38" s="31"/>
      <c r="I38" s="100">
        <v>0.15</v>
      </c>
      <c r="J38" s="99">
        <f>0</f>
        <v>0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26" t="s">
        <v>49</v>
      </c>
      <c r="F39" s="99">
        <f>ROUND((SUM(BI108:BI109) + SUM(BI129:BI165)),  2)</f>
        <v>0</v>
      </c>
      <c r="G39" s="31"/>
      <c r="H39" s="31"/>
      <c r="I39" s="100">
        <v>0</v>
      </c>
      <c r="J39" s="99">
        <f>0</f>
        <v>0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90"/>
      <c r="D41" s="101" t="s">
        <v>50</v>
      </c>
      <c r="E41" s="59"/>
      <c r="F41" s="59"/>
      <c r="G41" s="102" t="s">
        <v>51</v>
      </c>
      <c r="H41" s="103" t="s">
        <v>52</v>
      </c>
      <c r="I41" s="59"/>
      <c r="J41" s="104">
        <f>SUM(J32:J39)</f>
        <v>-414242.74</v>
      </c>
      <c r="K41" s="105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1"/>
      <c r="D50" s="42" t="s">
        <v>53</v>
      </c>
      <c r="E50" s="43"/>
      <c r="F50" s="43"/>
      <c r="G50" s="42" t="s">
        <v>54</v>
      </c>
      <c r="H50" s="43"/>
      <c r="I50" s="43"/>
      <c r="J50" s="43"/>
      <c r="K50" s="43"/>
      <c r="L50" s="4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4" t="s">
        <v>55</v>
      </c>
      <c r="E61" s="34"/>
      <c r="F61" s="106" t="s">
        <v>56</v>
      </c>
      <c r="G61" s="44" t="s">
        <v>55</v>
      </c>
      <c r="H61" s="34"/>
      <c r="I61" s="34"/>
      <c r="J61" s="107" t="s">
        <v>56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2" t="s">
        <v>57</v>
      </c>
      <c r="E65" s="45"/>
      <c r="F65" s="45"/>
      <c r="G65" s="42" t="s">
        <v>58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4" t="s">
        <v>55</v>
      </c>
      <c r="E76" s="34"/>
      <c r="F76" s="106" t="s">
        <v>56</v>
      </c>
      <c r="G76" s="44" t="s">
        <v>55</v>
      </c>
      <c r="H76" s="34"/>
      <c r="I76" s="34"/>
      <c r="J76" s="107" t="s">
        <v>56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1" t="s">
        <v>100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341" t="str">
        <f>E7</f>
        <v>Integrované městské centrum TILIA -Zm.L. -dod.č.6</v>
      </c>
      <c r="F85" s="342"/>
      <c r="G85" s="342"/>
      <c r="H85" s="342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96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312" t="str">
        <f>E9</f>
        <v>36 - ZL36 - neprováděné práce a dodávky</v>
      </c>
      <c r="F87" s="343"/>
      <c r="G87" s="343"/>
      <c r="H87" s="343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18</v>
      </c>
      <c r="D89" s="31"/>
      <c r="E89" s="31"/>
      <c r="F89" s="24" t="str">
        <f>F12</f>
        <v>Rychnov u Jablonce nad Nisou</v>
      </c>
      <c r="G89" s="31"/>
      <c r="H89" s="31"/>
      <c r="I89" s="26" t="s">
        <v>20</v>
      </c>
      <c r="J89" s="54">
        <f>IF(J12="","",J12)</f>
        <v>45238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21</v>
      </c>
      <c r="D91" s="31"/>
      <c r="E91" s="31"/>
      <c r="F91" s="24" t="str">
        <f>E15</f>
        <v>Město Rychnov u Jablonce nad Nisou</v>
      </c>
      <c r="G91" s="31"/>
      <c r="H91" s="31"/>
      <c r="I91" s="26" t="s">
        <v>31</v>
      </c>
      <c r="J91" s="27" t="str">
        <f>E21</f>
        <v>DESIGM 4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7" customHeight="1">
      <c r="A92" s="31"/>
      <c r="B92" s="32"/>
      <c r="C92" s="26" t="s">
        <v>27</v>
      </c>
      <c r="D92" s="31"/>
      <c r="E92" s="31"/>
      <c r="F92" s="24" t="str">
        <f>IF(E18="","",E18)</f>
        <v>CL-EVANS s.r.o., Bulharská 1557, Česká Lípa</v>
      </c>
      <c r="G92" s="31"/>
      <c r="H92" s="31"/>
      <c r="I92" s="26" t="s">
        <v>35</v>
      </c>
      <c r="J92" s="27" t="str">
        <f>E24</f>
        <v>Radek Ulbricht, CL-EVANS s.r.o.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101</v>
      </c>
      <c r="D94" s="90"/>
      <c r="E94" s="90"/>
      <c r="F94" s="90"/>
      <c r="G94" s="90"/>
      <c r="H94" s="90"/>
      <c r="I94" s="90"/>
      <c r="J94" s="109" t="s">
        <v>102</v>
      </c>
      <c r="K94" s="9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103</v>
      </c>
      <c r="D96" s="31"/>
      <c r="E96" s="31"/>
      <c r="F96" s="31"/>
      <c r="G96" s="31"/>
      <c r="H96" s="31"/>
      <c r="I96" s="31"/>
      <c r="J96" s="70">
        <f>J129</f>
        <v>-342349.37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7" t="s">
        <v>104</v>
      </c>
    </row>
    <row r="97" spans="1:31" s="9" customFormat="1" ht="24.95" customHeight="1">
      <c r="B97" s="111"/>
      <c r="D97" s="112" t="s">
        <v>105</v>
      </c>
      <c r="E97" s="113"/>
      <c r="F97" s="113"/>
      <c r="G97" s="113"/>
      <c r="H97" s="113"/>
      <c r="I97" s="113"/>
      <c r="J97" s="114">
        <f>J130</f>
        <v>-342349.37</v>
      </c>
      <c r="L97" s="111"/>
    </row>
    <row r="98" spans="1:31" s="10" customFormat="1" ht="19.899999999999999" customHeight="1">
      <c r="B98" s="115"/>
      <c r="D98" s="116" t="s">
        <v>106</v>
      </c>
      <c r="E98" s="117"/>
      <c r="F98" s="117"/>
      <c r="G98" s="117"/>
      <c r="H98" s="117"/>
      <c r="I98" s="117"/>
      <c r="J98" s="118">
        <f>J131</f>
        <v>-341349.37</v>
      </c>
      <c r="L98" s="115"/>
    </row>
    <row r="99" spans="1:31" s="10" customFormat="1" ht="14.85" customHeight="1">
      <c r="B99" s="115"/>
      <c r="D99" s="116" t="s">
        <v>107</v>
      </c>
      <c r="E99" s="117"/>
      <c r="F99" s="117"/>
      <c r="G99" s="117"/>
      <c r="H99" s="117"/>
      <c r="I99" s="117"/>
      <c r="J99" s="118">
        <f>J132</f>
        <v>-1204</v>
      </c>
      <c r="L99" s="115"/>
    </row>
    <row r="100" spans="1:31" s="10" customFormat="1" ht="14.85" customHeight="1">
      <c r="B100" s="115"/>
      <c r="D100" s="116" t="s">
        <v>108</v>
      </c>
      <c r="E100" s="117"/>
      <c r="F100" s="117"/>
      <c r="G100" s="117"/>
      <c r="H100" s="117"/>
      <c r="I100" s="117"/>
      <c r="J100" s="118">
        <f>J135</f>
        <v>-8880</v>
      </c>
      <c r="L100" s="115"/>
    </row>
    <row r="101" spans="1:31" s="10" customFormat="1" ht="14.85" customHeight="1">
      <c r="B101" s="115"/>
      <c r="D101" s="116" t="s">
        <v>109</v>
      </c>
      <c r="E101" s="117"/>
      <c r="F101" s="117"/>
      <c r="G101" s="117"/>
      <c r="H101" s="117"/>
      <c r="I101" s="117"/>
      <c r="J101" s="118">
        <f>J138</f>
        <v>-55068.67</v>
      </c>
      <c r="L101" s="115"/>
    </row>
    <row r="102" spans="1:31" s="10" customFormat="1" ht="14.85" customHeight="1">
      <c r="B102" s="115"/>
      <c r="D102" s="116" t="s">
        <v>110</v>
      </c>
      <c r="E102" s="117"/>
      <c r="F102" s="117"/>
      <c r="G102" s="117"/>
      <c r="H102" s="117"/>
      <c r="I102" s="117"/>
      <c r="J102" s="118">
        <f>J147</f>
        <v>-276196.7</v>
      </c>
      <c r="L102" s="115"/>
    </row>
    <row r="103" spans="1:31" s="10" customFormat="1" ht="19.899999999999999" customHeight="1">
      <c r="B103" s="115"/>
      <c r="D103" s="116" t="s">
        <v>111</v>
      </c>
      <c r="E103" s="117"/>
      <c r="F103" s="117"/>
      <c r="G103" s="117"/>
      <c r="H103" s="117"/>
      <c r="I103" s="117"/>
      <c r="J103" s="118">
        <f>J157</f>
        <v>-1000</v>
      </c>
      <c r="L103" s="115"/>
    </row>
    <row r="104" spans="1:31" s="10" customFormat="1" ht="14.85" customHeight="1">
      <c r="B104" s="115"/>
      <c r="D104" s="116" t="s">
        <v>109</v>
      </c>
      <c r="E104" s="117"/>
      <c r="F104" s="117"/>
      <c r="G104" s="117"/>
      <c r="H104" s="117"/>
      <c r="I104" s="117"/>
      <c r="J104" s="118">
        <f>J158</f>
        <v>-1000</v>
      </c>
      <c r="L104" s="115"/>
    </row>
    <row r="105" spans="1:31" s="10" customFormat="1" ht="14.85" customHeight="1">
      <c r="B105" s="115"/>
      <c r="D105" s="116" t="s">
        <v>112</v>
      </c>
      <c r="E105" s="117"/>
      <c r="F105" s="117"/>
      <c r="G105" s="117"/>
      <c r="H105" s="117"/>
      <c r="I105" s="117"/>
      <c r="J105" s="118">
        <f>J161</f>
        <v>0</v>
      </c>
      <c r="L105" s="115"/>
    </row>
    <row r="106" spans="1:31" s="2" customFormat="1" ht="21.7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9.25" customHeight="1">
      <c r="A108" s="31"/>
      <c r="B108" s="32"/>
      <c r="C108" s="110" t="s">
        <v>113</v>
      </c>
      <c r="D108" s="31"/>
      <c r="E108" s="31"/>
      <c r="F108" s="31"/>
      <c r="G108" s="31"/>
      <c r="H108" s="31"/>
      <c r="I108" s="31"/>
      <c r="J108" s="119">
        <v>0</v>
      </c>
      <c r="K108" s="31"/>
      <c r="L108" s="41"/>
      <c r="N108" s="120" t="s">
        <v>44</v>
      </c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8" customHeigh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9.25" customHeight="1">
      <c r="A110" s="31"/>
      <c r="B110" s="32"/>
      <c r="C110" s="89" t="s">
        <v>94</v>
      </c>
      <c r="D110" s="90"/>
      <c r="E110" s="90"/>
      <c r="F110" s="90"/>
      <c r="G110" s="90"/>
      <c r="H110" s="90"/>
      <c r="I110" s="90"/>
      <c r="J110" s="91">
        <f>ROUND(J96+J108,2)</f>
        <v>-342349.37</v>
      </c>
      <c r="K110" s="90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5" spans="1:31" s="2" customFormat="1" ht="6.95" customHeight="1">
      <c r="A115" s="31"/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24.95" customHeight="1">
      <c r="A116" s="31"/>
      <c r="B116" s="32"/>
      <c r="C116" s="21" t="s">
        <v>114</v>
      </c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2" customHeight="1">
      <c r="A118" s="31"/>
      <c r="B118" s="32"/>
      <c r="C118" s="26" t="s">
        <v>14</v>
      </c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6.5" customHeight="1">
      <c r="A119" s="31"/>
      <c r="B119" s="32"/>
      <c r="C119" s="31"/>
      <c r="D119" s="31"/>
      <c r="E119" s="341" t="str">
        <f>E7</f>
        <v>Integrované městské centrum TILIA -Zm.L. -dod.č.6</v>
      </c>
      <c r="F119" s="342"/>
      <c r="G119" s="342"/>
      <c r="H119" s="342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96</v>
      </c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312" t="str">
        <f>E9</f>
        <v>36 - ZL36 - neprováděné práce a dodávky</v>
      </c>
      <c r="F121" s="343"/>
      <c r="G121" s="343"/>
      <c r="H121" s="343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3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18</v>
      </c>
      <c r="D123" s="31"/>
      <c r="E123" s="31"/>
      <c r="F123" s="24" t="str">
        <f>F12</f>
        <v>Rychnov u Jablonce nad Nisou</v>
      </c>
      <c r="G123" s="31"/>
      <c r="H123" s="31"/>
      <c r="I123" s="26" t="s">
        <v>20</v>
      </c>
      <c r="J123" s="54">
        <f>IF(J12="","",J12)</f>
        <v>45238</v>
      </c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3.6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5.2" customHeight="1">
      <c r="A125" s="31"/>
      <c r="B125" s="32"/>
      <c r="C125" s="26" t="s">
        <v>21</v>
      </c>
      <c r="D125" s="31"/>
      <c r="E125" s="31"/>
      <c r="F125" s="24" t="str">
        <f>E15</f>
        <v>Město Rychnov u Jablonce nad Nisou</v>
      </c>
      <c r="G125" s="31"/>
      <c r="H125" s="31"/>
      <c r="I125" s="26" t="s">
        <v>31</v>
      </c>
      <c r="J125" s="27" t="str">
        <f>E21</f>
        <v>DESIGM 4</v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25.7" customHeight="1">
      <c r="A126" s="31"/>
      <c r="B126" s="32"/>
      <c r="C126" s="26" t="s">
        <v>27</v>
      </c>
      <c r="D126" s="31"/>
      <c r="E126" s="31"/>
      <c r="F126" s="24" t="str">
        <f>IF(E18="","",E18)</f>
        <v>CL-EVANS s.r.o., Bulharská 1557, Česká Lípa</v>
      </c>
      <c r="G126" s="31"/>
      <c r="H126" s="31"/>
      <c r="I126" s="26" t="s">
        <v>35</v>
      </c>
      <c r="J126" s="27" t="str">
        <f>E24</f>
        <v>Radek Ulbricht, CL-EVANS s.r.o.</v>
      </c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3.6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11" customFormat="1" ht="18" customHeight="1">
      <c r="A128" s="121"/>
      <c r="B128" s="122"/>
      <c r="C128" s="123" t="s">
        <v>115</v>
      </c>
      <c r="D128" s="124" t="s">
        <v>65</v>
      </c>
      <c r="E128" s="124" t="s">
        <v>61</v>
      </c>
      <c r="F128" s="124" t="s">
        <v>62</v>
      </c>
      <c r="G128" s="124" t="s">
        <v>116</v>
      </c>
      <c r="H128" s="124" t="s">
        <v>117</v>
      </c>
      <c r="I128" s="124" t="s">
        <v>118</v>
      </c>
      <c r="J128" s="124" t="s">
        <v>102</v>
      </c>
      <c r="K128" s="125" t="s">
        <v>119</v>
      </c>
      <c r="L128" s="126"/>
      <c r="M128" s="61" t="s">
        <v>1</v>
      </c>
      <c r="N128" s="62" t="s">
        <v>44</v>
      </c>
      <c r="O128" s="62" t="s">
        <v>120</v>
      </c>
      <c r="P128" s="62" t="s">
        <v>121</v>
      </c>
      <c r="Q128" s="62" t="s">
        <v>122</v>
      </c>
      <c r="R128" s="62" t="s">
        <v>123</v>
      </c>
      <c r="S128" s="62" t="s">
        <v>124</v>
      </c>
      <c r="T128" s="62" t="s">
        <v>125</v>
      </c>
      <c r="U128" s="63" t="s">
        <v>126</v>
      </c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</row>
    <row r="129" spans="1:65" s="2" customFormat="1" ht="22.9" customHeight="1">
      <c r="A129" s="31"/>
      <c r="B129" s="32"/>
      <c r="C129" s="68" t="s">
        <v>127</v>
      </c>
      <c r="D129" s="31"/>
      <c r="E129" s="31"/>
      <c r="F129" s="31"/>
      <c r="G129" s="31"/>
      <c r="H129" s="31"/>
      <c r="I129" s="31"/>
      <c r="J129" s="127">
        <f>BK129</f>
        <v>-342349.37</v>
      </c>
      <c r="K129" s="31"/>
      <c r="L129" s="32"/>
      <c r="M129" s="64"/>
      <c r="N129" s="55"/>
      <c r="O129" s="65"/>
      <c r="P129" s="128">
        <f>P130</f>
        <v>0</v>
      </c>
      <c r="Q129" s="65"/>
      <c r="R129" s="128">
        <f>R130</f>
        <v>0</v>
      </c>
      <c r="S129" s="65"/>
      <c r="T129" s="128">
        <f>T130</f>
        <v>0</v>
      </c>
      <c r="U129" s="66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7" t="s">
        <v>79</v>
      </c>
      <c r="AU129" s="17" t="s">
        <v>104</v>
      </c>
      <c r="BK129" s="129">
        <f>BK130</f>
        <v>-342349.37</v>
      </c>
    </row>
    <row r="130" spans="1:65" s="12" customFormat="1" ht="21.6" customHeight="1">
      <c r="B130" s="130"/>
      <c r="D130" s="131" t="s">
        <v>79</v>
      </c>
      <c r="E130" s="132" t="s">
        <v>128</v>
      </c>
      <c r="F130" s="132" t="s">
        <v>129</v>
      </c>
      <c r="J130" s="133">
        <f>BK130</f>
        <v>-342349.37</v>
      </c>
      <c r="L130" s="130"/>
      <c r="M130" s="134"/>
      <c r="N130" s="135"/>
      <c r="O130" s="135"/>
      <c r="P130" s="136">
        <f>P131+P157</f>
        <v>0</v>
      </c>
      <c r="Q130" s="135"/>
      <c r="R130" s="136">
        <f>R131+R157</f>
        <v>0</v>
      </c>
      <c r="S130" s="135"/>
      <c r="T130" s="136">
        <f>T131+T157</f>
        <v>0</v>
      </c>
      <c r="U130" s="137"/>
      <c r="AR130" s="131" t="s">
        <v>88</v>
      </c>
      <c r="AT130" s="138" t="s">
        <v>79</v>
      </c>
      <c r="AU130" s="138" t="s">
        <v>80</v>
      </c>
      <c r="AY130" s="131" t="s">
        <v>130</v>
      </c>
      <c r="BK130" s="139">
        <f>BK131+BK157</f>
        <v>-342349.37</v>
      </c>
    </row>
    <row r="131" spans="1:65" s="12" customFormat="1" ht="22.9" customHeight="1">
      <c r="B131" s="130"/>
      <c r="D131" s="131" t="s">
        <v>79</v>
      </c>
      <c r="E131" s="140" t="s">
        <v>131</v>
      </c>
      <c r="F131" s="140" t="s">
        <v>132</v>
      </c>
      <c r="J131" s="141">
        <f>BK131</f>
        <v>-341349.37</v>
      </c>
      <c r="L131" s="130"/>
      <c r="M131" s="134"/>
      <c r="N131" s="135"/>
      <c r="O131" s="135"/>
      <c r="P131" s="136">
        <f>P132+P135+P138+P147</f>
        <v>0</v>
      </c>
      <c r="Q131" s="135"/>
      <c r="R131" s="136">
        <f>R132+R135+R138+R147</f>
        <v>0</v>
      </c>
      <c r="S131" s="135"/>
      <c r="T131" s="136">
        <f>T132+T135+T138+T147</f>
        <v>0</v>
      </c>
      <c r="U131" s="137"/>
      <c r="AR131" s="131" t="s">
        <v>88</v>
      </c>
      <c r="AT131" s="138" t="s">
        <v>79</v>
      </c>
      <c r="AU131" s="138" t="s">
        <v>88</v>
      </c>
      <c r="AY131" s="131" t="s">
        <v>130</v>
      </c>
      <c r="BK131" s="139">
        <f>BK132+BK135+BK138+BK147</f>
        <v>-341349.37</v>
      </c>
    </row>
    <row r="132" spans="1:65" s="12" customFormat="1" ht="20.85" customHeight="1">
      <c r="B132" s="130"/>
      <c r="D132" s="131" t="s">
        <v>79</v>
      </c>
      <c r="E132" s="140" t="s">
        <v>133</v>
      </c>
      <c r="F132" s="140" t="s">
        <v>134</v>
      </c>
      <c r="J132" s="141">
        <f>BK132</f>
        <v>-1204</v>
      </c>
      <c r="L132" s="130"/>
      <c r="M132" s="134"/>
      <c r="N132" s="135"/>
      <c r="O132" s="135"/>
      <c r="P132" s="136">
        <f>SUM(P133:P134)</f>
        <v>0</v>
      </c>
      <c r="Q132" s="135"/>
      <c r="R132" s="136">
        <f>SUM(R133:R134)</f>
        <v>0</v>
      </c>
      <c r="S132" s="135"/>
      <c r="T132" s="136">
        <f>SUM(T133:T134)</f>
        <v>0</v>
      </c>
      <c r="U132" s="137"/>
      <c r="AR132" s="131" t="s">
        <v>88</v>
      </c>
      <c r="AT132" s="138" t="s">
        <v>79</v>
      </c>
      <c r="AU132" s="138" t="s">
        <v>90</v>
      </c>
      <c r="AY132" s="131" t="s">
        <v>130</v>
      </c>
      <c r="BK132" s="139">
        <f>SUM(BK133:BK134)</f>
        <v>-1204</v>
      </c>
    </row>
    <row r="133" spans="1:65" s="2" customFormat="1" ht="24.2" customHeight="1">
      <c r="A133" s="31"/>
      <c r="B133" s="142"/>
      <c r="C133" s="143" t="s">
        <v>135</v>
      </c>
      <c r="D133" s="143" t="s">
        <v>136</v>
      </c>
      <c r="E133" s="144" t="s">
        <v>137</v>
      </c>
      <c r="F133" s="145" t="s">
        <v>138</v>
      </c>
      <c r="G133" s="146" t="s">
        <v>139</v>
      </c>
      <c r="H133" s="147">
        <v>-1.4</v>
      </c>
      <c r="I133" s="148">
        <v>860</v>
      </c>
      <c r="J133" s="148">
        <f>ROUND(I133*H133,2)</f>
        <v>-1204</v>
      </c>
      <c r="K133" s="145" t="s">
        <v>1</v>
      </c>
      <c r="L133" s="32"/>
      <c r="M133" s="149" t="s">
        <v>1</v>
      </c>
      <c r="N133" s="150" t="s">
        <v>45</v>
      </c>
      <c r="O133" s="151">
        <v>0</v>
      </c>
      <c r="P133" s="151">
        <f>O133*H133</f>
        <v>0</v>
      </c>
      <c r="Q133" s="151">
        <v>0</v>
      </c>
      <c r="R133" s="151">
        <f>Q133*H133</f>
        <v>0</v>
      </c>
      <c r="S133" s="151">
        <v>0</v>
      </c>
      <c r="T133" s="151">
        <f>S133*H133</f>
        <v>0</v>
      </c>
      <c r="U133" s="152" t="s">
        <v>1</v>
      </c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53" t="s">
        <v>140</v>
      </c>
      <c r="AT133" s="153" t="s">
        <v>136</v>
      </c>
      <c r="AU133" s="153" t="s">
        <v>141</v>
      </c>
      <c r="AY133" s="17" t="s">
        <v>130</v>
      </c>
      <c r="BE133" s="154">
        <f>IF(N133="základní",J133,0)</f>
        <v>-1204</v>
      </c>
      <c r="BF133" s="154">
        <f>IF(N133="snížená",J133,0)</f>
        <v>0</v>
      </c>
      <c r="BG133" s="154">
        <f>IF(N133="zákl. přenesená",J133,0)</f>
        <v>0</v>
      </c>
      <c r="BH133" s="154">
        <f>IF(N133="sníž. přenesená",J133,0)</f>
        <v>0</v>
      </c>
      <c r="BI133" s="154">
        <f>IF(N133="nulová",J133,0)</f>
        <v>0</v>
      </c>
      <c r="BJ133" s="17" t="s">
        <v>88</v>
      </c>
      <c r="BK133" s="154">
        <f>ROUND(I133*H133,2)</f>
        <v>-1204</v>
      </c>
      <c r="BL133" s="17" t="s">
        <v>140</v>
      </c>
      <c r="BM133" s="153" t="s">
        <v>142</v>
      </c>
    </row>
    <row r="134" spans="1:65" s="2" customFormat="1" ht="19.5">
      <c r="A134" s="31"/>
      <c r="B134" s="32"/>
      <c r="C134" s="31"/>
      <c r="D134" s="155" t="s">
        <v>143</v>
      </c>
      <c r="E134" s="31"/>
      <c r="F134" s="156" t="s">
        <v>138</v>
      </c>
      <c r="G134" s="31"/>
      <c r="H134" s="31"/>
      <c r="I134" s="31"/>
      <c r="J134" s="31"/>
      <c r="K134" s="31"/>
      <c r="L134" s="32"/>
      <c r="M134" s="157"/>
      <c r="N134" s="158"/>
      <c r="O134" s="57"/>
      <c r="P134" s="57"/>
      <c r="Q134" s="57"/>
      <c r="R134" s="57"/>
      <c r="S134" s="57"/>
      <c r="T134" s="57"/>
      <c r="U134" s="58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7" t="s">
        <v>143</v>
      </c>
      <c r="AU134" s="17" t="s">
        <v>141</v>
      </c>
    </row>
    <row r="135" spans="1:65" s="12" customFormat="1" ht="20.85" customHeight="1">
      <c r="B135" s="130"/>
      <c r="D135" s="131" t="s">
        <v>79</v>
      </c>
      <c r="E135" s="140" t="s">
        <v>144</v>
      </c>
      <c r="F135" s="140" t="s">
        <v>145</v>
      </c>
      <c r="J135" s="141">
        <f>BK135</f>
        <v>-8880</v>
      </c>
      <c r="L135" s="130"/>
      <c r="M135" s="134"/>
      <c r="N135" s="135"/>
      <c r="O135" s="135"/>
      <c r="P135" s="136">
        <f>SUM(P136:P137)</f>
        <v>0</v>
      </c>
      <c r="Q135" s="135"/>
      <c r="R135" s="136">
        <f>SUM(R136:R137)</f>
        <v>0</v>
      </c>
      <c r="S135" s="135"/>
      <c r="T135" s="136">
        <f>SUM(T136:T137)</f>
        <v>0</v>
      </c>
      <c r="U135" s="137"/>
      <c r="AR135" s="131" t="s">
        <v>88</v>
      </c>
      <c r="AT135" s="138" t="s">
        <v>79</v>
      </c>
      <c r="AU135" s="138" t="s">
        <v>90</v>
      </c>
      <c r="AY135" s="131" t="s">
        <v>130</v>
      </c>
      <c r="BK135" s="139">
        <f>SUM(BK136:BK137)</f>
        <v>-8880</v>
      </c>
    </row>
    <row r="136" spans="1:65" s="2" customFormat="1" ht="24.2" customHeight="1">
      <c r="A136" s="31"/>
      <c r="B136" s="142"/>
      <c r="C136" s="143" t="s">
        <v>146</v>
      </c>
      <c r="D136" s="143" t="s">
        <v>136</v>
      </c>
      <c r="E136" s="144" t="s">
        <v>147</v>
      </c>
      <c r="F136" s="145" t="s">
        <v>148</v>
      </c>
      <c r="G136" s="146" t="s">
        <v>149</v>
      </c>
      <c r="H136" s="147">
        <v>-120</v>
      </c>
      <c r="I136" s="148">
        <v>74</v>
      </c>
      <c r="J136" s="148">
        <f>ROUND(I136*H136,2)</f>
        <v>-8880</v>
      </c>
      <c r="K136" s="145" t="s">
        <v>1</v>
      </c>
      <c r="L136" s="32"/>
      <c r="M136" s="149" t="s">
        <v>1</v>
      </c>
      <c r="N136" s="150" t="s">
        <v>45</v>
      </c>
      <c r="O136" s="151">
        <v>0</v>
      </c>
      <c r="P136" s="151">
        <f>O136*H136</f>
        <v>0</v>
      </c>
      <c r="Q136" s="151">
        <v>0</v>
      </c>
      <c r="R136" s="151">
        <f>Q136*H136</f>
        <v>0</v>
      </c>
      <c r="S136" s="151">
        <v>0</v>
      </c>
      <c r="T136" s="151">
        <f>S136*H136</f>
        <v>0</v>
      </c>
      <c r="U136" s="152" t="s">
        <v>1</v>
      </c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53" t="s">
        <v>140</v>
      </c>
      <c r="AT136" s="153" t="s">
        <v>136</v>
      </c>
      <c r="AU136" s="153" t="s">
        <v>141</v>
      </c>
      <c r="AY136" s="17" t="s">
        <v>130</v>
      </c>
      <c r="BE136" s="154">
        <f>IF(N136="základní",J136,0)</f>
        <v>-8880</v>
      </c>
      <c r="BF136" s="154">
        <f>IF(N136="snížená",J136,0)</f>
        <v>0</v>
      </c>
      <c r="BG136" s="154">
        <f>IF(N136="zákl. přenesená",J136,0)</f>
        <v>0</v>
      </c>
      <c r="BH136" s="154">
        <f>IF(N136="sníž. přenesená",J136,0)</f>
        <v>0</v>
      </c>
      <c r="BI136" s="154">
        <f>IF(N136="nulová",J136,0)</f>
        <v>0</v>
      </c>
      <c r="BJ136" s="17" t="s">
        <v>88</v>
      </c>
      <c r="BK136" s="154">
        <f>ROUND(I136*H136,2)</f>
        <v>-8880</v>
      </c>
      <c r="BL136" s="17" t="s">
        <v>140</v>
      </c>
      <c r="BM136" s="153" t="s">
        <v>150</v>
      </c>
    </row>
    <row r="137" spans="1:65" s="2" customFormat="1" ht="19.5">
      <c r="A137" s="31"/>
      <c r="B137" s="32"/>
      <c r="C137" s="31"/>
      <c r="D137" s="155" t="s">
        <v>143</v>
      </c>
      <c r="E137" s="31"/>
      <c r="F137" s="156" t="s">
        <v>148</v>
      </c>
      <c r="G137" s="31"/>
      <c r="H137" s="31"/>
      <c r="I137" s="31"/>
      <c r="J137" s="31"/>
      <c r="K137" s="31"/>
      <c r="L137" s="32"/>
      <c r="M137" s="157"/>
      <c r="N137" s="158"/>
      <c r="O137" s="57"/>
      <c r="P137" s="57"/>
      <c r="Q137" s="57"/>
      <c r="R137" s="57"/>
      <c r="S137" s="57"/>
      <c r="T137" s="57"/>
      <c r="U137" s="58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7" t="s">
        <v>143</v>
      </c>
      <c r="AU137" s="17" t="s">
        <v>141</v>
      </c>
    </row>
    <row r="138" spans="1:65" s="12" customFormat="1" ht="20.85" customHeight="1">
      <c r="B138" s="130"/>
      <c r="D138" s="131" t="s">
        <v>79</v>
      </c>
      <c r="E138" s="140" t="s">
        <v>151</v>
      </c>
      <c r="F138" s="140" t="s">
        <v>152</v>
      </c>
      <c r="J138" s="141">
        <f>BK138</f>
        <v>-55068.67</v>
      </c>
      <c r="L138" s="130"/>
      <c r="M138" s="134"/>
      <c r="N138" s="135"/>
      <c r="O138" s="135"/>
      <c r="P138" s="136">
        <f>SUM(P139:P146)</f>
        <v>0</v>
      </c>
      <c r="Q138" s="135"/>
      <c r="R138" s="136">
        <f>SUM(R139:R146)</f>
        <v>0</v>
      </c>
      <c r="S138" s="135"/>
      <c r="T138" s="136">
        <f>SUM(T139:T146)</f>
        <v>0</v>
      </c>
      <c r="U138" s="137"/>
      <c r="AR138" s="131" t="s">
        <v>88</v>
      </c>
      <c r="AT138" s="138" t="s">
        <v>79</v>
      </c>
      <c r="AU138" s="138" t="s">
        <v>90</v>
      </c>
      <c r="AY138" s="131" t="s">
        <v>130</v>
      </c>
      <c r="BK138" s="139">
        <f>SUM(BK139:BK146)</f>
        <v>-55068.67</v>
      </c>
    </row>
    <row r="139" spans="1:65" s="2" customFormat="1" ht="24.2" customHeight="1">
      <c r="A139" s="31"/>
      <c r="B139" s="142"/>
      <c r="C139" s="143" t="s">
        <v>153</v>
      </c>
      <c r="D139" s="143" t="s">
        <v>136</v>
      </c>
      <c r="E139" s="144" t="s">
        <v>154</v>
      </c>
      <c r="F139" s="145" t="s">
        <v>155</v>
      </c>
      <c r="G139" s="146" t="s">
        <v>149</v>
      </c>
      <c r="H139" s="147">
        <v>-31.5</v>
      </c>
      <c r="I139" s="148">
        <v>138</v>
      </c>
      <c r="J139" s="148">
        <f>ROUND(I139*H139,2)</f>
        <v>-4347</v>
      </c>
      <c r="K139" s="145" t="s">
        <v>1</v>
      </c>
      <c r="L139" s="32"/>
      <c r="M139" s="149" t="s">
        <v>1</v>
      </c>
      <c r="N139" s="150" t="s">
        <v>45</v>
      </c>
      <c r="O139" s="151">
        <v>0</v>
      </c>
      <c r="P139" s="151">
        <f>O139*H139</f>
        <v>0</v>
      </c>
      <c r="Q139" s="151">
        <v>0</v>
      </c>
      <c r="R139" s="151">
        <f>Q139*H139</f>
        <v>0</v>
      </c>
      <c r="S139" s="151">
        <v>0</v>
      </c>
      <c r="T139" s="151">
        <f>S139*H139</f>
        <v>0</v>
      </c>
      <c r="U139" s="152" t="s">
        <v>1</v>
      </c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53" t="s">
        <v>140</v>
      </c>
      <c r="AT139" s="153" t="s">
        <v>136</v>
      </c>
      <c r="AU139" s="153" t="s">
        <v>141</v>
      </c>
      <c r="AY139" s="17" t="s">
        <v>130</v>
      </c>
      <c r="BE139" s="154">
        <f>IF(N139="základní",J139,0)</f>
        <v>-4347</v>
      </c>
      <c r="BF139" s="154">
        <f>IF(N139="snížená",J139,0)</f>
        <v>0</v>
      </c>
      <c r="BG139" s="154">
        <f>IF(N139="zákl. přenesená",J139,0)</f>
        <v>0</v>
      </c>
      <c r="BH139" s="154">
        <f>IF(N139="sníž. přenesená",J139,0)</f>
        <v>0</v>
      </c>
      <c r="BI139" s="154">
        <f>IF(N139="nulová",J139,0)</f>
        <v>0</v>
      </c>
      <c r="BJ139" s="17" t="s">
        <v>88</v>
      </c>
      <c r="BK139" s="154">
        <f>ROUND(I139*H139,2)</f>
        <v>-4347</v>
      </c>
      <c r="BL139" s="17" t="s">
        <v>140</v>
      </c>
      <c r="BM139" s="153" t="s">
        <v>156</v>
      </c>
    </row>
    <row r="140" spans="1:65" s="2" customFormat="1">
      <c r="A140" s="31"/>
      <c r="B140" s="32"/>
      <c r="C140" s="31"/>
      <c r="D140" s="155" t="s">
        <v>143</v>
      </c>
      <c r="E140" s="31"/>
      <c r="F140" s="156" t="s">
        <v>155</v>
      </c>
      <c r="G140" s="31"/>
      <c r="H140" s="31"/>
      <c r="I140" s="31"/>
      <c r="J140" s="31"/>
      <c r="K140" s="31"/>
      <c r="L140" s="32"/>
      <c r="M140" s="157"/>
      <c r="N140" s="158"/>
      <c r="O140" s="57"/>
      <c r="P140" s="57"/>
      <c r="Q140" s="57"/>
      <c r="R140" s="57"/>
      <c r="S140" s="57"/>
      <c r="T140" s="57"/>
      <c r="U140" s="58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7" t="s">
        <v>143</v>
      </c>
      <c r="AU140" s="17" t="s">
        <v>141</v>
      </c>
    </row>
    <row r="141" spans="1:65" s="2" customFormat="1" ht="24.2" customHeight="1">
      <c r="A141" s="31"/>
      <c r="B141" s="142"/>
      <c r="C141" s="143" t="s">
        <v>157</v>
      </c>
      <c r="D141" s="143" t="s">
        <v>136</v>
      </c>
      <c r="E141" s="144" t="s">
        <v>158</v>
      </c>
      <c r="F141" s="145" t="s">
        <v>159</v>
      </c>
      <c r="G141" s="146" t="s">
        <v>149</v>
      </c>
      <c r="H141" s="147">
        <v>-27.27</v>
      </c>
      <c r="I141" s="148">
        <v>146</v>
      </c>
      <c r="J141" s="148">
        <f>ROUND(I141*H141,2)</f>
        <v>-3981.42</v>
      </c>
      <c r="K141" s="145" t="s">
        <v>1</v>
      </c>
      <c r="L141" s="32"/>
      <c r="M141" s="149" t="s">
        <v>1</v>
      </c>
      <c r="N141" s="150" t="s">
        <v>45</v>
      </c>
      <c r="O141" s="151">
        <v>0</v>
      </c>
      <c r="P141" s="151">
        <f>O141*H141</f>
        <v>0</v>
      </c>
      <c r="Q141" s="151">
        <v>0</v>
      </c>
      <c r="R141" s="151">
        <f>Q141*H141</f>
        <v>0</v>
      </c>
      <c r="S141" s="151">
        <v>0</v>
      </c>
      <c r="T141" s="151">
        <f>S141*H141</f>
        <v>0</v>
      </c>
      <c r="U141" s="152" t="s">
        <v>1</v>
      </c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53" t="s">
        <v>140</v>
      </c>
      <c r="AT141" s="153" t="s">
        <v>136</v>
      </c>
      <c r="AU141" s="153" t="s">
        <v>141</v>
      </c>
      <c r="AY141" s="17" t="s">
        <v>130</v>
      </c>
      <c r="BE141" s="154">
        <f>IF(N141="základní",J141,0)</f>
        <v>-3981.42</v>
      </c>
      <c r="BF141" s="154">
        <f>IF(N141="snížená",J141,0)</f>
        <v>0</v>
      </c>
      <c r="BG141" s="154">
        <f>IF(N141="zákl. přenesená",J141,0)</f>
        <v>0</v>
      </c>
      <c r="BH141" s="154">
        <f>IF(N141="sníž. přenesená",J141,0)</f>
        <v>0</v>
      </c>
      <c r="BI141" s="154">
        <f>IF(N141="nulová",J141,0)</f>
        <v>0</v>
      </c>
      <c r="BJ141" s="17" t="s">
        <v>88</v>
      </c>
      <c r="BK141" s="154">
        <f>ROUND(I141*H141,2)</f>
        <v>-3981.42</v>
      </c>
      <c r="BL141" s="17" t="s">
        <v>140</v>
      </c>
      <c r="BM141" s="153" t="s">
        <v>160</v>
      </c>
    </row>
    <row r="142" spans="1:65" s="2" customFormat="1">
      <c r="A142" s="31"/>
      <c r="B142" s="32"/>
      <c r="C142" s="31"/>
      <c r="D142" s="155" t="s">
        <v>143</v>
      </c>
      <c r="E142" s="31"/>
      <c r="F142" s="156" t="s">
        <v>159</v>
      </c>
      <c r="G142" s="31"/>
      <c r="H142" s="31"/>
      <c r="I142" s="31"/>
      <c r="J142" s="31"/>
      <c r="K142" s="31"/>
      <c r="L142" s="32"/>
      <c r="M142" s="157"/>
      <c r="N142" s="158"/>
      <c r="O142" s="57"/>
      <c r="P142" s="57"/>
      <c r="Q142" s="57"/>
      <c r="R142" s="57"/>
      <c r="S142" s="57"/>
      <c r="T142" s="57"/>
      <c r="U142" s="58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7" t="s">
        <v>143</v>
      </c>
      <c r="AU142" s="17" t="s">
        <v>141</v>
      </c>
    </row>
    <row r="143" spans="1:65" s="2" customFormat="1" ht="24.2" customHeight="1">
      <c r="A143" s="31"/>
      <c r="B143" s="142"/>
      <c r="C143" s="143" t="s">
        <v>161</v>
      </c>
      <c r="D143" s="143" t="s">
        <v>136</v>
      </c>
      <c r="E143" s="144" t="s">
        <v>162</v>
      </c>
      <c r="F143" s="145" t="s">
        <v>163</v>
      </c>
      <c r="G143" s="146" t="s">
        <v>164</v>
      </c>
      <c r="H143" s="147">
        <v>-1</v>
      </c>
      <c r="I143" s="148">
        <v>33392</v>
      </c>
      <c r="J143" s="148">
        <f>ROUND(I143*H143,2)</f>
        <v>-33392</v>
      </c>
      <c r="K143" s="145" t="s">
        <v>1</v>
      </c>
      <c r="L143" s="32"/>
      <c r="M143" s="149" t="s">
        <v>1</v>
      </c>
      <c r="N143" s="150" t="s">
        <v>45</v>
      </c>
      <c r="O143" s="151">
        <v>0</v>
      </c>
      <c r="P143" s="151">
        <f>O143*H143</f>
        <v>0</v>
      </c>
      <c r="Q143" s="151">
        <v>0</v>
      </c>
      <c r="R143" s="151">
        <f>Q143*H143</f>
        <v>0</v>
      </c>
      <c r="S143" s="151">
        <v>0</v>
      </c>
      <c r="T143" s="151">
        <f>S143*H143</f>
        <v>0</v>
      </c>
      <c r="U143" s="152" t="s">
        <v>1</v>
      </c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53" t="s">
        <v>140</v>
      </c>
      <c r="AT143" s="153" t="s">
        <v>136</v>
      </c>
      <c r="AU143" s="153" t="s">
        <v>141</v>
      </c>
      <c r="AY143" s="17" t="s">
        <v>130</v>
      </c>
      <c r="BE143" s="154">
        <f>IF(N143="základní",J143,0)</f>
        <v>-33392</v>
      </c>
      <c r="BF143" s="154">
        <f>IF(N143="snížená",J143,0)</f>
        <v>0</v>
      </c>
      <c r="BG143" s="154">
        <f>IF(N143="zákl. přenesená",J143,0)</f>
        <v>0</v>
      </c>
      <c r="BH143" s="154">
        <f>IF(N143="sníž. přenesená",J143,0)</f>
        <v>0</v>
      </c>
      <c r="BI143" s="154">
        <f>IF(N143="nulová",J143,0)</f>
        <v>0</v>
      </c>
      <c r="BJ143" s="17" t="s">
        <v>88</v>
      </c>
      <c r="BK143" s="154">
        <f>ROUND(I143*H143,2)</f>
        <v>-33392</v>
      </c>
      <c r="BL143" s="17" t="s">
        <v>140</v>
      </c>
      <c r="BM143" s="153" t="s">
        <v>165</v>
      </c>
    </row>
    <row r="144" spans="1:65" s="2" customFormat="1" ht="19.5">
      <c r="A144" s="31"/>
      <c r="B144" s="32"/>
      <c r="C144" s="31"/>
      <c r="D144" s="155" t="s">
        <v>143</v>
      </c>
      <c r="E144" s="31"/>
      <c r="F144" s="156" t="s">
        <v>163</v>
      </c>
      <c r="G144" s="31"/>
      <c r="H144" s="31"/>
      <c r="I144" s="31"/>
      <c r="J144" s="31"/>
      <c r="K144" s="31"/>
      <c r="L144" s="32"/>
      <c r="M144" s="157"/>
      <c r="N144" s="158"/>
      <c r="O144" s="57"/>
      <c r="P144" s="57"/>
      <c r="Q144" s="57"/>
      <c r="R144" s="57"/>
      <c r="S144" s="57"/>
      <c r="T144" s="57"/>
      <c r="U144" s="58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7" t="s">
        <v>143</v>
      </c>
      <c r="AU144" s="17" t="s">
        <v>141</v>
      </c>
    </row>
    <row r="145" spans="1:65" s="2" customFormat="1" ht="24.2" customHeight="1">
      <c r="A145" s="31"/>
      <c r="B145" s="142"/>
      <c r="C145" s="143" t="s">
        <v>166</v>
      </c>
      <c r="D145" s="143" t="s">
        <v>136</v>
      </c>
      <c r="E145" s="144" t="s">
        <v>167</v>
      </c>
      <c r="F145" s="145" t="s">
        <v>168</v>
      </c>
      <c r="G145" s="146" t="s">
        <v>149</v>
      </c>
      <c r="H145" s="147">
        <v>-124.75</v>
      </c>
      <c r="I145" s="148">
        <v>107</v>
      </c>
      <c r="J145" s="148">
        <f>ROUND(I145*H145,2)</f>
        <v>-13348.25</v>
      </c>
      <c r="K145" s="145" t="s">
        <v>1</v>
      </c>
      <c r="L145" s="32"/>
      <c r="M145" s="149" t="s">
        <v>1</v>
      </c>
      <c r="N145" s="150" t="s">
        <v>45</v>
      </c>
      <c r="O145" s="151">
        <v>0</v>
      </c>
      <c r="P145" s="151">
        <f>O145*H145</f>
        <v>0</v>
      </c>
      <c r="Q145" s="151">
        <v>0</v>
      </c>
      <c r="R145" s="151">
        <f>Q145*H145</f>
        <v>0</v>
      </c>
      <c r="S145" s="151">
        <v>0</v>
      </c>
      <c r="T145" s="151">
        <f>S145*H145</f>
        <v>0</v>
      </c>
      <c r="U145" s="152" t="s">
        <v>1</v>
      </c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53" t="s">
        <v>140</v>
      </c>
      <c r="AT145" s="153" t="s">
        <v>136</v>
      </c>
      <c r="AU145" s="153" t="s">
        <v>141</v>
      </c>
      <c r="AY145" s="17" t="s">
        <v>130</v>
      </c>
      <c r="BE145" s="154">
        <f>IF(N145="základní",J145,0)</f>
        <v>-13348.25</v>
      </c>
      <c r="BF145" s="154">
        <f>IF(N145="snížená",J145,0)</f>
        <v>0</v>
      </c>
      <c r="BG145" s="154">
        <f>IF(N145="zákl. přenesená",J145,0)</f>
        <v>0</v>
      </c>
      <c r="BH145" s="154">
        <f>IF(N145="sníž. přenesená",J145,0)</f>
        <v>0</v>
      </c>
      <c r="BI145" s="154">
        <f>IF(N145="nulová",J145,0)</f>
        <v>0</v>
      </c>
      <c r="BJ145" s="17" t="s">
        <v>88</v>
      </c>
      <c r="BK145" s="154">
        <f>ROUND(I145*H145,2)</f>
        <v>-13348.25</v>
      </c>
      <c r="BL145" s="17" t="s">
        <v>140</v>
      </c>
      <c r="BM145" s="153" t="s">
        <v>169</v>
      </c>
    </row>
    <row r="146" spans="1:65" s="2" customFormat="1" ht="19.5">
      <c r="A146" s="31"/>
      <c r="B146" s="32"/>
      <c r="C146" s="31"/>
      <c r="D146" s="155" t="s">
        <v>143</v>
      </c>
      <c r="E146" s="31"/>
      <c r="F146" s="156" t="s">
        <v>168</v>
      </c>
      <c r="G146" s="31"/>
      <c r="H146" s="31"/>
      <c r="I146" s="31"/>
      <c r="J146" s="31"/>
      <c r="K146" s="31"/>
      <c r="L146" s="32"/>
      <c r="M146" s="157"/>
      <c r="N146" s="158"/>
      <c r="O146" s="57"/>
      <c r="P146" s="57"/>
      <c r="Q146" s="57"/>
      <c r="R146" s="57"/>
      <c r="S146" s="57"/>
      <c r="T146" s="57"/>
      <c r="U146" s="58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7" t="s">
        <v>143</v>
      </c>
      <c r="AU146" s="17" t="s">
        <v>141</v>
      </c>
    </row>
    <row r="147" spans="1:65" s="12" customFormat="1" ht="20.85" customHeight="1">
      <c r="B147" s="130"/>
      <c r="D147" s="131" t="s">
        <v>79</v>
      </c>
      <c r="E147" s="140" t="s">
        <v>170</v>
      </c>
      <c r="F147" s="140" t="s">
        <v>171</v>
      </c>
      <c r="J147" s="141">
        <f>BK147</f>
        <v>-276196.7</v>
      </c>
      <c r="L147" s="130"/>
      <c r="M147" s="134"/>
      <c r="N147" s="135"/>
      <c r="O147" s="135"/>
      <c r="P147" s="136">
        <f>SUM(P148:P156)</f>
        <v>0</v>
      </c>
      <c r="Q147" s="135"/>
      <c r="R147" s="136">
        <f>SUM(R148:R156)</f>
        <v>0</v>
      </c>
      <c r="S147" s="135"/>
      <c r="T147" s="136">
        <f>SUM(T148:T156)</f>
        <v>0</v>
      </c>
      <c r="U147" s="137"/>
      <c r="AR147" s="131" t="s">
        <v>90</v>
      </c>
      <c r="AT147" s="138" t="s">
        <v>79</v>
      </c>
      <c r="AU147" s="138" t="s">
        <v>90</v>
      </c>
      <c r="AY147" s="131" t="s">
        <v>130</v>
      </c>
      <c r="BK147" s="139">
        <f>SUM(BK148:BK156)</f>
        <v>-276196.7</v>
      </c>
    </row>
    <row r="148" spans="1:65" s="2" customFormat="1" ht="24.2" customHeight="1">
      <c r="A148" s="31"/>
      <c r="B148" s="142"/>
      <c r="C148" s="143" t="s">
        <v>172</v>
      </c>
      <c r="D148" s="143" t="s">
        <v>136</v>
      </c>
      <c r="E148" s="144" t="s">
        <v>173</v>
      </c>
      <c r="F148" s="145" t="s">
        <v>174</v>
      </c>
      <c r="G148" s="146" t="s">
        <v>139</v>
      </c>
      <c r="H148" s="147">
        <v>-28.594999999999999</v>
      </c>
      <c r="I148" s="148">
        <v>586</v>
      </c>
      <c r="J148" s="148">
        <f>ROUND(I148*H148,2)</f>
        <v>-16756.669999999998</v>
      </c>
      <c r="K148" s="145" t="s">
        <v>1</v>
      </c>
      <c r="L148" s="32"/>
      <c r="M148" s="149" t="s">
        <v>1</v>
      </c>
      <c r="N148" s="150" t="s">
        <v>45</v>
      </c>
      <c r="O148" s="151">
        <v>0</v>
      </c>
      <c r="P148" s="151">
        <f>O148*H148</f>
        <v>0</v>
      </c>
      <c r="Q148" s="151">
        <v>0</v>
      </c>
      <c r="R148" s="151">
        <f>Q148*H148</f>
        <v>0</v>
      </c>
      <c r="S148" s="151">
        <v>0</v>
      </c>
      <c r="T148" s="151">
        <f>S148*H148</f>
        <v>0</v>
      </c>
      <c r="U148" s="152" t="s">
        <v>1</v>
      </c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53" t="s">
        <v>175</v>
      </c>
      <c r="AT148" s="153" t="s">
        <v>136</v>
      </c>
      <c r="AU148" s="153" t="s">
        <v>141</v>
      </c>
      <c r="AY148" s="17" t="s">
        <v>130</v>
      </c>
      <c r="BE148" s="154">
        <f>IF(N148="základní",J148,0)</f>
        <v>-16756.669999999998</v>
      </c>
      <c r="BF148" s="154">
        <f>IF(N148="snížená",J148,0)</f>
        <v>0</v>
      </c>
      <c r="BG148" s="154">
        <f>IF(N148="zákl. přenesená",J148,0)</f>
        <v>0</v>
      </c>
      <c r="BH148" s="154">
        <f>IF(N148="sníž. přenesená",J148,0)</f>
        <v>0</v>
      </c>
      <c r="BI148" s="154">
        <f>IF(N148="nulová",J148,0)</f>
        <v>0</v>
      </c>
      <c r="BJ148" s="17" t="s">
        <v>88</v>
      </c>
      <c r="BK148" s="154">
        <f>ROUND(I148*H148,2)</f>
        <v>-16756.669999999998</v>
      </c>
      <c r="BL148" s="17" t="s">
        <v>175</v>
      </c>
      <c r="BM148" s="153" t="s">
        <v>176</v>
      </c>
    </row>
    <row r="149" spans="1:65" s="2" customFormat="1" ht="19.5">
      <c r="A149" s="31"/>
      <c r="B149" s="32"/>
      <c r="C149" s="31"/>
      <c r="D149" s="155" t="s">
        <v>143</v>
      </c>
      <c r="E149" s="31"/>
      <c r="F149" s="156" t="s">
        <v>174</v>
      </c>
      <c r="G149" s="31"/>
      <c r="H149" s="31"/>
      <c r="I149" s="31"/>
      <c r="J149" s="31"/>
      <c r="K149" s="31"/>
      <c r="L149" s="32"/>
      <c r="M149" s="157"/>
      <c r="N149" s="158"/>
      <c r="O149" s="57"/>
      <c r="P149" s="57"/>
      <c r="Q149" s="57"/>
      <c r="R149" s="57"/>
      <c r="S149" s="57"/>
      <c r="T149" s="57"/>
      <c r="U149" s="58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7" t="s">
        <v>143</v>
      </c>
      <c r="AU149" s="17" t="s">
        <v>141</v>
      </c>
    </row>
    <row r="150" spans="1:65" s="2" customFormat="1" ht="24.2" customHeight="1">
      <c r="A150" s="31"/>
      <c r="B150" s="142"/>
      <c r="C150" s="143" t="s">
        <v>177</v>
      </c>
      <c r="D150" s="143" t="s">
        <v>136</v>
      </c>
      <c r="E150" s="144" t="s">
        <v>178</v>
      </c>
      <c r="F150" s="145" t="s">
        <v>179</v>
      </c>
      <c r="G150" s="146" t="s">
        <v>139</v>
      </c>
      <c r="H150" s="147">
        <v>-424.46</v>
      </c>
      <c r="I150" s="148">
        <v>568</v>
      </c>
      <c r="J150" s="148">
        <f>ROUND(I150*H150,2)</f>
        <v>-241093.28</v>
      </c>
      <c r="K150" s="145" t="s">
        <v>1</v>
      </c>
      <c r="L150" s="32"/>
      <c r="M150" s="149" t="s">
        <v>1</v>
      </c>
      <c r="N150" s="150" t="s">
        <v>45</v>
      </c>
      <c r="O150" s="151">
        <v>0</v>
      </c>
      <c r="P150" s="151">
        <f>O150*H150</f>
        <v>0</v>
      </c>
      <c r="Q150" s="151">
        <v>0</v>
      </c>
      <c r="R150" s="151">
        <f>Q150*H150</f>
        <v>0</v>
      </c>
      <c r="S150" s="151">
        <v>0</v>
      </c>
      <c r="T150" s="151">
        <f>S150*H150</f>
        <v>0</v>
      </c>
      <c r="U150" s="152" t="s">
        <v>1</v>
      </c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53" t="s">
        <v>175</v>
      </c>
      <c r="AT150" s="153" t="s">
        <v>136</v>
      </c>
      <c r="AU150" s="153" t="s">
        <v>141</v>
      </c>
      <c r="AY150" s="17" t="s">
        <v>130</v>
      </c>
      <c r="BE150" s="154">
        <f>IF(N150="základní",J150,0)</f>
        <v>-241093.28</v>
      </c>
      <c r="BF150" s="154">
        <f>IF(N150="snížená",J150,0)</f>
        <v>0</v>
      </c>
      <c r="BG150" s="154">
        <f>IF(N150="zákl. přenesená",J150,0)</f>
        <v>0</v>
      </c>
      <c r="BH150" s="154">
        <f>IF(N150="sníž. přenesená",J150,0)</f>
        <v>0</v>
      </c>
      <c r="BI150" s="154">
        <f>IF(N150="nulová",J150,0)</f>
        <v>0</v>
      </c>
      <c r="BJ150" s="17" t="s">
        <v>88</v>
      </c>
      <c r="BK150" s="154">
        <f>ROUND(I150*H150,2)</f>
        <v>-241093.28</v>
      </c>
      <c r="BL150" s="17" t="s">
        <v>175</v>
      </c>
      <c r="BM150" s="153" t="s">
        <v>180</v>
      </c>
    </row>
    <row r="151" spans="1:65" s="2" customFormat="1" ht="19.5">
      <c r="A151" s="31"/>
      <c r="B151" s="32"/>
      <c r="C151" s="31"/>
      <c r="D151" s="155" t="s">
        <v>143</v>
      </c>
      <c r="E151" s="31"/>
      <c r="F151" s="156" t="s">
        <v>179</v>
      </c>
      <c r="G151" s="31"/>
      <c r="H151" s="31"/>
      <c r="I151" s="31"/>
      <c r="J151" s="31"/>
      <c r="K151" s="31"/>
      <c r="L151" s="32"/>
      <c r="M151" s="157"/>
      <c r="N151" s="158"/>
      <c r="O151" s="57"/>
      <c r="P151" s="57"/>
      <c r="Q151" s="57"/>
      <c r="R151" s="57"/>
      <c r="S151" s="57"/>
      <c r="T151" s="57"/>
      <c r="U151" s="58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T151" s="17" t="s">
        <v>143</v>
      </c>
      <c r="AU151" s="17" t="s">
        <v>141</v>
      </c>
    </row>
    <row r="152" spans="1:65" s="2" customFormat="1" ht="21.75" customHeight="1">
      <c r="A152" s="31"/>
      <c r="B152" s="142"/>
      <c r="C152" s="143" t="s">
        <v>181</v>
      </c>
      <c r="D152" s="143" t="s">
        <v>136</v>
      </c>
      <c r="E152" s="144" t="s">
        <v>182</v>
      </c>
      <c r="F152" s="145" t="s">
        <v>183</v>
      </c>
      <c r="G152" s="146" t="s">
        <v>139</v>
      </c>
      <c r="H152" s="147">
        <v>-453.05500000000001</v>
      </c>
      <c r="I152" s="148">
        <v>37</v>
      </c>
      <c r="J152" s="148">
        <f>ROUND(I152*H152,2)</f>
        <v>-16763.04</v>
      </c>
      <c r="K152" s="145" t="s">
        <v>1</v>
      </c>
      <c r="L152" s="32"/>
      <c r="M152" s="149" t="s">
        <v>1</v>
      </c>
      <c r="N152" s="150" t="s">
        <v>45</v>
      </c>
      <c r="O152" s="151">
        <v>0</v>
      </c>
      <c r="P152" s="151">
        <f>O152*H152</f>
        <v>0</v>
      </c>
      <c r="Q152" s="151">
        <v>0</v>
      </c>
      <c r="R152" s="151">
        <f>Q152*H152</f>
        <v>0</v>
      </c>
      <c r="S152" s="151">
        <v>0</v>
      </c>
      <c r="T152" s="151">
        <f>S152*H152</f>
        <v>0</v>
      </c>
      <c r="U152" s="152" t="s">
        <v>1</v>
      </c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53" t="s">
        <v>175</v>
      </c>
      <c r="AT152" s="153" t="s">
        <v>136</v>
      </c>
      <c r="AU152" s="153" t="s">
        <v>141</v>
      </c>
      <c r="AY152" s="17" t="s">
        <v>130</v>
      </c>
      <c r="BE152" s="154">
        <f>IF(N152="základní",J152,0)</f>
        <v>-16763.04</v>
      </c>
      <c r="BF152" s="154">
        <f>IF(N152="snížená",J152,0)</f>
        <v>0</v>
      </c>
      <c r="BG152" s="154">
        <f>IF(N152="zákl. přenesená",J152,0)</f>
        <v>0</v>
      </c>
      <c r="BH152" s="154">
        <f>IF(N152="sníž. přenesená",J152,0)</f>
        <v>0</v>
      </c>
      <c r="BI152" s="154">
        <f>IF(N152="nulová",J152,0)</f>
        <v>0</v>
      </c>
      <c r="BJ152" s="17" t="s">
        <v>88</v>
      </c>
      <c r="BK152" s="154">
        <f>ROUND(I152*H152,2)</f>
        <v>-16763.04</v>
      </c>
      <c r="BL152" s="17" t="s">
        <v>175</v>
      </c>
      <c r="BM152" s="153" t="s">
        <v>184</v>
      </c>
    </row>
    <row r="153" spans="1:65" s="13" customFormat="1">
      <c r="B153" s="159"/>
      <c r="D153" s="155" t="s">
        <v>185</v>
      </c>
      <c r="E153" s="160" t="s">
        <v>1</v>
      </c>
      <c r="F153" s="161" t="s">
        <v>186</v>
      </c>
      <c r="H153" s="162">
        <v>-453.05500000000001</v>
      </c>
      <c r="L153" s="159"/>
      <c r="M153" s="163"/>
      <c r="N153" s="164"/>
      <c r="O153" s="164"/>
      <c r="P153" s="164"/>
      <c r="Q153" s="164"/>
      <c r="R153" s="164"/>
      <c r="S153" s="164"/>
      <c r="T153" s="164"/>
      <c r="U153" s="165"/>
      <c r="AT153" s="160" t="s">
        <v>185</v>
      </c>
      <c r="AU153" s="160" t="s">
        <v>141</v>
      </c>
      <c r="AV153" s="13" t="s">
        <v>90</v>
      </c>
      <c r="AW153" s="13" t="s">
        <v>34</v>
      </c>
      <c r="AX153" s="13" t="s">
        <v>80</v>
      </c>
      <c r="AY153" s="160" t="s">
        <v>130</v>
      </c>
    </row>
    <row r="154" spans="1:65" s="14" customFormat="1">
      <c r="B154" s="166"/>
      <c r="D154" s="155" t="s">
        <v>185</v>
      </c>
      <c r="E154" s="167" t="s">
        <v>1</v>
      </c>
      <c r="F154" s="168" t="s">
        <v>187</v>
      </c>
      <c r="H154" s="169">
        <v>-453.05500000000001</v>
      </c>
      <c r="L154" s="166"/>
      <c r="M154" s="170"/>
      <c r="N154" s="171"/>
      <c r="O154" s="171"/>
      <c r="P154" s="171"/>
      <c r="Q154" s="171"/>
      <c r="R154" s="171"/>
      <c r="S154" s="171"/>
      <c r="T154" s="171"/>
      <c r="U154" s="172"/>
      <c r="AT154" s="167" t="s">
        <v>185</v>
      </c>
      <c r="AU154" s="167" t="s">
        <v>141</v>
      </c>
      <c r="AV154" s="14" t="s">
        <v>140</v>
      </c>
      <c r="AW154" s="14" t="s">
        <v>34</v>
      </c>
      <c r="AX154" s="14" t="s">
        <v>88</v>
      </c>
      <c r="AY154" s="167" t="s">
        <v>130</v>
      </c>
    </row>
    <row r="155" spans="1:65" s="2" customFormat="1" ht="21.75" customHeight="1">
      <c r="A155" s="31"/>
      <c r="B155" s="142"/>
      <c r="C155" s="143" t="s">
        <v>188</v>
      </c>
      <c r="D155" s="143" t="s">
        <v>136</v>
      </c>
      <c r="E155" s="144" t="s">
        <v>189</v>
      </c>
      <c r="F155" s="145" t="s">
        <v>190</v>
      </c>
      <c r="G155" s="146" t="s">
        <v>191</v>
      </c>
      <c r="H155" s="147">
        <v>-2.5920000000000001</v>
      </c>
      <c r="I155" s="148">
        <v>611</v>
      </c>
      <c r="J155" s="148">
        <f>ROUND(I155*H155,2)</f>
        <v>-1583.71</v>
      </c>
      <c r="K155" s="145" t="s">
        <v>1</v>
      </c>
      <c r="L155" s="32"/>
      <c r="M155" s="149" t="s">
        <v>1</v>
      </c>
      <c r="N155" s="150" t="s">
        <v>45</v>
      </c>
      <c r="O155" s="151">
        <v>0</v>
      </c>
      <c r="P155" s="151">
        <f>O155*H155</f>
        <v>0</v>
      </c>
      <c r="Q155" s="151">
        <v>0</v>
      </c>
      <c r="R155" s="151">
        <f>Q155*H155</f>
        <v>0</v>
      </c>
      <c r="S155" s="151">
        <v>0</v>
      </c>
      <c r="T155" s="151">
        <f>S155*H155</f>
        <v>0</v>
      </c>
      <c r="U155" s="152" t="s">
        <v>1</v>
      </c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53" t="s">
        <v>175</v>
      </c>
      <c r="AT155" s="153" t="s">
        <v>136</v>
      </c>
      <c r="AU155" s="153" t="s">
        <v>141</v>
      </c>
      <c r="AY155" s="17" t="s">
        <v>130</v>
      </c>
      <c r="BE155" s="154">
        <f>IF(N155="základní",J155,0)</f>
        <v>-1583.71</v>
      </c>
      <c r="BF155" s="154">
        <f>IF(N155="snížená",J155,0)</f>
        <v>0</v>
      </c>
      <c r="BG155" s="154">
        <f>IF(N155="zákl. přenesená",J155,0)</f>
        <v>0</v>
      </c>
      <c r="BH155" s="154">
        <f>IF(N155="sníž. přenesená",J155,0)</f>
        <v>0</v>
      </c>
      <c r="BI155" s="154">
        <f>IF(N155="nulová",J155,0)</f>
        <v>0</v>
      </c>
      <c r="BJ155" s="17" t="s">
        <v>88</v>
      </c>
      <c r="BK155" s="154">
        <f>ROUND(I155*H155,2)</f>
        <v>-1583.71</v>
      </c>
      <c r="BL155" s="17" t="s">
        <v>175</v>
      </c>
      <c r="BM155" s="153" t="s">
        <v>192</v>
      </c>
    </row>
    <row r="156" spans="1:65" s="2" customFormat="1">
      <c r="A156" s="31"/>
      <c r="B156" s="32"/>
      <c r="C156" s="31"/>
      <c r="D156" s="155" t="s">
        <v>143</v>
      </c>
      <c r="E156" s="31"/>
      <c r="F156" s="156" t="s">
        <v>190</v>
      </c>
      <c r="G156" s="31"/>
      <c r="H156" s="31"/>
      <c r="I156" s="31"/>
      <c r="J156" s="31"/>
      <c r="K156" s="31"/>
      <c r="L156" s="32"/>
      <c r="M156" s="157"/>
      <c r="N156" s="158"/>
      <c r="O156" s="57"/>
      <c r="P156" s="57"/>
      <c r="Q156" s="57"/>
      <c r="R156" s="57"/>
      <c r="S156" s="57"/>
      <c r="T156" s="57"/>
      <c r="U156" s="58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T156" s="17" t="s">
        <v>143</v>
      </c>
      <c r="AU156" s="17" t="s">
        <v>141</v>
      </c>
    </row>
    <row r="157" spans="1:65" s="12" customFormat="1" ht="22.9" customHeight="1">
      <c r="B157" s="130"/>
      <c r="D157" s="131" t="s">
        <v>79</v>
      </c>
      <c r="E157" s="140" t="s">
        <v>193</v>
      </c>
      <c r="F157" s="140" t="s">
        <v>194</v>
      </c>
      <c r="J157" s="141">
        <f>BK157</f>
        <v>-1000</v>
      </c>
      <c r="L157" s="130"/>
      <c r="M157" s="134"/>
      <c r="N157" s="135"/>
      <c r="O157" s="135"/>
      <c r="P157" s="136">
        <f>P158+P161</f>
        <v>0</v>
      </c>
      <c r="Q157" s="135"/>
      <c r="R157" s="136">
        <f>R158+R161</f>
        <v>0</v>
      </c>
      <c r="S157" s="135"/>
      <c r="T157" s="136">
        <f>T158+T161</f>
        <v>0</v>
      </c>
      <c r="U157" s="137"/>
      <c r="AR157" s="131" t="s">
        <v>88</v>
      </c>
      <c r="AT157" s="138" t="s">
        <v>79</v>
      </c>
      <c r="AU157" s="138" t="s">
        <v>88</v>
      </c>
      <c r="AY157" s="131" t="s">
        <v>130</v>
      </c>
      <c r="BK157" s="139">
        <f>BK158+BK161</f>
        <v>-1000</v>
      </c>
    </row>
    <row r="158" spans="1:65" s="12" customFormat="1" ht="20.85" customHeight="1">
      <c r="B158" s="130"/>
      <c r="D158" s="131" t="s">
        <v>79</v>
      </c>
      <c r="E158" s="140" t="s">
        <v>151</v>
      </c>
      <c r="F158" s="140" t="s">
        <v>152</v>
      </c>
      <c r="J158" s="141">
        <f>BK158</f>
        <v>-1000</v>
      </c>
      <c r="L158" s="130"/>
      <c r="M158" s="134"/>
      <c r="N158" s="135"/>
      <c r="O158" s="135"/>
      <c r="P158" s="136">
        <f>SUM(P159:P160)</f>
        <v>0</v>
      </c>
      <c r="Q158" s="135"/>
      <c r="R158" s="136">
        <f>SUM(R159:R160)</f>
        <v>0</v>
      </c>
      <c r="S158" s="135"/>
      <c r="T158" s="136">
        <f>SUM(T159:T160)</f>
        <v>0</v>
      </c>
      <c r="U158" s="137"/>
      <c r="AR158" s="131" t="s">
        <v>88</v>
      </c>
      <c r="AT158" s="138" t="s">
        <v>79</v>
      </c>
      <c r="AU158" s="138" t="s">
        <v>90</v>
      </c>
      <c r="AY158" s="131" t="s">
        <v>130</v>
      </c>
      <c r="BK158" s="139">
        <f>SUM(BK159:BK160)</f>
        <v>-1000</v>
      </c>
    </row>
    <row r="159" spans="1:65" s="2" customFormat="1" ht="21.75" customHeight="1">
      <c r="A159" s="31"/>
      <c r="B159" s="142"/>
      <c r="C159" s="143" t="s">
        <v>195</v>
      </c>
      <c r="D159" s="143" t="s">
        <v>136</v>
      </c>
      <c r="E159" s="144" t="s">
        <v>196</v>
      </c>
      <c r="F159" s="145" t="s">
        <v>197</v>
      </c>
      <c r="G159" s="146" t="s">
        <v>164</v>
      </c>
      <c r="H159" s="147">
        <v>-1</v>
      </c>
      <c r="I159" s="148">
        <v>1000</v>
      </c>
      <c r="J159" s="148">
        <f>ROUND(I159*H159,2)</f>
        <v>-1000</v>
      </c>
      <c r="K159" s="145" t="s">
        <v>1</v>
      </c>
      <c r="L159" s="32"/>
      <c r="M159" s="149" t="s">
        <v>1</v>
      </c>
      <c r="N159" s="150" t="s">
        <v>45</v>
      </c>
      <c r="O159" s="151">
        <v>0</v>
      </c>
      <c r="P159" s="151">
        <f>O159*H159</f>
        <v>0</v>
      </c>
      <c r="Q159" s="151">
        <v>0</v>
      </c>
      <c r="R159" s="151">
        <f>Q159*H159</f>
        <v>0</v>
      </c>
      <c r="S159" s="151">
        <v>0</v>
      </c>
      <c r="T159" s="151">
        <f>S159*H159</f>
        <v>0</v>
      </c>
      <c r="U159" s="152" t="s">
        <v>1</v>
      </c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53" t="s">
        <v>140</v>
      </c>
      <c r="AT159" s="153" t="s">
        <v>136</v>
      </c>
      <c r="AU159" s="153" t="s">
        <v>141</v>
      </c>
      <c r="AY159" s="17" t="s">
        <v>130</v>
      </c>
      <c r="BE159" s="154">
        <f>IF(N159="základní",J159,0)</f>
        <v>-1000</v>
      </c>
      <c r="BF159" s="154">
        <f>IF(N159="snížená",J159,0)</f>
        <v>0</v>
      </c>
      <c r="BG159" s="154">
        <f>IF(N159="zákl. přenesená",J159,0)</f>
        <v>0</v>
      </c>
      <c r="BH159" s="154">
        <f>IF(N159="sníž. přenesená",J159,0)</f>
        <v>0</v>
      </c>
      <c r="BI159" s="154">
        <f>IF(N159="nulová",J159,0)</f>
        <v>0</v>
      </c>
      <c r="BJ159" s="17" t="s">
        <v>88</v>
      </c>
      <c r="BK159" s="154">
        <f>ROUND(I159*H159,2)</f>
        <v>-1000</v>
      </c>
      <c r="BL159" s="17" t="s">
        <v>140</v>
      </c>
      <c r="BM159" s="153" t="s">
        <v>198</v>
      </c>
    </row>
    <row r="160" spans="1:65" s="2" customFormat="1">
      <c r="A160" s="31"/>
      <c r="B160" s="32"/>
      <c r="C160" s="31"/>
      <c r="D160" s="155" t="s">
        <v>143</v>
      </c>
      <c r="E160" s="31"/>
      <c r="F160" s="156" t="s">
        <v>197</v>
      </c>
      <c r="G160" s="31"/>
      <c r="H160" s="31"/>
      <c r="I160" s="31"/>
      <c r="J160" s="31"/>
      <c r="K160" s="31"/>
      <c r="L160" s="32"/>
      <c r="M160" s="157"/>
      <c r="N160" s="158"/>
      <c r="O160" s="57"/>
      <c r="P160" s="57"/>
      <c r="Q160" s="57"/>
      <c r="R160" s="57"/>
      <c r="S160" s="57"/>
      <c r="T160" s="57"/>
      <c r="U160" s="58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T160" s="17" t="s">
        <v>143</v>
      </c>
      <c r="AU160" s="17" t="s">
        <v>141</v>
      </c>
    </row>
    <row r="161" spans="1:65" s="12" customFormat="1" ht="20.85" customHeight="1">
      <c r="B161" s="130"/>
      <c r="D161" s="131" t="s">
        <v>79</v>
      </c>
      <c r="E161" s="140" t="s">
        <v>199</v>
      </c>
      <c r="F161" s="140" t="s">
        <v>200</v>
      </c>
      <c r="J161" s="141">
        <f>BK161</f>
        <v>0</v>
      </c>
      <c r="L161" s="130"/>
      <c r="M161" s="134"/>
      <c r="N161" s="135"/>
      <c r="O161" s="135"/>
      <c r="P161" s="136">
        <f>SUM(P162:P165)</f>
        <v>0</v>
      </c>
      <c r="Q161" s="135"/>
      <c r="R161" s="136">
        <f>SUM(R162:R165)</f>
        <v>0</v>
      </c>
      <c r="S161" s="135"/>
      <c r="T161" s="136">
        <f>SUM(T162:T165)</f>
        <v>0</v>
      </c>
      <c r="U161" s="137"/>
      <c r="AR161" s="131" t="s">
        <v>88</v>
      </c>
      <c r="AT161" s="138" t="s">
        <v>79</v>
      </c>
      <c r="AU161" s="138" t="s">
        <v>90</v>
      </c>
      <c r="AY161" s="131" t="s">
        <v>130</v>
      </c>
      <c r="BK161" s="139">
        <f>SUM(BK162:BK165)</f>
        <v>0</v>
      </c>
    </row>
    <row r="162" spans="1:65" s="2" customFormat="1" ht="37.9" customHeight="1">
      <c r="A162" s="31"/>
      <c r="B162" s="142"/>
      <c r="C162" s="143" t="s">
        <v>8</v>
      </c>
      <c r="D162" s="143" t="s">
        <v>136</v>
      </c>
      <c r="E162" s="144" t="s">
        <v>201</v>
      </c>
      <c r="F162" s="145" t="s">
        <v>202</v>
      </c>
      <c r="G162" s="146" t="s">
        <v>191</v>
      </c>
      <c r="H162" s="147">
        <v>-18.734000000000002</v>
      </c>
      <c r="I162" s="148">
        <v>0</v>
      </c>
      <c r="J162" s="148">
        <f>ROUND(I162*H162,2)</f>
        <v>0</v>
      </c>
      <c r="K162" s="145" t="s">
        <v>1</v>
      </c>
      <c r="L162" s="32"/>
      <c r="M162" s="149" t="s">
        <v>1</v>
      </c>
      <c r="N162" s="150" t="s">
        <v>45</v>
      </c>
      <c r="O162" s="151">
        <v>0</v>
      </c>
      <c r="P162" s="151">
        <f>O162*H162</f>
        <v>0</v>
      </c>
      <c r="Q162" s="151">
        <v>0</v>
      </c>
      <c r="R162" s="151">
        <f>Q162*H162</f>
        <v>0</v>
      </c>
      <c r="S162" s="151">
        <v>0</v>
      </c>
      <c r="T162" s="151">
        <f>S162*H162</f>
        <v>0</v>
      </c>
      <c r="U162" s="152" t="s">
        <v>1</v>
      </c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53" t="s">
        <v>140</v>
      </c>
      <c r="AT162" s="153" t="s">
        <v>136</v>
      </c>
      <c r="AU162" s="153" t="s">
        <v>141</v>
      </c>
      <c r="AY162" s="17" t="s">
        <v>130</v>
      </c>
      <c r="BE162" s="154">
        <f>IF(N162="základní",J162,0)</f>
        <v>0</v>
      </c>
      <c r="BF162" s="154">
        <f>IF(N162="snížená",J162,0)</f>
        <v>0</v>
      </c>
      <c r="BG162" s="154">
        <f>IF(N162="zákl. přenesená",J162,0)</f>
        <v>0</v>
      </c>
      <c r="BH162" s="154">
        <f>IF(N162="sníž. přenesená",J162,0)</f>
        <v>0</v>
      </c>
      <c r="BI162" s="154">
        <f>IF(N162="nulová",J162,0)</f>
        <v>0</v>
      </c>
      <c r="BJ162" s="17" t="s">
        <v>88</v>
      </c>
      <c r="BK162" s="154">
        <f>ROUND(I162*H162,2)</f>
        <v>0</v>
      </c>
      <c r="BL162" s="17" t="s">
        <v>140</v>
      </c>
      <c r="BM162" s="153" t="s">
        <v>203</v>
      </c>
    </row>
    <row r="163" spans="1:65" s="15" customFormat="1">
      <c r="B163" s="173"/>
      <c r="D163" s="155" t="s">
        <v>185</v>
      </c>
      <c r="E163" s="174" t="s">
        <v>1</v>
      </c>
      <c r="F163" s="175" t="s">
        <v>204</v>
      </c>
      <c r="H163" s="174" t="s">
        <v>1</v>
      </c>
      <c r="L163" s="173"/>
      <c r="M163" s="176"/>
      <c r="N163" s="177"/>
      <c r="O163" s="177"/>
      <c r="P163" s="177"/>
      <c r="Q163" s="177"/>
      <c r="R163" s="177"/>
      <c r="S163" s="177"/>
      <c r="T163" s="177"/>
      <c r="U163" s="178"/>
      <c r="AT163" s="174" t="s">
        <v>185</v>
      </c>
      <c r="AU163" s="174" t="s">
        <v>141</v>
      </c>
      <c r="AV163" s="15" t="s">
        <v>88</v>
      </c>
      <c r="AW163" s="15" t="s">
        <v>34</v>
      </c>
      <c r="AX163" s="15" t="s">
        <v>80</v>
      </c>
      <c r="AY163" s="174" t="s">
        <v>130</v>
      </c>
    </row>
    <row r="164" spans="1:65" s="13" customFormat="1">
      <c r="B164" s="159"/>
      <c r="D164" s="155" t="s">
        <v>185</v>
      </c>
      <c r="E164" s="160" t="s">
        <v>1</v>
      </c>
      <c r="F164" s="161" t="s">
        <v>205</v>
      </c>
      <c r="H164" s="162">
        <v>-18.734000000000002</v>
      </c>
      <c r="L164" s="159"/>
      <c r="M164" s="163"/>
      <c r="N164" s="164"/>
      <c r="O164" s="164"/>
      <c r="P164" s="164"/>
      <c r="Q164" s="164"/>
      <c r="R164" s="164"/>
      <c r="S164" s="164"/>
      <c r="T164" s="164"/>
      <c r="U164" s="165"/>
      <c r="AT164" s="160" t="s">
        <v>185</v>
      </c>
      <c r="AU164" s="160" t="s">
        <v>141</v>
      </c>
      <c r="AV164" s="13" t="s">
        <v>90</v>
      </c>
      <c r="AW164" s="13" t="s">
        <v>34</v>
      </c>
      <c r="AX164" s="13" t="s">
        <v>80</v>
      </c>
      <c r="AY164" s="160" t="s">
        <v>130</v>
      </c>
    </row>
    <row r="165" spans="1:65" s="14" customFormat="1">
      <c r="B165" s="166"/>
      <c r="D165" s="155" t="s">
        <v>185</v>
      </c>
      <c r="E165" s="167" t="s">
        <v>1</v>
      </c>
      <c r="F165" s="168" t="s">
        <v>187</v>
      </c>
      <c r="H165" s="169">
        <v>-18.734000000000002</v>
      </c>
      <c r="L165" s="166"/>
      <c r="M165" s="179"/>
      <c r="N165" s="180"/>
      <c r="O165" s="180"/>
      <c r="P165" s="180"/>
      <c r="Q165" s="180"/>
      <c r="R165" s="180"/>
      <c r="S165" s="180"/>
      <c r="T165" s="180"/>
      <c r="U165" s="181"/>
      <c r="AT165" s="167" t="s">
        <v>185</v>
      </c>
      <c r="AU165" s="167" t="s">
        <v>141</v>
      </c>
      <c r="AV165" s="14" t="s">
        <v>140</v>
      </c>
      <c r="AW165" s="14" t="s">
        <v>34</v>
      </c>
      <c r="AX165" s="14" t="s">
        <v>88</v>
      </c>
      <c r="AY165" s="167" t="s">
        <v>130</v>
      </c>
    </row>
    <row r="166" spans="1:65" s="2" customFormat="1" ht="6.95" customHeight="1">
      <c r="A166" s="31"/>
      <c r="B166" s="46"/>
      <c r="C166" s="47"/>
      <c r="D166" s="47"/>
      <c r="E166" s="47"/>
      <c r="F166" s="47"/>
      <c r="G166" s="47"/>
      <c r="H166" s="47"/>
      <c r="I166" s="47"/>
      <c r="J166" s="47"/>
      <c r="K166" s="47"/>
      <c r="L166" s="32"/>
      <c r="M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</row>
  </sheetData>
  <autoFilter ref="C128:K165"/>
  <mergeCells count="8">
    <mergeCell ref="E119:H119"/>
    <mergeCell ref="E121:H121"/>
    <mergeCell ref="L2:V2"/>
    <mergeCell ref="E7:H7"/>
    <mergeCell ref="E9:H9"/>
    <mergeCell ref="E27:H27"/>
    <mergeCell ref="E85:H85"/>
    <mergeCell ref="E87:H87"/>
  </mergeCell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ZL36 -- KRYCÍ LIST</vt:lpstr>
      <vt:lpstr>Rekapitulace stavby</vt:lpstr>
      <vt:lpstr>36 - ZL36 - neprováděné p...</vt:lpstr>
      <vt:lpstr>'36 - ZL36 - neprováděné p...'!Názvy_tisku</vt:lpstr>
      <vt:lpstr>'Rekapitulace stavby'!Názvy_tisku</vt:lpstr>
      <vt:lpstr>'36 - ZL36 - neprováděné p...'!Oblast_tisku</vt:lpstr>
      <vt:lpstr>'Rekapitulace stavby'!Oblast_tisku</vt:lpstr>
      <vt:lpstr>'ZL36 -- KRYCÍ LIST'!Oblast_tisku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NTB3\ulbricht</dc:creator>
  <cp:lastModifiedBy>PC</cp:lastModifiedBy>
  <cp:lastPrinted>2023-11-12T20:18:32Z</cp:lastPrinted>
  <dcterms:created xsi:type="dcterms:W3CDTF">2023-11-12T19:56:41Z</dcterms:created>
  <dcterms:modified xsi:type="dcterms:W3CDTF">2023-11-13T00:23:24Z</dcterms:modified>
</cp:coreProperties>
</file>