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2435"/>
  </bookViews>
  <sheets>
    <sheet name="ZL31 - KRYCÍ LIST" sheetId="4" r:id="rId1"/>
    <sheet name="Rekapitulace stavby" sheetId="1" r:id="rId2"/>
    <sheet name="MNP - ZL31- ZTI, ÚT" sheetId="2" r:id="rId3"/>
    <sheet name="VCP - ZL31 - ZTI, ÚT" sheetId="3" r:id="rId4"/>
  </sheets>
  <externalReferences>
    <externalReference r:id="rId5"/>
  </externalReferences>
  <definedNames>
    <definedName name="__290850C4_052B_4FF6_A0B3_6D189B03D21D_FIGURE__">NA()</definedName>
    <definedName name="__290850C4_052B_4FF6_A0B3_6D189B03D21D_ITEM__" localSheetId="0">#REF!</definedName>
    <definedName name="__290850C4_052B_4FF6_A0B3_6D189B03D21D_ITEM__">#REF!</definedName>
    <definedName name="__290850C4_052B_4FF6_A0B3_6D189B03D21D_ITEM_GROUP1__" localSheetId="0">#REF!</definedName>
    <definedName name="__290850C4_052B_4FF6_A0B3_6D189B03D21D_ITEM_GROUP1__">#REF!</definedName>
    <definedName name="__290850C4_052B_4FF6_A0B3_6D189B03D21D_ITEM_GROUP1_RECAP__" localSheetId="0">#REF!</definedName>
    <definedName name="__290850C4_052B_4FF6_A0B3_6D189B03D21D_ITEM_GROUP1_RECAP__">#REF!</definedName>
    <definedName name="__290850C4_052B_4FF6_A0B3_6D189B03D21D_ITEM_GROUP2__" localSheetId="0">#REF!</definedName>
    <definedName name="__290850C4_052B_4FF6_A0B3_6D189B03D21D_ITEM_GROUP2__">#REF!</definedName>
    <definedName name="__290850C4_052B_4FF6_A0B3_6D189B03D21D_ITEM_GROUP2_RECAP__" localSheetId="0">#REF!</definedName>
    <definedName name="__290850C4_052B_4FF6_A0B3_6D189B03D21D_ITEM_GROUP2_RECAP__">#REF!</definedName>
    <definedName name="__290850C4_052B_4FF6_A0B3_6D189B03D21D_ITEM_GROUP3__X" localSheetId="0">#REF!</definedName>
    <definedName name="__290850C4_052B_4FF6_A0B3_6D189B03D21D_ITEM_GROUP3__X">#REF!</definedName>
    <definedName name="__290850C4_052B_4FF6_A0B3_6D189B03D21D_ITEM_GROUP3_RECAP__" localSheetId="0">#REF!</definedName>
    <definedName name="__290850C4_052B_4FF6_A0B3_6D189B03D21D_ITEM_GROUP3_RECAP__">#REF!</definedName>
    <definedName name="__290850C4_052B_4FF6_A0B3_6D189B03D21D_QBILL__">NA()</definedName>
    <definedName name="__290850C4_052B_4FF6_A0B3_6D189B03D21D_QINDEX__">NA()</definedName>
    <definedName name="__B360F1EC_A4E9_4044_9F31_84B5B39A93C8_FIGURE__">NA()</definedName>
    <definedName name="__B360F1EC_A4E9_4044_9F31_84B5B39A93C8_QBILL__">NA()</definedName>
    <definedName name="__B360F1EC_A4E9_4044_9F31_84B5B39A93C8_QINDEX__">NA()</definedName>
    <definedName name="__xlnm._FilterDatabase_1" localSheetId="0">#REF!</definedName>
    <definedName name="__xlnm._FilterDatabase_1">#REF!</definedName>
    <definedName name="_dph1">NA()</definedName>
    <definedName name="_dph2">NA()</definedName>
    <definedName name="_dph3">NA()</definedName>
    <definedName name="_xlnm._FilterDatabase" localSheetId="2" hidden="1">'MNP - ZL31- ZTI, ÚT'!$C$128:$K$272</definedName>
    <definedName name="_xlnm._FilterDatabase" localSheetId="3" hidden="1">'VCP - ZL31 - ZTI, ÚT'!$C$130:$K$219</definedName>
    <definedName name="_pol1">NA()</definedName>
    <definedName name="_pol2">NA()</definedName>
    <definedName name="_pol3">NA()</definedName>
    <definedName name="_pol4">NA()</definedName>
    <definedName name="cisloobjektu">NA()</definedName>
    <definedName name="cislostavby">NA()</definedName>
    <definedName name="Dodavka" localSheetId="0">#REF!</definedName>
    <definedName name="Dodavka">#REF!</definedName>
    <definedName name="footer">NA()</definedName>
    <definedName name="footer2">NA()</definedName>
    <definedName name="GROUP_ID">NA()</definedName>
    <definedName name="head1">NA()</definedName>
    <definedName name="Header">NA()</definedName>
    <definedName name="Header2">NA()</definedName>
    <definedName name="header3">NA()</definedName>
    <definedName name="Hlava1">NA()</definedName>
    <definedName name="Hlava2">NA()</definedName>
    <definedName name="hlava21">NA()</definedName>
    <definedName name="hlava22">NA()</definedName>
    <definedName name="Hlava3">NA()</definedName>
    <definedName name="Hlava4">NA()</definedName>
    <definedName name="HSV" localSheetId="0">#REF!</definedName>
    <definedName name="HSV">#REF!</definedName>
    <definedName name="HZS" localSheetId="0">#REF!</definedName>
    <definedName name="HZS">#REF!</definedName>
    <definedName name="ITEM_COUNTS">NA()</definedName>
    <definedName name="ITEM_FULLDESCR2">NA()</definedName>
    <definedName name="ITEM_PRICES" localSheetId="0">'[1]Výkaz výměr'!$G$6:$G$260</definedName>
    <definedName name="ITEM_PRICES">#REF!</definedName>
    <definedName name="Mont" localSheetId="0">#REF!</definedName>
    <definedName name="Mont">#REF!</definedName>
    <definedName name="nazevobjektu">NA()</definedName>
    <definedName name="nazevstavby">NA()</definedName>
    <definedName name="_xlnm.Print_Titles" localSheetId="2">'MNP - ZL31- ZTI, ÚT'!$128:$128</definedName>
    <definedName name="_xlnm.Print_Titles" localSheetId="1">'Rekapitulace stavby'!$92:$92</definedName>
    <definedName name="_xlnm.Print_Titles" localSheetId="3">'VCP - ZL31 - ZTI, ÚT'!$130:$130</definedName>
    <definedName name="_xlnm.Print_Area" localSheetId="2">'MNP - ZL31- ZTI, ÚT'!$C$4:$J$76,'MNP - ZL31- ZTI, ÚT'!$C$82:$J$108,'MNP - ZL31- ZTI, ÚT'!$C$114:$K$272</definedName>
    <definedName name="_xlnm.Print_Area" localSheetId="1">'Rekapitulace stavby'!$D$4:$AO$76,'Rekapitulace stavby'!$C$82:$AQ$101</definedName>
    <definedName name="_xlnm.Print_Area" localSheetId="3">'VCP - ZL31 - ZTI, ÚT'!$C$4:$J$76,'VCP - ZL31 - ZTI, ÚT'!$C$82:$J$110,'VCP - ZL31 - ZTI, ÚT'!$C$116:$K$219</definedName>
    <definedName name="_xlnm.Print_Area" localSheetId="0">'ZL31 - KRYCÍ LIST'!$B$1:$K$37</definedName>
    <definedName name="polbezcen1">NA()</definedName>
    <definedName name="polbezcen2">NA()</definedName>
    <definedName name="polbezcen3">NA()</definedName>
    <definedName name="polbezcen4">NA()</definedName>
    <definedName name="polcen2">NA()</definedName>
    <definedName name="polcen3">NA()</definedName>
    <definedName name="polminuty1">NA()</definedName>
    <definedName name="polminuty2">NA()</definedName>
    <definedName name="polminuty3">NA()</definedName>
    <definedName name="polminuty4">NA()</definedName>
    <definedName name="popisrozp">NA()</definedName>
    <definedName name="Poznamka">NA()</definedName>
    <definedName name="PSV" localSheetId="0">#REF!</definedName>
    <definedName name="PSV">#REF!</definedName>
    <definedName name="SazbaDPH1">NA()</definedName>
    <definedName name="SazbaDPH2">NA()</definedName>
    <definedName name="VAT_RATES">NA()</definedName>
    <definedName name="ZakHead">NA()</definedName>
  </definedNames>
  <calcPr calcId="124519"/>
</workbook>
</file>

<file path=xl/calcChain.xml><?xml version="1.0" encoding="utf-8"?>
<calcChain xmlns="http://schemas.openxmlformats.org/spreadsheetml/2006/main">
  <c r="I17" i="4"/>
  <c r="I16"/>
  <c r="J16" s="1"/>
  <c r="J17"/>
  <c r="J18" l="1"/>
  <c r="G21" s="1"/>
  <c r="J41" i="3"/>
  <c r="J40"/>
  <c r="AY97" i="1" s="1"/>
  <c r="J39" i="3"/>
  <c r="AX97" i="1" s="1"/>
  <c r="BI217" i="3"/>
  <c r="BH217"/>
  <c r="BG217"/>
  <c r="BF217"/>
  <c r="T217"/>
  <c r="T216"/>
  <c r="R217"/>
  <c r="R216" s="1"/>
  <c r="P217"/>
  <c r="P216"/>
  <c r="BI212"/>
  <c r="BH212"/>
  <c r="BG212"/>
  <c r="BF212"/>
  <c r="T212"/>
  <c r="R212"/>
  <c r="P212"/>
  <c r="BI208"/>
  <c r="BH208"/>
  <c r="BG208"/>
  <c r="BF208"/>
  <c r="T208"/>
  <c r="R208"/>
  <c r="P208"/>
  <c r="BI204"/>
  <c r="BH204"/>
  <c r="BG204"/>
  <c r="BF204"/>
  <c r="T204"/>
  <c r="R204"/>
  <c r="P204"/>
  <c r="BI201"/>
  <c r="BH201"/>
  <c r="BG201"/>
  <c r="BF201"/>
  <c r="T201"/>
  <c r="R201"/>
  <c r="P201"/>
  <c r="BI199"/>
  <c r="BH199"/>
  <c r="BG199"/>
  <c r="BF199"/>
  <c r="T199"/>
  <c r="R199"/>
  <c r="P199"/>
  <c r="BI196"/>
  <c r="BH196"/>
  <c r="BG196"/>
  <c r="BF196"/>
  <c r="T196"/>
  <c r="R196"/>
  <c r="P196"/>
  <c r="BI194"/>
  <c r="BH194"/>
  <c r="BG194"/>
  <c r="BF194"/>
  <c r="T194"/>
  <c r="R194"/>
  <c r="P194"/>
  <c r="BI192"/>
  <c r="BH192"/>
  <c r="BG192"/>
  <c r="BF192"/>
  <c r="T192"/>
  <c r="R192"/>
  <c r="P192"/>
  <c r="BI189"/>
  <c r="BH189"/>
  <c r="BG189"/>
  <c r="BF189"/>
  <c r="T189"/>
  <c r="R189"/>
  <c r="P189"/>
  <c r="BI186"/>
  <c r="BH186"/>
  <c r="BG186"/>
  <c r="BF186"/>
  <c r="T186"/>
  <c r="R186"/>
  <c r="P186"/>
  <c r="BI181"/>
  <c r="BH181"/>
  <c r="BG181"/>
  <c r="BF181"/>
  <c r="T181"/>
  <c r="R181"/>
  <c r="P181"/>
  <c r="BI176"/>
  <c r="BH176"/>
  <c r="BG176"/>
  <c r="BF176"/>
  <c r="T176"/>
  <c r="R176"/>
  <c r="P176"/>
  <c r="BI171"/>
  <c r="BH171"/>
  <c r="BG171"/>
  <c r="BF171"/>
  <c r="T171"/>
  <c r="R171"/>
  <c r="P171"/>
  <c r="BI167"/>
  <c r="BH167"/>
  <c r="BG167"/>
  <c r="BF167"/>
  <c r="T167"/>
  <c r="R167"/>
  <c r="P167"/>
  <c r="BI160"/>
  <c r="BH160"/>
  <c r="BG160"/>
  <c r="BF160"/>
  <c r="T160"/>
  <c r="R160"/>
  <c r="P160"/>
  <c r="BI154"/>
  <c r="BH154"/>
  <c r="BG154"/>
  <c r="BF154"/>
  <c r="T154"/>
  <c r="R154"/>
  <c r="P154"/>
  <c r="BI151"/>
  <c r="BH151"/>
  <c r="BG151"/>
  <c r="BF151"/>
  <c r="T151"/>
  <c r="R151"/>
  <c r="P151"/>
  <c r="BI146"/>
  <c r="BH146"/>
  <c r="BG146"/>
  <c r="BF146"/>
  <c r="T146"/>
  <c r="R146"/>
  <c r="P146"/>
  <c r="BI139"/>
  <c r="BH139"/>
  <c r="BG139"/>
  <c r="BF139"/>
  <c r="T139"/>
  <c r="R139"/>
  <c r="P139"/>
  <c r="BI134"/>
  <c r="BH134"/>
  <c r="BG134"/>
  <c r="BF134"/>
  <c r="T134"/>
  <c r="R134"/>
  <c r="P134"/>
  <c r="J128"/>
  <c r="F128"/>
  <c r="J127"/>
  <c r="F127"/>
  <c r="F125"/>
  <c r="E123"/>
  <c r="J33"/>
  <c r="J94"/>
  <c r="F94"/>
  <c r="J93"/>
  <c r="F93"/>
  <c r="F91"/>
  <c r="E89"/>
  <c r="J14"/>
  <c r="J91" s="1"/>
  <c r="E7"/>
  <c r="E119"/>
  <c r="J41" i="2"/>
  <c r="J40"/>
  <c r="AY96" i="1"/>
  <c r="J39" i="2"/>
  <c r="AX96" i="1" s="1"/>
  <c r="BI271" i="2"/>
  <c r="BH271"/>
  <c r="BG271"/>
  <c r="BF271"/>
  <c r="T271"/>
  <c r="R271"/>
  <c r="P271"/>
  <c r="BI269"/>
  <c r="BH269"/>
  <c r="BG269"/>
  <c r="BF269"/>
  <c r="T269"/>
  <c r="R269"/>
  <c r="P269"/>
  <c r="BI267"/>
  <c r="BH267"/>
  <c r="BG267"/>
  <c r="BF267"/>
  <c r="T267"/>
  <c r="R267"/>
  <c r="P267"/>
  <c r="BI265"/>
  <c r="BH265"/>
  <c r="BG265"/>
  <c r="BF265"/>
  <c r="T265"/>
  <c r="R265"/>
  <c r="P265"/>
  <c r="BI263"/>
  <c r="BH263"/>
  <c r="BG263"/>
  <c r="BF263"/>
  <c r="T263"/>
  <c r="R263"/>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8"/>
  <c r="BH158"/>
  <c r="BG158"/>
  <c r="BF158"/>
  <c r="T158"/>
  <c r="R158"/>
  <c r="P158"/>
  <c r="BI156"/>
  <c r="BH156"/>
  <c r="BG156"/>
  <c r="BF156"/>
  <c r="T156"/>
  <c r="R156"/>
  <c r="P156"/>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8"/>
  <c r="BH138"/>
  <c r="BG138"/>
  <c r="BF138"/>
  <c r="T138"/>
  <c r="R138"/>
  <c r="P138"/>
  <c r="BI136"/>
  <c r="BH136"/>
  <c r="BG136"/>
  <c r="BF136"/>
  <c r="T136"/>
  <c r="R136"/>
  <c r="P136"/>
  <c r="BI134"/>
  <c r="BH134"/>
  <c r="BG134"/>
  <c r="BF134"/>
  <c r="T134"/>
  <c r="R134"/>
  <c r="P134"/>
  <c r="BI132"/>
  <c r="BH132"/>
  <c r="BG132"/>
  <c r="BF132"/>
  <c r="T132"/>
  <c r="R132"/>
  <c r="P132"/>
  <c r="J126"/>
  <c r="F126"/>
  <c r="J125"/>
  <c r="F125"/>
  <c r="F123"/>
  <c r="E121"/>
  <c r="J33"/>
  <c r="J94"/>
  <c r="F94"/>
  <c r="J93"/>
  <c r="F93"/>
  <c r="F91"/>
  <c r="E89"/>
  <c r="J14"/>
  <c r="J123"/>
  <c r="E7"/>
  <c r="E117" s="1"/>
  <c r="L90" i="1"/>
  <c r="AM90"/>
  <c r="AM89"/>
  <c r="L89"/>
  <c r="AM87"/>
  <c r="L87"/>
  <c r="L85"/>
  <c r="L84"/>
  <c r="J269" i="2"/>
  <c r="BK249"/>
  <c r="J247"/>
  <c r="BK239"/>
  <c r="J229"/>
  <c r="BK227"/>
  <c r="J221"/>
  <c r="BK213"/>
  <c r="BK205"/>
  <c r="BK197"/>
  <c r="BK191"/>
  <c r="BK187"/>
  <c r="J183"/>
  <c r="J179"/>
  <c r="J173"/>
  <c r="BK169"/>
  <c r="J153"/>
  <c r="BK141"/>
  <c r="BK136"/>
  <c r="AS95" i="1"/>
  <c r="BK259" i="2"/>
  <c r="J253"/>
  <c r="J245"/>
  <c r="J241"/>
  <c r="J233"/>
  <c r="J223"/>
  <c r="BK219"/>
  <c r="J211"/>
  <c r="J203"/>
  <c r="J195"/>
  <c r="BK179"/>
  <c r="J175"/>
  <c r="BK165"/>
  <c r="BK158"/>
  <c r="J151"/>
  <c r="J147"/>
  <c r="J141"/>
  <c r="BK132"/>
  <c r="BK271"/>
  <c r="BK267"/>
  <c r="BK263"/>
  <c r="J259"/>
  <c r="BK255"/>
  <c r="BK251"/>
  <c r="BK247"/>
  <c r="J239"/>
  <c r="BK235"/>
  <c r="J231"/>
  <c r="J227"/>
  <c r="J219"/>
  <c r="J215"/>
  <c r="BK211"/>
  <c r="J207"/>
  <c r="BK203"/>
  <c r="J199"/>
  <c r="BK195"/>
  <c r="J191"/>
  <c r="J187"/>
  <c r="BK181"/>
  <c r="BK175"/>
  <c r="J171"/>
  <c r="J167"/>
  <c r="J163"/>
  <c r="J158"/>
  <c r="BK153"/>
  <c r="J149"/>
  <c r="J145"/>
  <c r="J138"/>
  <c r="J132"/>
  <c r="BK212" i="3"/>
  <c r="J204"/>
  <c r="BK199"/>
  <c r="J194"/>
  <c r="BK189"/>
  <c r="BK181"/>
  <c r="J134"/>
  <c r="J212"/>
  <c r="BK204"/>
  <c r="J199"/>
  <c r="BK194"/>
  <c r="J186"/>
  <c r="BK176"/>
  <c r="BK167"/>
  <c r="BK154"/>
  <c r="BK146"/>
  <c r="BK134"/>
  <c r="J176"/>
  <c r="J167"/>
  <c r="J154"/>
  <c r="J146"/>
  <c r="J263" i="2"/>
  <c r="J257"/>
  <c r="BK245"/>
  <c r="J243"/>
  <c r="J237"/>
  <c r="J225"/>
  <c r="BK223"/>
  <c r="BK215"/>
  <c r="J209"/>
  <c r="BK199"/>
  <c r="BK193"/>
  <c r="J189"/>
  <c r="BK185"/>
  <c r="J181"/>
  <c r="BK171"/>
  <c r="J161"/>
  <c r="BK145"/>
  <c r="BK138"/>
  <c r="BK134"/>
  <c r="J271"/>
  <c r="J267"/>
  <c r="J265"/>
  <c r="BK261"/>
  <c r="J255"/>
  <c r="J251"/>
  <c r="BK243"/>
  <c r="J235"/>
  <c r="BK231"/>
  <c r="BK221"/>
  <c r="J217"/>
  <c r="BK207"/>
  <c r="J201"/>
  <c r="J185"/>
  <c r="J177"/>
  <c r="BK167"/>
  <c r="BK163"/>
  <c r="BK156"/>
  <c r="BK149"/>
  <c r="J143"/>
  <c r="J136"/>
  <c r="AK27" i="1"/>
  <c r="BK269" i="2"/>
  <c r="BK265"/>
  <c r="J261"/>
  <c r="BK257"/>
  <c r="BK253"/>
  <c r="J249"/>
  <c r="BK241"/>
  <c r="BK237"/>
  <c r="BK233"/>
  <c r="BK229"/>
  <c r="BK225"/>
  <c r="BK217"/>
  <c r="J213"/>
  <c r="BK209"/>
  <c r="J205"/>
  <c r="BK201"/>
  <c r="J197"/>
  <c r="J193"/>
  <c r="BK189"/>
  <c r="BK183"/>
  <c r="BK177"/>
  <c r="BK173"/>
  <c r="J169"/>
  <c r="J165"/>
  <c r="BK161"/>
  <c r="J156"/>
  <c r="BK151"/>
  <c r="BK147"/>
  <c r="BK143"/>
  <c r="J134"/>
  <c r="J217" i="3"/>
  <c r="J208"/>
  <c r="J201"/>
  <c r="J196"/>
  <c r="BK192"/>
  <c r="BK186"/>
  <c r="J139"/>
  <c r="BK217"/>
  <c r="BK208"/>
  <c r="BK201"/>
  <c r="BK196"/>
  <c r="J192"/>
  <c r="J181"/>
  <c r="BK171"/>
  <c r="J160"/>
  <c r="BK151"/>
  <c r="BK139"/>
  <c r="J189"/>
  <c r="J171"/>
  <c r="BK160"/>
  <c r="J151"/>
  <c r="P131" i="2" l="1"/>
  <c r="T131"/>
  <c r="P140"/>
  <c r="T140"/>
  <c r="P155"/>
  <c r="R155"/>
  <c r="BK160"/>
  <c r="J160" s="1"/>
  <c r="J103" s="1"/>
  <c r="T160"/>
  <c r="BK133" i="3"/>
  <c r="R133"/>
  <c r="BK159"/>
  <c r="J159"/>
  <c r="J101" s="1"/>
  <c r="R159"/>
  <c r="BK175"/>
  <c r="J175"/>
  <c r="J102" s="1"/>
  <c r="R175"/>
  <c r="BK188"/>
  <c r="J188"/>
  <c r="J103" s="1"/>
  <c r="R188"/>
  <c r="BK207"/>
  <c r="J207"/>
  <c r="J104" s="1"/>
  <c r="BK131" i="2"/>
  <c r="J131"/>
  <c r="J100"/>
  <c r="R131"/>
  <c r="BK140"/>
  <c r="J140"/>
  <c r="J101"/>
  <c r="R140"/>
  <c r="BK155"/>
  <c r="J155"/>
  <c r="J102"/>
  <c r="T155"/>
  <c r="P160"/>
  <c r="R160"/>
  <c r="P133" i="3"/>
  <c r="T133"/>
  <c r="P159"/>
  <c r="T159"/>
  <c r="P175"/>
  <c r="T175"/>
  <c r="P188"/>
  <c r="T188"/>
  <c r="P207"/>
  <c r="R207"/>
  <c r="T207"/>
  <c r="BK216"/>
  <c r="J216"/>
  <c r="J105" s="1"/>
  <c r="BE160"/>
  <c r="BE167"/>
  <c r="BE171"/>
  <c r="BE181"/>
  <c r="E85"/>
  <c r="J125"/>
  <c r="BE134"/>
  <c r="BE139"/>
  <c r="BE146"/>
  <c r="BE151"/>
  <c r="BE154"/>
  <c r="BE192"/>
  <c r="BE196"/>
  <c r="BE199"/>
  <c r="BE204"/>
  <c r="BE212"/>
  <c r="BE217"/>
  <c r="BE176"/>
  <c r="BE186"/>
  <c r="BE189"/>
  <c r="BE194"/>
  <c r="BE201"/>
  <c r="BE208"/>
  <c r="E85" i="2"/>
  <c r="BE134"/>
  <c r="BE136"/>
  <c r="BE138"/>
  <c r="BE145"/>
  <c r="BE156"/>
  <c r="BE158"/>
  <c r="BE163"/>
  <c r="BE167"/>
  <c r="BE175"/>
  <c r="BE177"/>
  <c r="BE183"/>
  <c r="BE185"/>
  <c r="BE193"/>
  <c r="BE195"/>
  <c r="BE203"/>
  <c r="BE209"/>
  <c r="BE219"/>
  <c r="BE221"/>
  <c r="BE227"/>
  <c r="BE229"/>
  <c r="BE231"/>
  <c r="BE235"/>
  <c r="BE237"/>
  <c r="BE239"/>
  <c r="BE241"/>
  <c r="BE243"/>
  <c r="BE245"/>
  <c r="BE255"/>
  <c r="BE269"/>
  <c r="BE271"/>
  <c r="BE132"/>
  <c r="BE143"/>
  <c r="BE151"/>
  <c r="BE161"/>
  <c r="BE169"/>
  <c r="BE171"/>
  <c r="BE173"/>
  <c r="BE179"/>
  <c r="BE181"/>
  <c r="BE187"/>
  <c r="BE189"/>
  <c r="BE191"/>
  <c r="BE197"/>
  <c r="BE207"/>
  <c r="BE211"/>
  <c r="BE213"/>
  <c r="BE215"/>
  <c r="BE223"/>
  <c r="BE225"/>
  <c r="BE247"/>
  <c r="BE253"/>
  <c r="J91"/>
  <c r="BE141"/>
  <c r="BE147"/>
  <c r="BE149"/>
  <c r="BE153"/>
  <c r="BE165"/>
  <c r="BE199"/>
  <c r="BE201"/>
  <c r="BE205"/>
  <c r="BE217"/>
  <c r="BE233"/>
  <c r="BE249"/>
  <c r="BE251"/>
  <c r="BE257"/>
  <c r="BE259"/>
  <c r="BE261"/>
  <c r="BE263"/>
  <c r="BE265"/>
  <c r="BE267"/>
  <c r="F40"/>
  <c r="BC96" i="1"/>
  <c r="F41" i="2"/>
  <c r="BD96" i="1"/>
  <c r="F39" i="3"/>
  <c r="BB97" i="1" s="1"/>
  <c r="F39" i="2"/>
  <c r="BB96" i="1"/>
  <c r="AS94"/>
  <c r="J38" i="3"/>
  <c r="AW97" i="1" s="1"/>
  <c r="F38" i="3"/>
  <c r="BA97" i="1"/>
  <c r="F38" i="2"/>
  <c r="BA96" i="1" s="1"/>
  <c r="F40" i="3"/>
  <c r="BC97" i="1" s="1"/>
  <c r="J38" i="2"/>
  <c r="AW96" i="1" s="1"/>
  <c r="F41" i="3"/>
  <c r="BD97" i="1" s="1"/>
  <c r="R130" i="2" l="1"/>
  <c r="R129"/>
  <c r="R132" i="3"/>
  <c r="R131" s="1"/>
  <c r="T130" i="2"/>
  <c r="T129"/>
  <c r="T132" i="3"/>
  <c r="T131" s="1"/>
  <c r="P132"/>
  <c r="P131"/>
  <c r="AU97" i="1" s="1"/>
  <c r="BK132" i="3"/>
  <c r="J132"/>
  <c r="J99"/>
  <c r="P130" i="2"/>
  <c r="P129" s="1"/>
  <c r="AU96" i="1" s="1"/>
  <c r="J133" i="3"/>
  <c r="J100"/>
  <c r="BK130" i="2"/>
  <c r="J130"/>
  <c r="J99"/>
  <c r="J37"/>
  <c r="AV96" i="1" s="1"/>
  <c r="AT96" s="1"/>
  <c r="BA95"/>
  <c r="AW95" s="1"/>
  <c r="BB95"/>
  <c r="AX95"/>
  <c r="F37" i="2"/>
  <c r="AZ96" i="1"/>
  <c r="J37" i="3"/>
  <c r="AV97" i="1" s="1"/>
  <c r="AT97" s="1"/>
  <c r="BD95"/>
  <c r="BD94" s="1"/>
  <c r="W36" s="1"/>
  <c r="BC95"/>
  <c r="AY95"/>
  <c r="F37" i="3"/>
  <c r="AZ97" i="1" s="1"/>
  <c r="BK131" i="3" l="1"/>
  <c r="J131" s="1"/>
  <c r="J98" s="1"/>
  <c r="J32" s="1"/>
  <c r="J34" s="1"/>
  <c r="AG97" i="1" s="1"/>
  <c r="BK129" i="2"/>
  <c r="J129" s="1"/>
  <c r="J98" s="1"/>
  <c r="J32" s="1"/>
  <c r="J34" s="1"/>
  <c r="AG96" i="1" s="1"/>
  <c r="AG95" s="1"/>
  <c r="AG94" s="1"/>
  <c r="AK26" s="1"/>
  <c r="AK29" s="1"/>
  <c r="AU95"/>
  <c r="AU94" s="1"/>
  <c r="AZ95"/>
  <c r="AV95" s="1"/>
  <c r="AT95" s="1"/>
  <c r="BB94"/>
  <c r="AX94"/>
  <c r="BA94"/>
  <c r="W33"/>
  <c r="BC94"/>
  <c r="W35"/>
  <c r="J43" i="2" l="1"/>
  <c r="J43" i="3"/>
  <c r="AN96" i="1"/>
  <c r="AN97"/>
  <c r="AN95"/>
  <c r="J110" i="3"/>
  <c r="J108" i="2"/>
  <c r="AW94" i="1"/>
  <c r="AK33" s="1"/>
  <c r="AY94"/>
  <c r="AZ94"/>
  <c r="W32"/>
  <c r="AG101"/>
  <c r="W34"/>
  <c r="AV94" l="1"/>
  <c r="AK32" s="1"/>
  <c r="AK38" s="1"/>
  <c r="AT94" l="1"/>
  <c r="AN94" s="1"/>
  <c r="AN101" s="1"/>
</calcChain>
</file>

<file path=xl/sharedStrings.xml><?xml version="1.0" encoding="utf-8"?>
<sst xmlns="http://schemas.openxmlformats.org/spreadsheetml/2006/main" count="2670" uniqueCount="578">
  <si>
    <t>Export Komplet</t>
  </si>
  <si>
    <t/>
  </si>
  <si>
    <t>2.0</t>
  </si>
  <si>
    <t>False</t>
  </si>
  <si>
    <t>{9b0c5c2a-9318-479f-a6c2-a14480741d6e}</t>
  </si>
  <si>
    <t>&gt;&gt;  skryté sloupce  &lt;&lt;</t>
  </si>
  <si>
    <t>0,01</t>
  </si>
  <si>
    <t>21</t>
  </si>
  <si>
    <t>15</t>
  </si>
  <si>
    <t>REKAPITULACE STAVBY</t>
  </si>
  <si>
    <t>v ---  níže se nacházejí doplnkové a pomocné údaje k sestavám  --- v</t>
  </si>
  <si>
    <t>0,001</t>
  </si>
  <si>
    <t>Kód:</t>
  </si>
  <si>
    <t>06</t>
  </si>
  <si>
    <t>Stavba:</t>
  </si>
  <si>
    <t>Integrované městské centrum TILIA -Zm.L. -dod.č.6</t>
  </si>
  <si>
    <t>KSO:</t>
  </si>
  <si>
    <t>CC-CZ:</t>
  </si>
  <si>
    <t>Místo:</t>
  </si>
  <si>
    <t>Rychnov u Jablonce nad Nisou</t>
  </si>
  <si>
    <t>Datum:</t>
  </si>
  <si>
    <t>Zadavatel:</t>
  </si>
  <si>
    <t>IČ:</t>
  </si>
  <si>
    <t>00262552</t>
  </si>
  <si>
    <t>Město Rychnov u Jablonce nad Nisou</t>
  </si>
  <si>
    <t>DIČ:</t>
  </si>
  <si>
    <t>CZ00262552</t>
  </si>
  <si>
    <t>Zhotovitel:</t>
  </si>
  <si>
    <t>26768607</t>
  </si>
  <si>
    <t>CL-EVANS s.r.o., Bulharská 1557, Česká Lípa</t>
  </si>
  <si>
    <t>CZ26768607</t>
  </si>
  <si>
    <t>Projektant:</t>
  </si>
  <si>
    <t>22801936</t>
  </si>
  <si>
    <t>DESIGM 4</t>
  </si>
  <si>
    <t>True</t>
  </si>
  <si>
    <t>Zpracovatel:</t>
  </si>
  <si>
    <t>Radek Ulbricht, CL-EVANS s.r.o.</t>
  </si>
  <si>
    <t>Poznámka:</t>
  </si>
  <si>
    <t>Náklady z rozpočtů</t>
  </si>
  <si>
    <t>Ostatní náklady ze souhrnného listu</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</si>
  <si>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</si>
  <si>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</si>
  <si>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</si>
  <si>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</si>
  <si>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</si>
  <si>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</si>
  <si>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</si>
  <si>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</si>
  <si>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</si>
  <si>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</si>
  <si>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</si>
  <si>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</si>
  <si>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</si>
  <si>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</si>
  <si>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</si>
  <si>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</si>
  <si>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</si>
  <si>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</si>
  <si>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</si>
  <si>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</si>
  <si>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</si>
  <si>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</si>
  <si>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</si>
  <si>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</si>
  <si>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</si>
  <si>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</si>
  <si>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</si>
  <si>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</si>
  <si>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</si>
  <si>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</si>
  <si>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</si>
  <si>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</si>
  <si>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</si>
  <si>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</si>
  <si>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</si>
  <si>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</si>
  <si>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</si>
  <si>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</si>
  <si>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1) Náklady z rozpočtů</t>
  </si>
  <si>
    <t>D</t>
  </si>
  <si>
    <t>0</t>
  </si>
  <si>
    <t>###NOIMPORT###</t>
  </si>
  <si>
    <t>IMPORT</t>
  </si>
  <si>
    <t>{00000000-0000-0000-0000-000000000000}</t>
  </si>
  <si>
    <t>31</t>
  </si>
  <si>
    <t>ZL31-ZTI, ÚT</t>
  </si>
  <si>
    <t>STA</t>
  </si>
  <si>
    <t>1</t>
  </si>
  <si>
    <t>{fc921b15-e573-486d-9d99-e0ff8a3136cc}</t>
  </si>
  <si>
    <t>2</t>
  </si>
  <si>
    <t>/</t>
  </si>
  <si>
    <t>MNP</t>
  </si>
  <si>
    <t>ZL31- ZTI, ÚT</t>
  </si>
  <si>
    <t>Soupis</t>
  </si>
  <si>
    <t>{64b78287-9ecc-4640-a31e-330879f38609}</t>
  </si>
  <si>
    <t>VCP</t>
  </si>
  <si>
    <t>ZL31 - ZTI, ÚT</t>
  </si>
  <si>
    <t>{00843378-1b03-4268-9b1a-50c2db84c4e2}</t>
  </si>
  <si>
    <t>2) Ostatní náklady ze souhrnného listu</t>
  </si>
  <si>
    <t>Procent. zadání_x000D_
[% nákladů rozpočtu]</t>
  </si>
  <si>
    <t>Zařazení nákladů</t>
  </si>
  <si>
    <t>Celkové náklady za stavbu 1) + 2)</t>
  </si>
  <si>
    <t>KRYCÍ LIST SOUPISU PRACÍ</t>
  </si>
  <si>
    <t>Objekt:</t>
  </si>
  <si>
    <t>31 - ZL31-ZTI, ÚT</t>
  </si>
  <si>
    <t>Soupis:</t>
  </si>
  <si>
    <t>MNP - ZL31- ZTI, ÚT</t>
  </si>
  <si>
    <t>Náklady z rozpočtu</t>
  </si>
  <si>
    <t>Ostatní náklady</t>
  </si>
  <si>
    <t>REKAPITULACE ČLENĚNÍ SOUPISU PRACÍ</t>
  </si>
  <si>
    <t>Kód dílu - Popis</t>
  </si>
  <si>
    <t>Cena celkem [CZK]</t>
  </si>
  <si>
    <t>1) Náklady ze soupisu prací</t>
  </si>
  <si>
    <t>-1</t>
  </si>
  <si>
    <t>D1 - Rekonstrukce objektu</t>
  </si>
  <si>
    <t xml:space="preserve">    721 - Vnitřní kanalizace</t>
  </si>
  <si>
    <t xml:space="preserve">    722 - Vnitřní vodovod</t>
  </si>
  <si>
    <t xml:space="preserve">    723 - Vnitřní plynovod</t>
  </si>
  <si>
    <t xml:space="preserve">    730 - Vytápění</t>
  </si>
  <si>
    <t>2) Ostatní náklady</t>
  </si>
  <si>
    <t>SOUPIS PRACÍ</t>
  </si>
  <si>
    <t>PČ</t>
  </si>
  <si>
    <t>MJ</t>
  </si>
  <si>
    <t>Množství</t>
  </si>
  <si>
    <t>J.cena [CZK]</t>
  </si>
  <si>
    <t>Cenová soustava</t>
  </si>
  <si>
    <t>J. Nh [h]</t>
  </si>
  <si>
    <t>Nh celkem [h]</t>
  </si>
  <si>
    <t>J. hmotnost [t]</t>
  </si>
  <si>
    <t>Hmotnost celkem [t]</t>
  </si>
  <si>
    <t>J. suť [t]</t>
  </si>
  <si>
    <t>Suť Celkem [t]</t>
  </si>
  <si>
    <t>Dodavatel</t>
  </si>
  <si>
    <t>Náklady soupisu celkem</t>
  </si>
  <si>
    <t>D1</t>
  </si>
  <si>
    <t>Rekonstrukce objektu</t>
  </si>
  <si>
    <t>ROZPOCET</t>
  </si>
  <si>
    <t>721</t>
  </si>
  <si>
    <t>Vnitřní kanalizace</t>
  </si>
  <si>
    <t>464</t>
  </si>
  <si>
    <t>K</t>
  </si>
  <si>
    <t>72157</t>
  </si>
  <si>
    <t>D+M - Sk2 - Sprchový nerezový žlab se zadní přírubou (ke stěně) do keramické dlažby 90 cm</t>
  </si>
  <si>
    <t>kus</t>
  </si>
  <si>
    <t>16</t>
  </si>
  <si>
    <t>25207621</t>
  </si>
  <si>
    <t>PP</t>
  </si>
  <si>
    <t>465</t>
  </si>
  <si>
    <t>72158</t>
  </si>
  <si>
    <t>D+M - Sk3 - Sprchový nerezový žlab s podlahovou přírubou (do plochy) do keramické dlažby 90 cm</t>
  </si>
  <si>
    <t>-1944015331</t>
  </si>
  <si>
    <t>466</t>
  </si>
  <si>
    <t>72159</t>
  </si>
  <si>
    <t>D+M - Vs - Čtvrtkruhová akrylátová sprchová vanička 90 cm + Čtvrtkruhový sprchový kout čtyřdílný 90 cm</t>
  </si>
  <si>
    <t>-1036722506</t>
  </si>
  <si>
    <t>469</t>
  </si>
  <si>
    <t>721512</t>
  </si>
  <si>
    <t>D+M - D - Granitový dřez s odkapem v provedení Grafit o rozměrech 780 x 500 mm</t>
  </si>
  <si>
    <t>937308078</t>
  </si>
  <si>
    <t>722</t>
  </si>
  <si>
    <t>Vnitřní vodovod</t>
  </si>
  <si>
    <t>547</t>
  </si>
  <si>
    <t>72252</t>
  </si>
  <si>
    <t>D+M - U - Elektronická baterie umyvadlová stojánková, směšovací s mixážní páčkou</t>
  </si>
  <si>
    <t>1131673817</t>
  </si>
  <si>
    <t>548</t>
  </si>
  <si>
    <t>72253</t>
  </si>
  <si>
    <t>D+M - Ui - Elektronická baterie umyvadlová stojánková, směšovací s mixážní páčkou</t>
  </si>
  <si>
    <t>-1206491936</t>
  </si>
  <si>
    <t>549</t>
  </si>
  <si>
    <t>72254</t>
  </si>
  <si>
    <t>D+M - Sk - Tlačná samouzavírací baterie sprchová směšovací do zdi a sprchová sestava nástěnná</t>
  </si>
  <si>
    <t>118471110</t>
  </si>
  <si>
    <t>550</t>
  </si>
  <si>
    <t>72255</t>
  </si>
  <si>
    <t>D+M - D - Dřezová stojánková baterie s vytahovací sprškou</t>
  </si>
  <si>
    <t>450480188</t>
  </si>
  <si>
    <t>563</t>
  </si>
  <si>
    <t>722521</t>
  </si>
  <si>
    <t>D+M - Propojovací nerezové opletené hadice osazených maticemi 3/8" x 1/2" k výtokovým armaturám</t>
  </si>
  <si>
    <t>-732413209</t>
  </si>
  <si>
    <t>583</t>
  </si>
  <si>
    <t>722618</t>
  </si>
  <si>
    <t>D+M - Filtr, závitový, mosazný, DN 80</t>
  </si>
  <si>
    <t>1427196299</t>
  </si>
  <si>
    <t>602</t>
  </si>
  <si>
    <t>722637</t>
  </si>
  <si>
    <t>D+M - Odečtová sada s integrovanou anténou pro dálkový odečet vodoměrů, včetně příslušenství</t>
  </si>
  <si>
    <t>259882185</t>
  </si>
  <si>
    <t>723</t>
  </si>
  <si>
    <t>Vnitřní plynovod</t>
  </si>
  <si>
    <t>655</t>
  </si>
  <si>
    <t>723411</t>
  </si>
  <si>
    <t>D+M - Detektor hořlavých plynů metan, relé výstup, zvukový alarm, 140 x 85 x 35 mm, 230 V, 50 Hz, IP 42, 4 VA, včetně propojovacího kabelu</t>
  </si>
  <si>
    <t>153124193</t>
  </si>
  <si>
    <t>656</t>
  </si>
  <si>
    <t>723412</t>
  </si>
  <si>
    <t>D+M - Tlačítkový spínač nouzového zastavení, krytí IP65, IP69K, IP67, IP66, NEMA 4, včetně propojovacího kabelu</t>
  </si>
  <si>
    <t>-619013611</t>
  </si>
  <si>
    <t>730</t>
  </si>
  <si>
    <t>Vytápění</t>
  </si>
  <si>
    <t>892</t>
  </si>
  <si>
    <t>731431</t>
  </si>
  <si>
    <t>D+M - TH - Bezdrátově ovládaná termostatická hlavice, pro tělesa s integrovaným termostatickým ventilem</t>
  </si>
  <si>
    <t>4</t>
  </si>
  <si>
    <t>-1153325564</t>
  </si>
  <si>
    <t>894</t>
  </si>
  <si>
    <t>731433</t>
  </si>
  <si>
    <t>D+M - Vyregulování ventilů s termostatickým ovládáním</t>
  </si>
  <si>
    <t>-1472522772</t>
  </si>
  <si>
    <t>896</t>
  </si>
  <si>
    <t>731435</t>
  </si>
  <si>
    <t>D+M - Baterie Lithium Thionyl Chloride 3,6 V, 2400 mAh</t>
  </si>
  <si>
    <t>-334894811</t>
  </si>
  <si>
    <t>921</t>
  </si>
  <si>
    <t>73164</t>
  </si>
  <si>
    <t>D+M - Stacionární zásobník teplé vody s jedním výměníkem o objemu 945 l, výkon výměníku 110 kW</t>
  </si>
  <si>
    <t>380732104</t>
  </si>
  <si>
    <t>949</t>
  </si>
  <si>
    <t>73181</t>
  </si>
  <si>
    <t>D+M - Ekvitermní regulátor s komunikací (montován na stěnu) - Řízení 2x kotel, 6x směšovaný okruh, 1x příprava TUV, 1x cirkulace a 3x multifunkční výs</t>
  </si>
  <si>
    <t>92505550</t>
  </si>
  <si>
    <t>950</t>
  </si>
  <si>
    <t>73182</t>
  </si>
  <si>
    <t>D+M - Sada svorek pro regulátor</t>
  </si>
  <si>
    <t>-1112773963</t>
  </si>
  <si>
    <t>951</t>
  </si>
  <si>
    <t>73183</t>
  </si>
  <si>
    <t>D+M - Ovládací panel pro regulátor (k osazení do dvířek rozvaděče)</t>
  </si>
  <si>
    <t>1957154186</t>
  </si>
  <si>
    <t>952</t>
  </si>
  <si>
    <t>73184</t>
  </si>
  <si>
    <t>D+M - Plochý kabel pro ovládací panel, délky 1 m</t>
  </si>
  <si>
    <t>m</t>
  </si>
  <si>
    <t>-1892297312</t>
  </si>
  <si>
    <t>953</t>
  </si>
  <si>
    <t>73185</t>
  </si>
  <si>
    <t>D+M - Poruchová signalizace, včetně externího displeje pro zabudování do panelu</t>
  </si>
  <si>
    <t>1801739949</t>
  </si>
  <si>
    <t>954</t>
  </si>
  <si>
    <t>73186</t>
  </si>
  <si>
    <t>D+M - Plastová krytka pro ochranu plošných spojů</t>
  </si>
  <si>
    <t>-584766710</t>
  </si>
  <si>
    <t>955</t>
  </si>
  <si>
    <t>73187</t>
  </si>
  <si>
    <t>D+M - Připojení a osazení ovládací jednotky</t>
  </si>
  <si>
    <t>-1218616189</t>
  </si>
  <si>
    <t>956</t>
  </si>
  <si>
    <t>73188</t>
  </si>
  <si>
    <t>D+M - Webserver pro přístroje kotelny</t>
  </si>
  <si>
    <t>-1414622840</t>
  </si>
  <si>
    <t>957</t>
  </si>
  <si>
    <t>73189</t>
  </si>
  <si>
    <t>D+M - Eternetový switch průmyslový, včetně napaječe min. 4x, TCP-IP/RJ45 100Mb/s</t>
  </si>
  <si>
    <t>779700959</t>
  </si>
  <si>
    <t>958</t>
  </si>
  <si>
    <t>731810</t>
  </si>
  <si>
    <t>D+M - Přepěťová ochrana druhý stupeň - stupeň T2-©</t>
  </si>
  <si>
    <t>-2085536653</t>
  </si>
  <si>
    <t>959</t>
  </si>
  <si>
    <t>731811</t>
  </si>
  <si>
    <t>D+M - Rázová oddělovací tlumivka mezi T2 a T3</t>
  </si>
  <si>
    <t>-1084509886</t>
  </si>
  <si>
    <t>960</t>
  </si>
  <si>
    <t>731812</t>
  </si>
  <si>
    <t>D+M - Přepěťová ochrana stupeň T3 (D) s VF filtrem</t>
  </si>
  <si>
    <t>-1302384699</t>
  </si>
  <si>
    <t>961</t>
  </si>
  <si>
    <t>731813</t>
  </si>
  <si>
    <t>D+M - Skříň rozvaděče RA-KT</t>
  </si>
  <si>
    <t>339275413</t>
  </si>
  <si>
    <t>962</t>
  </si>
  <si>
    <t>731814</t>
  </si>
  <si>
    <t>D+M - Montáž náplně do rozvaděče (relé, svorky, jističe, atd.)</t>
  </si>
  <si>
    <t>hod</t>
  </si>
  <si>
    <t>949955510</t>
  </si>
  <si>
    <t>963</t>
  </si>
  <si>
    <t>731815</t>
  </si>
  <si>
    <t>D+M - Vyzkoušení funkce - test 1:1</t>
  </si>
  <si>
    <t>1693491263</t>
  </si>
  <si>
    <t>964</t>
  </si>
  <si>
    <t>731816</t>
  </si>
  <si>
    <t>D+M - Komunikační převodník slouží pro řazení kondenzačních kotlů</t>
  </si>
  <si>
    <t>650670895</t>
  </si>
  <si>
    <t>965</t>
  </si>
  <si>
    <t>731817</t>
  </si>
  <si>
    <t>D+M - Rozšiřovací modul pro regulátor (montován na stěnu)</t>
  </si>
  <si>
    <t>-623295801</t>
  </si>
  <si>
    <t>966</t>
  </si>
  <si>
    <t>731818</t>
  </si>
  <si>
    <t>D+M - Sada svorek pro rozšiřující modul</t>
  </si>
  <si>
    <t>590773271</t>
  </si>
  <si>
    <t>967</t>
  </si>
  <si>
    <t>731819</t>
  </si>
  <si>
    <t>D+M - Plochý kabel pro rozšiřující modul, délka 0,4 m</t>
  </si>
  <si>
    <t>1301706055</t>
  </si>
  <si>
    <t>968</t>
  </si>
  <si>
    <t>731820</t>
  </si>
  <si>
    <t>D+M - Čidlo teploty TUV (do jímky)</t>
  </si>
  <si>
    <t>1480275871</t>
  </si>
  <si>
    <t>969</t>
  </si>
  <si>
    <t>731821</t>
  </si>
  <si>
    <t>D+M - Čidlo teploty otopné vody (příložné)</t>
  </si>
  <si>
    <t>-514748530</t>
  </si>
  <si>
    <t>970</t>
  </si>
  <si>
    <t>731822</t>
  </si>
  <si>
    <t>D+M - Čidlo úniku CO - dvoustupňové</t>
  </si>
  <si>
    <t>-2022738063</t>
  </si>
  <si>
    <t>971</t>
  </si>
  <si>
    <t>731823</t>
  </si>
  <si>
    <t>D+M - Venkovní čidlo teploty, charakteristika 1kOhm, časová konstanta 12 min, měřící rozsah -50...+70°C</t>
  </si>
  <si>
    <t>2054238233</t>
  </si>
  <si>
    <t>972</t>
  </si>
  <si>
    <t>731824</t>
  </si>
  <si>
    <t>D+M - Nastavení WEB serveru pro dálkovou správu kotelny</t>
  </si>
  <si>
    <t>-1665284556</t>
  </si>
  <si>
    <t>973</t>
  </si>
  <si>
    <t>731825</t>
  </si>
  <si>
    <t>D+M - Nastavení WEB serveru pro dálkovou správu kotelny, zabezpečení</t>
  </si>
  <si>
    <t>1110215811</t>
  </si>
  <si>
    <t>974</t>
  </si>
  <si>
    <t>731826</t>
  </si>
  <si>
    <t>D+M - GSM modul, pro zaslání GMS zpráv při poruše</t>
  </si>
  <si>
    <t>-1790951420</t>
  </si>
  <si>
    <t>975</t>
  </si>
  <si>
    <t>731827</t>
  </si>
  <si>
    <t>D+M - Vybudování internetového připojení kotelny, včetně modemu, kabeláže a firmwaru</t>
  </si>
  <si>
    <t>-1512724607</t>
  </si>
  <si>
    <t>976</t>
  </si>
  <si>
    <t>731828</t>
  </si>
  <si>
    <t>D+M - Centrální řídící jednotka pro ovládání a řízení režimů vytápění</t>
  </si>
  <si>
    <t>445712351</t>
  </si>
  <si>
    <t>977</t>
  </si>
  <si>
    <t>731829</t>
  </si>
  <si>
    <t>D+M - Software pro centrální řídící jednotkou</t>
  </si>
  <si>
    <t>2134110198</t>
  </si>
  <si>
    <t>978</t>
  </si>
  <si>
    <t>731830</t>
  </si>
  <si>
    <t>D+M - Bezdrátová regulační jednotka</t>
  </si>
  <si>
    <t>2074119863</t>
  </si>
  <si>
    <t>979</t>
  </si>
  <si>
    <t>731831</t>
  </si>
  <si>
    <t>D+M - Regulační jednotka / repeater (bezdrátový router)</t>
  </si>
  <si>
    <t>-302166470</t>
  </si>
  <si>
    <t>980</t>
  </si>
  <si>
    <t>731832</t>
  </si>
  <si>
    <t>D+M - Bezdrátový teplotní snímač</t>
  </si>
  <si>
    <t>1526624791</t>
  </si>
  <si>
    <t>981</t>
  </si>
  <si>
    <t>731833</t>
  </si>
  <si>
    <t>D+M - Deska relé</t>
  </si>
  <si>
    <t>1136888323</t>
  </si>
  <si>
    <t>982</t>
  </si>
  <si>
    <t>731834</t>
  </si>
  <si>
    <t>D+M - Webserver pro řízení radiátorů a regulačních jednotek</t>
  </si>
  <si>
    <t>591489668</t>
  </si>
  <si>
    <t>983</t>
  </si>
  <si>
    <t>731835</t>
  </si>
  <si>
    <t>D+M - Software pro ovládání kotelny</t>
  </si>
  <si>
    <t>1545801365</t>
  </si>
  <si>
    <t>984</t>
  </si>
  <si>
    <t>731836</t>
  </si>
  <si>
    <t>D+M - Vodič CY 6 mm - pospojení</t>
  </si>
  <si>
    <t>1606055827</t>
  </si>
  <si>
    <t>985</t>
  </si>
  <si>
    <t>731837</t>
  </si>
  <si>
    <t>D+M - Kabel komunikace ethernet UTP Cat 5e</t>
  </si>
  <si>
    <t>-330126496</t>
  </si>
  <si>
    <t>986</t>
  </si>
  <si>
    <t>731838</t>
  </si>
  <si>
    <t>D+M - Kabely komunikace kotlů a regulátorů</t>
  </si>
  <si>
    <t>-1367440081</t>
  </si>
  <si>
    <t>987</t>
  </si>
  <si>
    <t>731839</t>
  </si>
  <si>
    <t>D+M - Kabel ovládající stíněný, PVC, 2kV - 2x1 JYTY-O</t>
  </si>
  <si>
    <t>1983517441</t>
  </si>
  <si>
    <t>988</t>
  </si>
  <si>
    <t>731840</t>
  </si>
  <si>
    <t>D+M - Kabel ovládající stíněný, PVC, 2kV - 4x1 JYTY-O</t>
  </si>
  <si>
    <t>-2085204000</t>
  </si>
  <si>
    <t>989</t>
  </si>
  <si>
    <t>731841</t>
  </si>
  <si>
    <t>D+M - Kabel silový lanko, PVC, 2kV - 4x1 -G</t>
  </si>
  <si>
    <t>-256388221</t>
  </si>
  <si>
    <t>990</t>
  </si>
  <si>
    <t>731842</t>
  </si>
  <si>
    <t>D+M - Kabel silový, PVC, 4kV - 3x1,5 CYKY-J</t>
  </si>
  <si>
    <t>-2001434469</t>
  </si>
  <si>
    <t>991</t>
  </si>
  <si>
    <t>731843</t>
  </si>
  <si>
    <t>D+M - Kabel silový, PVC, 4kV - 3x1,5 CYKY-O</t>
  </si>
  <si>
    <t>-895505854</t>
  </si>
  <si>
    <t>992</t>
  </si>
  <si>
    <t>731844</t>
  </si>
  <si>
    <t>D+M - Kabel silový, PVC, 4kV - 4x1,5 CYKY-J</t>
  </si>
  <si>
    <t>-420179198</t>
  </si>
  <si>
    <t>993</t>
  </si>
  <si>
    <t>731845</t>
  </si>
  <si>
    <t>D+M - Kabel silový, PVC, 4kV - 5x1,5 CYKY-J</t>
  </si>
  <si>
    <t>314633049</t>
  </si>
  <si>
    <t>994</t>
  </si>
  <si>
    <t>731846</t>
  </si>
  <si>
    <t>D+M - Kabel silový, PVC, 4kV - 3x2,5 CYKY-J</t>
  </si>
  <si>
    <t>-419521884</t>
  </si>
  <si>
    <t>995</t>
  </si>
  <si>
    <t>731847</t>
  </si>
  <si>
    <t>D+M - Lišta plastová vkládací 62x50 mm s víkem</t>
  </si>
  <si>
    <t>1905824796</t>
  </si>
  <si>
    <t>996</t>
  </si>
  <si>
    <t>731848</t>
  </si>
  <si>
    <t>D+M - Montážní a instalační materiál, trubky, chráničky</t>
  </si>
  <si>
    <t>-484205836</t>
  </si>
  <si>
    <t>997</t>
  </si>
  <si>
    <t>731849</t>
  </si>
  <si>
    <t>D+M - Drobný montážní a spojovací materiál</t>
  </si>
  <si>
    <t>-667793076</t>
  </si>
  <si>
    <t>998</t>
  </si>
  <si>
    <t>731850</t>
  </si>
  <si>
    <t>D+M - Montážní práce MaR - kotelna (uložení kabelů, zprovoznění, připojení na svorkovnice, propojení čidel, ventilů a čerpadel s regulací)</t>
  </si>
  <si>
    <t>-1588946782</t>
  </si>
  <si>
    <t>999</t>
  </si>
  <si>
    <t>731851</t>
  </si>
  <si>
    <t>D+M - Naparametrování regulátorů kotelny, ovladačů zón - řízení strojovny, vytápění</t>
  </si>
  <si>
    <t>-20903195</t>
  </si>
  <si>
    <t>1000</t>
  </si>
  <si>
    <t>731852</t>
  </si>
  <si>
    <t>D+M - Signalizace poruchy - kresleno pro houkačku na 230 V, AC</t>
  </si>
  <si>
    <t>913022762</t>
  </si>
  <si>
    <t>VCP - ZL31 - ZTI, ÚT</t>
  </si>
  <si>
    <t xml:space="preserve">    725 - Zdravotechnika - zařizovací předměty</t>
  </si>
  <si>
    <t xml:space="preserve">    732 - Ústřední vytápění - strojovny</t>
  </si>
  <si>
    <t>446</t>
  </si>
  <si>
    <t>72131</t>
  </si>
  <si>
    <t>D+M - Odpadní a připojovací potrubí (HT systém) DN 32</t>
  </si>
  <si>
    <t>-167387512</t>
  </si>
  <si>
    <t>VV</t>
  </si>
  <si>
    <t>"pro odpad ovřívače vody - kotelna, odvod kondenzátu z chladících jednotek"</t>
  </si>
  <si>
    <t>12+28</t>
  </si>
  <si>
    <t>Součet</t>
  </si>
  <si>
    <t>447</t>
  </si>
  <si>
    <t>72132</t>
  </si>
  <si>
    <t>D+M - Odpadní a připojovací potrubí (HT systém) DN 50</t>
  </si>
  <si>
    <t>1429332846</t>
  </si>
  <si>
    <t>"změna uspořádáníZTI - lékárna</t>
  </si>
  <si>
    <t>5</t>
  </si>
  <si>
    <t>"úprava rozvodu v zubní ordinaci</t>
  </si>
  <si>
    <t>7</t>
  </si>
  <si>
    <t>472</t>
  </si>
  <si>
    <t>721526</t>
  </si>
  <si>
    <t>D+M - Urinálová dělící stěna 410x660x100 mm</t>
  </si>
  <si>
    <t>1331940171</t>
  </si>
  <si>
    <t>"chybějící jeden kus ve VV + doplnění v m.č.2.23"</t>
  </si>
  <si>
    <t>1+1</t>
  </si>
  <si>
    <t>463</t>
  </si>
  <si>
    <t>72156</t>
  </si>
  <si>
    <t>D+M - Sk1 - Sprchový nerezový žlab se zadní přírubou (ke stěně) do keramické dlažby 80 cm</t>
  </si>
  <si>
    <t>1892805937</t>
  </si>
  <si>
    <t>470</t>
  </si>
  <si>
    <t>721513</t>
  </si>
  <si>
    <t>D+M - Ur - Urinál keramický závěsný s infračerveným senzorem s přívodem na 24 V</t>
  </si>
  <si>
    <t>358552027</t>
  </si>
  <si>
    <t>"m.č.2.23"</t>
  </si>
  <si>
    <t>525</t>
  </si>
  <si>
    <t>72222</t>
  </si>
  <si>
    <t>D+M - potrubí PP-RCT (S 3,2) - d 25x3,5 mm</t>
  </si>
  <si>
    <t>-148145148</t>
  </si>
  <si>
    <t>"lékárna"</t>
  </si>
  <si>
    <t>13</t>
  </si>
  <si>
    <t>"zubní ordinace"</t>
  </si>
  <si>
    <t>14</t>
  </si>
  <si>
    <t>722231211</t>
  </si>
  <si>
    <t>Ventil redukční mosazný G 1/2" PN 10 do 100°C k bojleru s 2x vnitřním závitem</t>
  </si>
  <si>
    <t>CS ÚRS 2023 01</t>
  </si>
  <si>
    <t>1417170455</t>
  </si>
  <si>
    <t>Armatury se dvěma závity ventily k bojleru PN 10 do 100 °C G 1/2"</t>
  </si>
  <si>
    <t>Online PSC</t>
  </si>
  <si>
    <t>https://podminky.urs.cz/item/CS_URS_2023_01/722231211</t>
  </si>
  <si>
    <t>535</t>
  </si>
  <si>
    <t>72242</t>
  </si>
  <si>
    <t>D+M - Izolace MV tl. 30 mm + polep ALS fólií na potrubí 25-28 mm</t>
  </si>
  <si>
    <t>-126312317</t>
  </si>
  <si>
    <t>13+14</t>
  </si>
  <si>
    <t>723213101</t>
  </si>
  <si>
    <t>Kulový přírubový uzávěr DN 40 PN 16 do 70°C tělo tvárná litina koule mosaz</t>
  </si>
  <si>
    <t>soubor</t>
  </si>
  <si>
    <t>-314462742</t>
  </si>
  <si>
    <t>Armatury přírubové kulové uzávěry těleso tvárná litina, koule mosaz PN 16 do 70°C DN 40</t>
  </si>
  <si>
    <t>"pod kotle - kotelna"</t>
  </si>
  <si>
    <t>639</t>
  </si>
  <si>
    <t>72322</t>
  </si>
  <si>
    <t>D+M - Potrubí Cu 22,0 x 1,0 mm</t>
  </si>
  <si>
    <t>-1344998704</t>
  </si>
  <si>
    <t>"doplnění rozvodů pod kotle - kotelna"</t>
  </si>
  <si>
    <t>657</t>
  </si>
  <si>
    <t>723413</t>
  </si>
  <si>
    <t>D+M - Plynový filtr, 600 kPa, závitový DN 50 (před havarijní ventil)</t>
  </si>
  <si>
    <t>1974257818</t>
  </si>
  <si>
    <t>725</t>
  </si>
  <si>
    <t>Zdravotechnika - zařizovací předměty</t>
  </si>
  <si>
    <t>3</t>
  </si>
  <si>
    <t>725119102</t>
  </si>
  <si>
    <t>Montáž splachovače nádržkového plastového nízkopoloženého</t>
  </si>
  <si>
    <t>-1726451004</t>
  </si>
  <si>
    <t>Zařízení záchodů montáž splachovačů ostatních typů nádržkových plastových nízkopoložených</t>
  </si>
  <si>
    <t>https://podminky.urs.cz/item/CS_URS_2023_01/725119102</t>
  </si>
  <si>
    <t>M</t>
  </si>
  <si>
    <t>GBT.115939001</t>
  </si>
  <si>
    <t>Ovládání WC Geberit s pneumatickým ovládáním splachování, 1 množství splachování, nožní tlačítko do podlahy</t>
  </si>
  <si>
    <t>32</t>
  </si>
  <si>
    <t>627998576</t>
  </si>
  <si>
    <t>GBT.115770115</t>
  </si>
  <si>
    <t>Ovládací tlačítko Geberit Sigma01, pro 2 množství splachování: Alpská bílá</t>
  </si>
  <si>
    <t>4155878</t>
  </si>
  <si>
    <t>6</t>
  </si>
  <si>
    <t>725119131</t>
  </si>
  <si>
    <t>Montáž klozetových sedátek standardních</t>
  </si>
  <si>
    <t>-415039630</t>
  </si>
  <si>
    <t>Zařízení záchodů montáž klozetových sedátek standardních</t>
  </si>
  <si>
    <t>https://podminky.urs.cz/item/CS_URS_2023_01/725119131</t>
  </si>
  <si>
    <t>6000021825</t>
  </si>
  <si>
    <t>Sedátko WC Jika Lyra Plus</t>
  </si>
  <si>
    <t>-760253338</t>
  </si>
  <si>
    <t>8</t>
  </si>
  <si>
    <t>725822611</t>
  </si>
  <si>
    <t>Baterie umyvadlová stojánková páková bez výpusti</t>
  </si>
  <si>
    <t>CS ÚRS 2023 02</t>
  </si>
  <si>
    <t>-504005534</t>
  </si>
  <si>
    <t>Baterie umyvadlové stojánkové pákové bez výpusti</t>
  </si>
  <si>
    <t>https://podminky.urs.cz/item/CS_URS_2023_02/725822611</t>
  </si>
  <si>
    <t>9</t>
  </si>
  <si>
    <t>725841312</t>
  </si>
  <si>
    <t>Baterie sprchová nástěnná páková</t>
  </si>
  <si>
    <t>373512391</t>
  </si>
  <si>
    <t>Baterie sprchové nástěnné pákové</t>
  </si>
  <si>
    <t>https://podminky.urs.cz/item/CS_URS_2023_02/725841312</t>
  </si>
  <si>
    <t>847</t>
  </si>
  <si>
    <t>73121</t>
  </si>
  <si>
    <t>D+M - Potrubí Oc 18,0x1,2 mm</t>
  </si>
  <si>
    <t>-226979906</t>
  </si>
  <si>
    <t>853</t>
  </si>
  <si>
    <t>73131</t>
  </si>
  <si>
    <t>D+M - Izolace MV tl. 30 mm + polep ALS fólií na potrubí 18</t>
  </si>
  <si>
    <t>172238663</t>
  </si>
  <si>
    <t>732</t>
  </si>
  <si>
    <t>Ústřední vytápění - strojovny</t>
  </si>
  <si>
    <t>10</t>
  </si>
  <si>
    <t>732211116</t>
  </si>
  <si>
    <t>Ohřívač stacionární zásobníkový s jedním výměníkem PN 0,6/1,0 o objemu 300 l v.pl. 1,50 m2</t>
  </si>
  <si>
    <t>-2047224172</t>
  </si>
  <si>
    <t>Nepřímotopné zásobníkové ohřívače TUV stacionární s jedním teplosměnným výměníkem PN 0,6 MPa/1,0 MPa, t = 80°C/110°C objem zásobníku / v.pl. m2 výměníku 300 l / 1,50 m2</t>
  </si>
  <si>
    <t>https://podminky.urs.cz/item/CS_URS_2023_01/732211116</t>
  </si>
  <si>
    <t>CL-EVANS s.r.o.</t>
  </si>
  <si>
    <t xml:space="preserve">POČET PŘÍLOH:  </t>
  </si>
  <si>
    <t>ZMĚNOVÝ  LIST  Č.:</t>
  </si>
  <si>
    <t xml:space="preserve">SMLOUVA O DÍLO  </t>
  </si>
  <si>
    <t>obj.:MUR/12/22-S, zhot.:EI-653/22</t>
  </si>
  <si>
    <t>Integrované městské centrum služeb Tilia,  Rychnov u Jablonce nad Nisou, nám.Míru č.p.720</t>
  </si>
  <si>
    <t>PROJEKT:</t>
  </si>
  <si>
    <t>LOKALIZACE ZMĚNY:</t>
  </si>
  <si>
    <t>DATUM:</t>
  </si>
  <si>
    <t>CENOVÁ KALKULACE:</t>
  </si>
  <si>
    <t>Změny jsou řešeny formou přípočtů (odpočtů).</t>
  </si>
  <si>
    <t>Rozpočet viz příloha - vícepráce</t>
  </si>
  <si>
    <t>ks</t>
  </si>
  <si>
    <t>Rozpočet viz příloha - méněpráce</t>
  </si>
  <si>
    <t>CELKEM bez DPH</t>
  </si>
  <si>
    <t>CL- EVANS s.r.o.</t>
  </si>
  <si>
    <t>Město rychnov u Jablonce nad Nisou</t>
  </si>
  <si>
    <t>podpis/datum</t>
  </si>
  <si>
    <t>TDS</t>
  </si>
  <si>
    <t>Rozdělovník:</t>
  </si>
  <si>
    <t>1.  Město rychnov u Jablonce nad Nisou</t>
  </si>
  <si>
    <t>2. CL – EVANS s.r.o.</t>
  </si>
  <si>
    <t>ZTI, ÚT</t>
  </si>
  <si>
    <t>Smluvní cena se na základě této změny  sníží  o :</t>
  </si>
  <si>
    <t>12 listů</t>
  </si>
  <si>
    <t>POPIS A DŮVOD ZMĚNY: Změna objemu prací ZTI, UT a Plyn</t>
  </si>
  <si>
    <t>Změnový list řeší změny v dodávkách zdravotní instalace, vytápění a příslušného ovládání - měření a regulace. Po posouzení provozu budovy a promítnutí do prvků zdravotní techniky a vytápění je provedena záměna těchto prvků. Je omezen počet elektronických směšovacích baterií a nahrazen mechanicky ovládanými v místech, kde nejsou vyžadovány hygienickými požadavky, je ponížen počet sprch včetně příslušného vybavení. Posouzením nároku na potřebu teplé vody postačí celkově nižší množství teplé vody. Proto je nahrazen projektovaný zásobník teplé vody zásobníkem o menším objemu, čímž dochází k úspoře energie i provozních nákladů budovy. Ve specializovaných provozech (lékárna, zubní ordinace) se doplňují přívody dle konkrétních požadavků těchto provozů. Provádí se omezení dodávky naddimenzovaných prvků ovládání topení a odpočet dalších prvků měření a regulace. Veškeré ovládání s dálkovým přístupem zajišťuje investor a uživatel prostřednictvím společnosti zajišťující tuto činnost pro více objektů Města Rychnov. Vlivem dodávky plynu s jinými vlastnostmi je nutno osadit na přívodní plynovodní potrubí filtr a upravit potrubí. Provedené změny vykazují výraznou finanční úsporu.</t>
  </si>
</sst>
</file>

<file path=xl/styles.xml><?xml version="1.0" encoding="utf-8"?>
<styleSheet xmlns="http://schemas.openxmlformats.org/spreadsheetml/2006/main">
  <numFmts count="6">
    <numFmt numFmtId="8" formatCode="#,##0.00\ &quot;Kč&quot;;[Red]\-#,##0.00\ &quot;Kč&quot;"/>
    <numFmt numFmtId="164" formatCode="#,##0.00%"/>
    <numFmt numFmtId="165" formatCode="dd\.mm\.yyyy"/>
    <numFmt numFmtId="166" formatCode="#,##0.00000"/>
    <numFmt numFmtId="167" formatCode="#,##0.000"/>
    <numFmt numFmtId="168" formatCode="#,##0.00_ ;[Red]\-#,##0.00\ "/>
  </numFmts>
  <fonts count="4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sz val="10"/>
      <color rgb="FF46464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u/>
      <sz val="11"/>
      <color theme="10"/>
      <name val="Calibri"/>
      <scheme val="minor"/>
    </font>
    <font>
      <sz val="11"/>
      <color indexed="8"/>
      <name val="Calibri"/>
      <family val="2"/>
      <charset val="238"/>
    </font>
    <font>
      <sz val="11"/>
      <name val="Arial"/>
      <family val="2"/>
      <charset val="238"/>
    </font>
    <font>
      <b/>
      <sz val="11"/>
      <name val="Arial"/>
      <family val="2"/>
      <charset val="238"/>
    </font>
    <font>
      <sz val="10"/>
      <name val="Arial"/>
      <family val="2"/>
      <charset val="238"/>
    </font>
    <font>
      <b/>
      <sz val="12"/>
      <name val="Tahoma"/>
      <family val="2"/>
      <charset val="238"/>
    </font>
    <font>
      <b/>
      <sz val="12"/>
      <name val="Arial"/>
      <family val="2"/>
      <charset val="238"/>
    </font>
    <font>
      <sz val="10"/>
      <color theme="1"/>
      <name val="Arial"/>
      <family val="2"/>
      <charset val="238"/>
    </font>
    <font>
      <sz val="12"/>
      <name val="Arial"/>
      <family val="2"/>
      <charset val="238"/>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indexed="22"/>
        <bgColor indexed="64"/>
      </patternFill>
    </fill>
    <fill>
      <patternFill patternType="solid">
        <fgColor rgb="FFC0C0C0"/>
        <bgColor indexed="64"/>
      </patternFill>
    </fill>
  </fills>
  <borders count="5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8"/>
      </top>
      <bottom/>
      <diagonal/>
    </border>
    <border>
      <left/>
      <right/>
      <top style="medium">
        <color indexed="8"/>
      </top>
      <bottom/>
      <diagonal/>
    </border>
    <border>
      <left/>
      <right style="medium">
        <color indexed="64"/>
      </right>
      <top style="medium">
        <color indexed="8"/>
      </top>
      <bottom/>
      <diagonal/>
    </border>
    <border>
      <left style="medium">
        <color indexed="64"/>
      </left>
      <right/>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40" fillId="0" borderId="0" applyNumberFormat="0" applyFill="0" applyBorder="0" applyAlignment="0" applyProtection="0"/>
    <xf numFmtId="0" fontId="41" fillId="0" borderId="0"/>
    <xf numFmtId="0" fontId="44" fillId="0" borderId="0"/>
  </cellStyleXfs>
  <cellXfs count="36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4" xfId="0" applyBorder="1"/>
    <xf numFmtId="0" fontId="15" fillId="0" borderId="0" xfId="0" applyFont="1" applyAlignment="1">
      <alignment horizontal="left" vertical="center"/>
    </xf>
    <xf numFmtId="4" fontId="2" fillId="0" borderId="0" xfId="0" applyNumberFormat="1" applyFont="1" applyAlignment="1">
      <alignment vertical="center"/>
    </xf>
    <xf numFmtId="0" fontId="0" fillId="0" borderId="0" xfId="0" applyFont="1" applyAlignment="1">
      <alignment vertical="center"/>
    </xf>
    <xf numFmtId="0" fontId="0" fillId="0" borderId="3" xfId="0" applyFont="1" applyBorder="1" applyAlignment="1">
      <alignment vertical="center"/>
    </xf>
    <xf numFmtId="0" fontId="16"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ont="1" applyFill="1" applyAlignment="1">
      <alignment vertical="center"/>
    </xf>
    <xf numFmtId="0" fontId="4" fillId="3" borderId="6" xfId="0" applyFont="1" applyFill="1" applyBorder="1" applyAlignment="1">
      <alignment horizontal="left" vertical="center"/>
    </xf>
    <xf numFmtId="0" fontId="0" fillId="3" borderId="7" xfId="0" applyFont="1" applyFill="1" applyBorder="1" applyAlignment="1">
      <alignment vertical="center"/>
    </xf>
    <xf numFmtId="0" fontId="4" fillId="3" borderId="7" xfId="0" applyFont="1" applyFill="1" applyBorder="1" applyAlignment="1">
      <alignment horizontal="center" vertical="center"/>
    </xf>
    <xf numFmtId="0" fontId="0" fillId="0" borderId="3" xfId="0"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4" borderId="7" xfId="0" applyFont="1" applyFill="1" applyBorder="1" applyAlignment="1">
      <alignment vertical="center"/>
    </xf>
    <xf numFmtId="0" fontId="21" fillId="4"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5" fillId="0" borderId="3"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4" fontId="27" fillId="0" borderId="14" xfId="0" applyNumberFormat="1" applyFont="1" applyBorder="1" applyAlignment="1">
      <alignment vertical="center"/>
    </xf>
    <xf numFmtId="4" fontId="27" fillId="0" borderId="0" xfId="0" applyNumberFormat="1" applyFont="1" applyBorder="1" applyAlignment="1">
      <alignment vertical="center"/>
    </xf>
    <xf numFmtId="166" fontId="27" fillId="0" borderId="0" xfId="0" applyNumberFormat="1" applyFont="1" applyBorder="1" applyAlignment="1">
      <alignment vertical="center"/>
    </xf>
    <xf numFmtId="4" fontId="27" fillId="0" borderId="15" xfId="0" applyNumberFormat="1" applyFont="1" applyBorder="1" applyAlignment="1">
      <alignment vertical="center"/>
    </xf>
    <xf numFmtId="0" fontId="5" fillId="0" borderId="0" xfId="0" applyFont="1" applyAlignment="1">
      <alignment horizontal="left" vertical="center"/>
    </xf>
    <xf numFmtId="0" fontId="28" fillId="0" borderId="0" xfId="1" applyFont="1" applyAlignment="1">
      <alignment horizontal="center"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0" fillId="0" borderId="22" xfId="0" applyFont="1" applyBorder="1" applyAlignment="1">
      <alignment vertical="center"/>
    </xf>
    <xf numFmtId="0" fontId="23" fillId="4" borderId="0" xfId="0" applyFont="1" applyFill="1" applyAlignment="1">
      <alignment horizontal="left" vertical="center"/>
    </xf>
    <xf numFmtId="0" fontId="0" fillId="4" borderId="0" xfId="0" applyFont="1" applyFill="1" applyAlignment="1">
      <alignment vertical="center"/>
    </xf>
    <xf numFmtId="4" fontId="23" fillId="4" borderId="0" xfId="0" applyNumberFormat="1" applyFont="1" applyFill="1" applyAlignment="1">
      <alignment vertical="center"/>
    </xf>
    <xf numFmtId="0" fontId="0" fillId="0" borderId="0" xfId="0" applyProtection="1"/>
    <xf numFmtId="0" fontId="30"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6" fillId="0" borderId="0" xfId="0" applyFont="1" applyAlignment="1">
      <alignment horizontal="lef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4" fontId="31" fillId="0" borderId="0" xfId="0" applyNumberFormat="1" applyFont="1" applyAlignment="1">
      <alignment vertical="center"/>
    </xf>
    <xf numFmtId="0" fontId="22" fillId="0" borderId="0" xfId="0" applyFont="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0" fillId="0" borderId="3" xfId="0" applyBorder="1" applyAlignment="1">
      <alignment horizontal="center" vertical="center" wrapText="1"/>
    </xf>
    <xf numFmtId="4" fontId="23" fillId="0" borderId="0" xfId="0" applyNumberFormat="1" applyFont="1" applyAlignment="1"/>
    <xf numFmtId="166" fontId="32" fillId="0" borderId="12"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0" fontId="8" fillId="0" borderId="15" xfId="0"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1" fillId="0" borderId="23" xfId="0" applyFont="1" applyBorder="1" applyAlignment="1" applyProtection="1">
      <alignment horizontal="center" vertical="center"/>
      <protection locked="0"/>
    </xf>
    <xf numFmtId="49" fontId="21" fillId="0" borderId="23" xfId="0" applyNumberFormat="1"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23" xfId="0" applyFont="1" applyBorder="1" applyAlignment="1" applyProtection="1">
      <alignment horizontal="center" vertical="center" wrapText="1"/>
      <protection locked="0"/>
    </xf>
    <xf numFmtId="167" fontId="21" fillId="0" borderId="23" xfId="0" applyNumberFormat="1" applyFont="1" applyBorder="1" applyAlignment="1" applyProtection="1">
      <alignment vertical="center"/>
      <protection locked="0"/>
    </xf>
    <xf numFmtId="4" fontId="21" fillId="0" borderId="23" xfId="0" applyNumberFormat="1" applyFont="1" applyBorder="1" applyAlignment="1" applyProtection="1">
      <alignment vertical="center"/>
      <protection locked="0"/>
    </xf>
    <xf numFmtId="0" fontId="22" fillId="0" borderId="14" xfId="0" applyFont="1" applyBorder="1" applyAlignment="1">
      <alignment horizontal="left" vertical="center"/>
    </xf>
    <xf numFmtId="0" fontId="22" fillId="0" borderId="0" xfId="0" applyFont="1" applyBorder="1" applyAlignment="1">
      <alignment horizontal="center" vertical="center"/>
    </xf>
    <xf numFmtId="166" fontId="22" fillId="0" borderId="0" xfId="0" applyNumberFormat="1" applyFont="1" applyBorder="1" applyAlignment="1">
      <alignment vertical="center"/>
    </xf>
    <xf numFmtId="0" fontId="22" fillId="0" borderId="15" xfId="0" applyFont="1" applyBorder="1" applyAlignment="1">
      <alignment horizontal="left" vertical="center"/>
    </xf>
    <xf numFmtId="0" fontId="21"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14" xfId="0" applyFont="1" applyBorder="1" applyAlignment="1">
      <alignment vertical="center"/>
    </xf>
    <xf numFmtId="0" fontId="0" fillId="0" borderId="0" xfId="0" applyBorder="1" applyAlignment="1">
      <alignment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6" fillId="0" borderId="0" xfId="0" applyFont="1" applyAlignment="1">
      <alignment horizontal="left" vertical="center"/>
    </xf>
    <xf numFmtId="0" fontId="37" fillId="0" borderId="0" xfId="1" applyFont="1" applyAlignment="1">
      <alignment vertical="center" wrapText="1"/>
    </xf>
    <xf numFmtId="0" fontId="38" fillId="0" borderId="23" xfId="0" applyFont="1" applyBorder="1" applyAlignment="1" applyProtection="1">
      <alignment horizontal="center" vertical="center"/>
      <protection locked="0"/>
    </xf>
    <xf numFmtId="49" fontId="38" fillId="0" borderId="23" xfId="0" applyNumberFormat="1" applyFont="1" applyBorder="1" applyAlignment="1" applyProtection="1">
      <alignment horizontal="left" vertical="center" wrapText="1"/>
      <protection locked="0"/>
    </xf>
    <xf numFmtId="0" fontId="38" fillId="0" borderId="23" xfId="0" applyFont="1" applyBorder="1" applyAlignment="1" applyProtection="1">
      <alignment horizontal="left" vertical="center" wrapText="1"/>
      <protection locked="0"/>
    </xf>
    <xf numFmtId="0" fontId="38" fillId="0" borderId="23" xfId="0" applyFont="1" applyBorder="1" applyAlignment="1" applyProtection="1">
      <alignment horizontal="center" vertical="center" wrapText="1"/>
      <protection locked="0"/>
    </xf>
    <xf numFmtId="167" fontId="38" fillId="0" borderId="23" xfId="0" applyNumberFormat="1" applyFont="1" applyBorder="1" applyAlignment="1" applyProtection="1">
      <alignment vertical="center"/>
      <protection locked="0"/>
    </xf>
    <xf numFmtId="4" fontId="38" fillId="0" borderId="23" xfId="0" applyNumberFormat="1" applyFont="1" applyBorder="1" applyAlignment="1" applyProtection="1">
      <alignment vertical="center"/>
      <protection locked="0"/>
    </xf>
    <xf numFmtId="0" fontId="39" fillId="0" borderId="3" xfId="0" applyFont="1" applyBorder="1" applyAlignment="1">
      <alignment vertical="center"/>
    </xf>
    <xf numFmtId="0" fontId="38" fillId="0" borderId="14" xfId="0" applyFont="1" applyBorder="1" applyAlignment="1">
      <alignment horizontal="left" vertical="center"/>
    </xf>
    <xf numFmtId="0" fontId="38" fillId="0" borderId="0" xfId="0" applyFont="1" applyBorder="1" applyAlignment="1">
      <alignment horizontal="center" vertical="center"/>
    </xf>
    <xf numFmtId="14" fontId="2" fillId="0" borderId="0" xfId="0" applyNumberFormat="1" applyFont="1" applyAlignment="1">
      <alignment horizontal="left" vertical="center"/>
    </xf>
    <xf numFmtId="0" fontId="43" fillId="0" borderId="25" xfId="2" applyFont="1" applyFill="1" applyBorder="1" applyAlignment="1">
      <alignment vertical="center" wrapText="1"/>
    </xf>
    <xf numFmtId="0" fontId="43" fillId="0" borderId="26" xfId="2" applyFont="1" applyBorder="1" applyAlignment="1">
      <alignment vertical="top" wrapText="1"/>
    </xf>
    <xf numFmtId="0" fontId="41" fillId="0" borderId="0" xfId="2"/>
    <xf numFmtId="49" fontId="42" fillId="6" borderId="0" xfId="3" applyNumberFormat="1" applyFont="1" applyFill="1" applyBorder="1" applyAlignment="1">
      <alignment horizontal="center" vertical="center" wrapText="1"/>
    </xf>
    <xf numFmtId="0" fontId="42" fillId="5" borderId="0" xfId="3" applyFont="1" applyFill="1" applyBorder="1" applyAlignment="1">
      <alignment horizontal="left" vertical="center" wrapText="1"/>
    </xf>
    <xf numFmtId="0" fontId="42" fillId="5" borderId="0" xfId="3" applyFont="1" applyFill="1" applyBorder="1" applyAlignment="1">
      <alignment vertical="top" wrapText="1"/>
    </xf>
    <xf numFmtId="0" fontId="42" fillId="5" borderId="32" xfId="3" applyFont="1" applyFill="1" applyBorder="1" applyAlignment="1">
      <alignment vertical="top" wrapText="1"/>
    </xf>
    <xf numFmtId="0" fontId="42" fillId="5" borderId="33" xfId="3" applyFont="1" applyFill="1" applyBorder="1" applyAlignment="1">
      <alignment vertical="top" wrapText="1"/>
    </xf>
    <xf numFmtId="0" fontId="41" fillId="0" borderId="0" xfId="2" applyAlignment="1">
      <alignment vertical="center"/>
    </xf>
    <xf numFmtId="0" fontId="41" fillId="0" borderId="0" xfId="2" applyBorder="1"/>
    <xf numFmtId="0" fontId="44" fillId="0" borderId="48" xfId="2" applyFont="1" applyBorder="1" applyAlignment="1">
      <alignment horizontal="center" vertical="center" wrapText="1"/>
    </xf>
    <xf numFmtId="0" fontId="44" fillId="0" borderId="48" xfId="2" applyFont="1" applyBorder="1" applyAlignment="1">
      <alignment horizontal="center" vertical="center"/>
    </xf>
    <xf numFmtId="168" fontId="47" fillId="0" borderId="48" xfId="2" applyNumberFormat="1" applyFont="1" applyBorder="1" applyAlignment="1">
      <alignment horizontal="right" vertical="center"/>
    </xf>
    <xf numFmtId="0" fontId="42" fillId="0" borderId="0" xfId="2" applyFont="1" applyBorder="1" applyAlignment="1">
      <alignment horizontal="center" vertical="center" wrapText="1"/>
    </xf>
    <xf numFmtId="0" fontId="42" fillId="0" borderId="50" xfId="2" applyFont="1" applyBorder="1" applyAlignment="1">
      <alignment vertical="top"/>
    </xf>
    <xf numFmtId="0" fontId="41" fillId="0" borderId="51" xfId="2" applyBorder="1"/>
    <xf numFmtId="0" fontId="42" fillId="0" borderId="51" xfId="2" applyFont="1" applyBorder="1" applyAlignment="1">
      <alignment vertical="top"/>
    </xf>
    <xf numFmtId="0" fontId="42" fillId="0" borderId="52" xfId="2" applyFont="1" applyBorder="1" applyAlignment="1">
      <alignment vertical="top"/>
    </xf>
    <xf numFmtId="0" fontId="41" fillId="0" borderId="0" xfId="2" applyAlignment="1">
      <alignment horizontal="center"/>
    </xf>
    <xf numFmtId="0" fontId="42" fillId="0" borderId="30" xfId="2" applyFont="1" applyBorder="1" applyAlignment="1">
      <alignment vertical="top" wrapText="1"/>
    </xf>
    <xf numFmtId="0" fontId="41" fillId="0" borderId="0" xfId="2" applyBorder="1" applyAlignment="1">
      <alignment vertical="top" wrapText="1"/>
    </xf>
    <xf numFmtId="0" fontId="41" fillId="0" borderId="31" xfId="2" applyBorder="1" applyAlignment="1">
      <alignment vertical="top" wrapText="1"/>
    </xf>
    <xf numFmtId="0" fontId="43" fillId="0" borderId="30" xfId="2" applyFont="1" applyBorder="1" applyAlignment="1">
      <alignment vertical="center" wrapText="1"/>
    </xf>
    <xf numFmtId="0" fontId="43" fillId="0" borderId="0" xfId="2" applyFont="1" applyBorder="1" applyAlignment="1">
      <alignment vertical="center" wrapText="1"/>
    </xf>
    <xf numFmtId="0" fontId="43" fillId="0" borderId="31" xfId="2" applyFont="1" applyBorder="1" applyAlignment="1">
      <alignment vertical="center" wrapText="1"/>
    </xf>
    <xf numFmtId="0" fontId="42" fillId="0" borderId="0" xfId="2" applyFont="1" applyBorder="1" applyAlignment="1">
      <alignment vertical="top" wrapText="1"/>
    </xf>
    <xf numFmtId="0" fontId="42" fillId="0" borderId="31" xfId="2" applyFont="1" applyBorder="1" applyAlignment="1">
      <alignment vertical="top" wrapText="1"/>
    </xf>
    <xf numFmtId="0" fontId="42" fillId="0" borderId="50" xfId="2" applyFont="1" applyBorder="1" applyAlignment="1">
      <alignment horizontal="center" vertical="top"/>
    </xf>
    <xf numFmtId="0" fontId="42" fillId="0" borderId="51" xfId="2" applyFont="1" applyBorder="1" applyAlignment="1">
      <alignment horizontal="center" vertical="top"/>
    </xf>
    <xf numFmtId="0" fontId="42" fillId="0" borderId="52" xfId="2" applyFont="1" applyBorder="1" applyAlignment="1">
      <alignment horizontal="center" vertical="top"/>
    </xf>
    <xf numFmtId="0" fontId="42" fillId="0" borderId="30" xfId="2" applyFont="1" applyBorder="1" applyAlignment="1">
      <alignment vertical="top"/>
    </xf>
    <xf numFmtId="0" fontId="42" fillId="0" borderId="0" xfId="2" applyFont="1" applyBorder="1" applyAlignment="1">
      <alignment vertical="top"/>
    </xf>
    <xf numFmtId="0" fontId="43" fillId="0" borderId="0" xfId="2" applyFont="1" applyBorder="1" applyAlignment="1">
      <alignment horizontal="center" vertical="center"/>
    </xf>
    <xf numFmtId="0" fontId="42" fillId="0" borderId="31" xfId="2" applyFont="1" applyBorder="1" applyAlignment="1">
      <alignment vertical="top"/>
    </xf>
    <xf numFmtId="0" fontId="42" fillId="0" borderId="0" xfId="2" applyFont="1" applyAlignment="1">
      <alignment vertical="top" wrapText="1"/>
    </xf>
    <xf numFmtId="0" fontId="48" fillId="0" borderId="0" xfId="2" applyFont="1" applyAlignment="1">
      <alignment wrapText="1"/>
    </xf>
    <xf numFmtId="0" fontId="41" fillId="0" borderId="0" xfId="2" applyAlignment="1">
      <alignment vertical="center" wrapText="1"/>
    </xf>
    <xf numFmtId="0" fontId="41" fillId="0" borderId="0" xfId="2" applyAlignment="1">
      <alignment horizontal="center" wrapText="1"/>
    </xf>
    <xf numFmtId="0" fontId="43" fillId="0" borderId="35" xfId="2" applyFont="1" applyBorder="1" applyAlignment="1">
      <alignment horizontal="center" vertical="center" wrapText="1"/>
    </xf>
    <xf numFmtId="0" fontId="43" fillId="0" borderId="36" xfId="2" applyFont="1" applyBorder="1" applyAlignment="1">
      <alignment horizontal="center" vertical="center" wrapText="1"/>
    </xf>
    <xf numFmtId="0" fontId="43" fillId="0" borderId="37" xfId="2" applyFont="1" applyBorder="1" applyAlignment="1">
      <alignment horizontal="center" vertical="center" wrapText="1"/>
    </xf>
    <xf numFmtId="0" fontId="42" fillId="0" borderId="50" xfId="2" applyFont="1" applyBorder="1" applyAlignment="1">
      <alignment horizontal="center" vertical="top"/>
    </xf>
    <xf numFmtId="0" fontId="41" fillId="0" borderId="51" xfId="2" applyBorder="1" applyAlignment="1">
      <alignment horizontal="center" vertical="top"/>
    </xf>
    <xf numFmtId="0" fontId="42" fillId="0" borderId="0" xfId="2" applyFont="1" applyBorder="1" applyAlignment="1">
      <alignment vertical="top" wrapText="1"/>
    </xf>
    <xf numFmtId="0" fontId="42" fillId="0" borderId="0" xfId="2" applyFont="1" applyAlignment="1">
      <alignment vertical="top" wrapText="1"/>
    </xf>
    <xf numFmtId="0" fontId="41" fillId="0" borderId="0" xfId="2" applyAlignment="1">
      <alignment horizontal="left" vertical="center" wrapText="1"/>
    </xf>
    <xf numFmtId="0" fontId="42" fillId="0" borderId="30" xfId="2" applyFont="1" applyBorder="1" applyAlignment="1">
      <alignment horizontal="center" vertical="top"/>
    </xf>
    <xf numFmtId="0" fontId="41" fillId="0" borderId="0" xfId="2" applyBorder="1" applyAlignment="1">
      <alignment horizontal="center" vertical="top"/>
    </xf>
    <xf numFmtId="0" fontId="42" fillId="0" borderId="27" xfId="2" applyFont="1" applyBorder="1" applyAlignment="1">
      <alignment horizontal="left" vertical="center" wrapText="1"/>
    </xf>
    <xf numFmtId="0" fontId="41" fillId="0" borderId="28" xfId="2" applyBorder="1" applyAlignment="1">
      <alignment horizontal="left" vertical="center" wrapText="1"/>
    </xf>
    <xf numFmtId="8" fontId="42" fillId="0" borderId="28" xfId="2" applyNumberFormat="1" applyFont="1" applyBorder="1" applyAlignment="1">
      <alignment vertical="center"/>
    </xf>
    <xf numFmtId="8" fontId="41" fillId="0" borderId="29" xfId="2" applyNumberFormat="1" applyBorder="1" applyAlignment="1">
      <alignment vertical="center"/>
    </xf>
    <xf numFmtId="0" fontId="42" fillId="0" borderId="53" xfId="2" applyFont="1" applyBorder="1" applyAlignment="1">
      <alignment vertical="top" wrapText="1"/>
    </xf>
    <xf numFmtId="0" fontId="42" fillId="0" borderId="54" xfId="2" applyFont="1" applyBorder="1" applyAlignment="1">
      <alignment vertical="top" wrapText="1"/>
    </xf>
    <xf numFmtId="0" fontId="42" fillId="0" borderId="55" xfId="2" applyFont="1" applyBorder="1" applyAlignment="1">
      <alignment vertical="top" wrapText="1"/>
    </xf>
    <xf numFmtId="0" fontId="41" fillId="0" borderId="30" xfId="2" applyFill="1" applyBorder="1" applyAlignment="1">
      <alignment wrapText="1"/>
    </xf>
    <xf numFmtId="0" fontId="44" fillId="0" borderId="0" xfId="2" applyFont="1" applyFill="1" applyBorder="1" applyAlignment="1">
      <alignment wrapText="1"/>
    </xf>
    <xf numFmtId="8" fontId="43" fillId="0" borderId="0" xfId="2" applyNumberFormat="1" applyFont="1" applyBorder="1" applyAlignment="1">
      <alignment horizontal="right" wrapText="1"/>
    </xf>
    <xf numFmtId="8" fontId="43" fillId="0" borderId="31" xfId="2" applyNumberFormat="1" applyFont="1" applyBorder="1" applyAlignment="1">
      <alignment horizontal="right" wrapText="1"/>
    </xf>
    <xf numFmtId="0" fontId="42" fillId="0" borderId="30" xfId="2" applyFont="1" applyBorder="1" applyAlignment="1">
      <alignment horizontal="left" vertical="center" wrapText="1"/>
    </xf>
    <xf numFmtId="0" fontId="42" fillId="0" borderId="0" xfId="2" applyFont="1" applyBorder="1" applyAlignment="1">
      <alignment horizontal="left" vertical="center" wrapText="1"/>
    </xf>
    <xf numFmtId="0" fontId="42" fillId="0" borderId="50" xfId="2" applyFont="1" applyBorder="1" applyAlignment="1">
      <alignment horizontal="left" vertical="center" wrapText="1"/>
    </xf>
    <xf numFmtId="0" fontId="42" fillId="0" borderId="51" xfId="2" applyFont="1" applyBorder="1" applyAlignment="1">
      <alignment horizontal="left" vertical="center" wrapText="1"/>
    </xf>
    <xf numFmtId="14" fontId="43" fillId="0" borderId="0" xfId="2" applyNumberFormat="1" applyFont="1" applyFill="1" applyBorder="1" applyAlignment="1">
      <alignment horizontal="left" vertical="center" wrapText="1"/>
    </xf>
    <xf numFmtId="0" fontId="43" fillId="0" borderId="0" xfId="2" applyFont="1" applyFill="1" applyBorder="1" applyAlignment="1">
      <alignment horizontal="left" vertical="center" wrapText="1"/>
    </xf>
    <xf numFmtId="0" fontId="43" fillId="0" borderId="31" xfId="2" applyFont="1" applyFill="1" applyBorder="1" applyAlignment="1">
      <alignment horizontal="left" vertical="center" wrapText="1"/>
    </xf>
    <xf numFmtId="0" fontId="43" fillId="0" borderId="51" xfId="2" applyFont="1" applyFill="1" applyBorder="1" applyAlignment="1">
      <alignment horizontal="left" vertical="center" wrapText="1"/>
    </xf>
    <xf numFmtId="0" fontId="43" fillId="0" borderId="52" xfId="2" applyFont="1" applyFill="1" applyBorder="1" applyAlignment="1">
      <alignment horizontal="left" vertical="center" wrapText="1"/>
    </xf>
    <xf numFmtId="0" fontId="43" fillId="0" borderId="53" xfId="2" applyFont="1" applyBorder="1" applyAlignment="1">
      <alignment horizontal="center" vertical="center" wrapText="1"/>
    </xf>
    <xf numFmtId="0" fontId="43" fillId="0" borderId="54" xfId="2" applyFont="1" applyBorder="1" applyAlignment="1">
      <alignment horizontal="center" vertical="center" wrapText="1"/>
    </xf>
    <xf numFmtId="0" fontId="43" fillId="0" borderId="55" xfId="2" applyFont="1" applyBorder="1" applyAlignment="1">
      <alignment horizontal="center" vertical="center" wrapText="1"/>
    </xf>
    <xf numFmtId="0" fontId="42" fillId="0" borderId="44" xfId="2" applyFont="1" applyBorder="1" applyAlignment="1">
      <alignment horizontal="left" vertical="center" wrapText="1"/>
    </xf>
    <xf numFmtId="0" fontId="42" fillId="0" borderId="45" xfId="2" applyFont="1" applyBorder="1" applyAlignment="1">
      <alignment horizontal="left" vertical="center" wrapText="1"/>
    </xf>
    <xf numFmtId="0" fontId="42" fillId="0" borderId="46" xfId="2" applyFont="1" applyBorder="1" applyAlignment="1">
      <alignment horizontal="left" vertical="center" wrapText="1"/>
    </xf>
    <xf numFmtId="0" fontId="42" fillId="0" borderId="27" xfId="2" applyFont="1" applyBorder="1" applyAlignment="1">
      <alignment horizontal="center" vertical="center" wrapText="1"/>
    </xf>
    <xf numFmtId="0" fontId="42" fillId="0" borderId="28" xfId="2" applyFont="1" applyBorder="1" applyAlignment="1">
      <alignment horizontal="center" vertical="center" wrapText="1"/>
    </xf>
    <xf numFmtId="0" fontId="42" fillId="0" borderId="29" xfId="2" applyFont="1" applyBorder="1" applyAlignment="1">
      <alignment horizontal="center" vertical="center" wrapText="1"/>
    </xf>
    <xf numFmtId="0" fontId="42" fillId="0" borderId="30" xfId="2" applyFont="1" applyBorder="1" applyAlignment="1">
      <alignment horizontal="center" vertical="center" wrapText="1"/>
    </xf>
    <xf numFmtId="0" fontId="42" fillId="0" borderId="0" xfId="2" applyFont="1" applyBorder="1" applyAlignment="1">
      <alignment horizontal="center" vertical="center" wrapText="1"/>
    </xf>
    <xf numFmtId="0" fontId="42" fillId="0" borderId="31" xfId="2" applyFont="1" applyBorder="1" applyAlignment="1">
      <alignment horizontal="center" vertical="center" wrapText="1"/>
    </xf>
    <xf numFmtId="0" fontId="41" fillId="0" borderId="44" xfId="2" applyBorder="1" applyAlignment="1">
      <alignment horizontal="left" vertical="center" wrapText="1"/>
    </xf>
    <xf numFmtId="0" fontId="41" fillId="0" borderId="45" xfId="2" applyBorder="1" applyAlignment="1">
      <alignment horizontal="left" vertical="center" wrapText="1"/>
    </xf>
    <xf numFmtId="0" fontId="41" fillId="0" borderId="47" xfId="2" applyBorder="1" applyAlignment="1">
      <alignment horizontal="left" vertical="center" wrapText="1"/>
    </xf>
    <xf numFmtId="168" fontId="44" fillId="0" borderId="49" xfId="2" applyNumberFormat="1" applyFont="1" applyBorder="1" applyAlignment="1">
      <alignment horizontal="right" vertical="center"/>
    </xf>
    <xf numFmtId="168" fontId="44" fillId="0" borderId="46" xfId="2" applyNumberFormat="1" applyFont="1" applyBorder="1" applyAlignment="1">
      <alignment horizontal="right" vertical="center"/>
    </xf>
    <xf numFmtId="0" fontId="42" fillId="0" borderId="31" xfId="2" applyFont="1" applyBorder="1" applyAlignment="1">
      <alignment horizontal="left" vertical="center" wrapText="1"/>
    </xf>
    <xf numFmtId="0" fontId="42" fillId="5" borderId="33" xfId="3" applyFont="1" applyFill="1" applyBorder="1" applyAlignment="1">
      <alignment vertical="center" wrapText="1"/>
    </xf>
    <xf numFmtId="0" fontId="42" fillId="5" borderId="34" xfId="3" applyFont="1" applyFill="1" applyBorder="1" applyAlignment="1">
      <alignment vertical="center" wrapText="1"/>
    </xf>
    <xf numFmtId="0" fontId="42" fillId="0" borderId="35" xfId="2" applyFont="1" applyBorder="1" applyAlignment="1">
      <alignment vertical="top" wrapText="1"/>
    </xf>
    <xf numFmtId="0" fontId="42" fillId="0" borderId="36" xfId="2" applyFont="1" applyBorder="1" applyAlignment="1">
      <alignment vertical="top" wrapText="1"/>
    </xf>
    <xf numFmtId="0" fontId="45" fillId="0" borderId="36"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39" xfId="2" applyFont="1" applyBorder="1" applyAlignment="1">
      <alignment horizontal="center" vertical="center" wrapText="1"/>
    </xf>
    <xf numFmtId="0" fontId="45" fillId="0" borderId="40" xfId="2" applyFont="1" applyBorder="1" applyAlignment="1">
      <alignment horizontal="center" vertical="center" wrapText="1"/>
    </xf>
    <xf numFmtId="0" fontId="42" fillId="0" borderId="38" xfId="2" applyFont="1" applyBorder="1" applyAlignment="1">
      <alignment vertical="top" wrapText="1"/>
    </xf>
    <xf numFmtId="0" fontId="42" fillId="0" borderId="39" xfId="2" applyFont="1" applyBorder="1" applyAlignment="1">
      <alignment vertical="top" wrapText="1"/>
    </xf>
    <xf numFmtId="0" fontId="42" fillId="0" borderId="35" xfId="2" applyFont="1" applyBorder="1" applyAlignment="1">
      <alignment vertical="center" wrapText="1"/>
    </xf>
    <xf numFmtId="0" fontId="42" fillId="0" borderId="36" xfId="2" applyFont="1" applyBorder="1" applyAlignment="1">
      <alignment vertical="center" wrapText="1"/>
    </xf>
    <xf numFmtId="0" fontId="42" fillId="0" borderId="36" xfId="2" applyFont="1" applyFill="1" applyBorder="1" applyAlignment="1">
      <alignment horizontal="center" vertical="center" wrapText="1"/>
    </xf>
    <xf numFmtId="0" fontId="42" fillId="0" borderId="37" xfId="2" applyFont="1" applyFill="1" applyBorder="1" applyAlignment="1">
      <alignment horizontal="center" vertical="center" wrapText="1"/>
    </xf>
    <xf numFmtId="0" fontId="42" fillId="0" borderId="38" xfId="2" applyFont="1" applyBorder="1" applyAlignment="1">
      <alignment vertical="center" wrapText="1"/>
    </xf>
    <xf numFmtId="0" fontId="42" fillId="0" borderId="39" xfId="2" applyFont="1" applyBorder="1" applyAlignment="1">
      <alignment vertical="center" wrapText="1"/>
    </xf>
    <xf numFmtId="14" fontId="42" fillId="0" borderId="39" xfId="2" applyNumberFormat="1" applyFont="1" applyFill="1" applyBorder="1" applyAlignment="1">
      <alignment horizontal="center" vertical="center" wrapText="1"/>
    </xf>
    <xf numFmtId="14" fontId="42" fillId="0" borderId="40" xfId="2" applyNumberFormat="1" applyFont="1" applyFill="1" applyBorder="1" applyAlignment="1">
      <alignment horizontal="center" vertical="center" wrapText="1"/>
    </xf>
    <xf numFmtId="0" fontId="42" fillId="0" borderId="41" xfId="2" applyFont="1" applyBorder="1" applyAlignment="1">
      <alignment vertical="top" wrapText="1"/>
    </xf>
    <xf numFmtId="0" fontId="42" fillId="0" borderId="42" xfId="2" applyFont="1" applyBorder="1" applyAlignment="1">
      <alignment vertical="top" wrapText="1"/>
    </xf>
    <xf numFmtId="0" fontId="42" fillId="0" borderId="43" xfId="2" applyFont="1" applyBorder="1" applyAlignment="1">
      <alignment vertical="top" wrapText="1"/>
    </xf>
    <xf numFmtId="0" fontId="46" fillId="0" borderId="35" xfId="2" applyFont="1" applyBorder="1" applyAlignment="1">
      <alignment horizontal="left" vertical="center" wrapText="1"/>
    </xf>
    <xf numFmtId="0" fontId="46" fillId="0" borderId="36" xfId="2" applyFont="1" applyBorder="1" applyAlignment="1">
      <alignment horizontal="left" vertical="center" wrapText="1"/>
    </xf>
    <xf numFmtId="0" fontId="46" fillId="0" borderId="37" xfId="2" applyFont="1" applyBorder="1" applyAlignment="1">
      <alignment horizontal="left" vertical="center" wrapText="1"/>
    </xf>
    <xf numFmtId="0" fontId="42" fillId="0" borderId="24" xfId="2" applyFont="1" applyBorder="1" applyAlignment="1">
      <alignment horizontal="justify" vertical="center" wrapText="1"/>
    </xf>
    <xf numFmtId="0" fontId="42" fillId="0" borderId="25" xfId="2" applyFont="1" applyBorder="1" applyAlignment="1">
      <alignment horizontal="justify" vertical="center" wrapText="1"/>
    </xf>
    <xf numFmtId="0" fontId="43" fillId="0" borderId="25" xfId="2" applyFont="1" applyBorder="1" applyAlignment="1">
      <alignment horizontal="center" vertical="center" wrapText="1"/>
    </xf>
    <xf numFmtId="0" fontId="42" fillId="5" borderId="27" xfId="3" applyFont="1" applyFill="1" applyBorder="1" applyAlignment="1">
      <alignment vertical="top" wrapText="1"/>
    </xf>
    <xf numFmtId="0" fontId="42" fillId="5" borderId="28" xfId="3" applyFont="1" applyFill="1" applyBorder="1" applyAlignment="1">
      <alignment vertical="top" wrapText="1"/>
    </xf>
    <xf numFmtId="0" fontId="42" fillId="5" borderId="29" xfId="3" applyFont="1" applyFill="1" applyBorder="1" applyAlignment="1">
      <alignment vertical="top" wrapText="1"/>
    </xf>
    <xf numFmtId="0" fontId="42" fillId="5" borderId="30" xfId="3" applyFont="1" applyFill="1" applyBorder="1" applyAlignment="1">
      <alignment horizontal="right" vertical="center" wrapText="1"/>
    </xf>
    <xf numFmtId="0" fontId="42" fillId="5" borderId="0" xfId="3" applyFont="1" applyFill="1" applyBorder="1" applyAlignment="1">
      <alignment horizontal="right" vertical="center" wrapText="1"/>
    </xf>
    <xf numFmtId="0" fontId="42" fillId="6" borderId="0" xfId="3" applyFont="1" applyFill="1" applyBorder="1" applyAlignment="1">
      <alignment horizontal="right" vertical="center" wrapText="1"/>
    </xf>
    <xf numFmtId="0" fontId="42" fillId="5" borderId="0" xfId="3" applyFont="1" applyFill="1" applyBorder="1" applyAlignment="1">
      <alignment vertical="center" wrapText="1"/>
    </xf>
    <xf numFmtId="0" fontId="42" fillId="5" borderId="31" xfId="3"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21" fillId="4" borderId="7" xfId="0" applyFont="1" applyFill="1" applyBorder="1" applyAlignment="1">
      <alignment horizontal="center" vertical="center"/>
    </xf>
    <xf numFmtId="0" fontId="21" fillId="4" borderId="7" xfId="0" applyFont="1" applyFill="1" applyBorder="1" applyAlignment="1">
      <alignment horizontal="left" vertical="center"/>
    </xf>
    <xf numFmtId="0" fontId="21" fillId="4" borderId="8" xfId="0" applyFont="1" applyFill="1" applyBorder="1" applyAlignment="1">
      <alignment horizontal="left" vertical="center"/>
    </xf>
    <xf numFmtId="0" fontId="21" fillId="4" borderId="6" xfId="0" applyFont="1" applyFill="1" applyBorder="1" applyAlignment="1">
      <alignment horizontal="center" vertical="center"/>
    </xf>
    <xf numFmtId="0" fontId="21" fillId="4" borderId="7" xfId="0" applyFont="1" applyFill="1" applyBorder="1" applyAlignment="1">
      <alignment horizontal="right" vertical="center"/>
    </xf>
    <xf numFmtId="4" fontId="23" fillId="0" borderId="0" xfId="0" applyNumberFormat="1" applyFont="1" applyAlignment="1">
      <alignment vertical="center"/>
    </xf>
    <xf numFmtId="4" fontId="23" fillId="0" borderId="0" xfId="0" applyNumberFormat="1" applyFont="1" applyAlignment="1">
      <alignment horizontal="right" vertical="center"/>
    </xf>
    <xf numFmtId="4" fontId="26" fillId="0" borderId="0" xfId="0" applyNumberFormat="1" applyFont="1" applyAlignment="1">
      <alignment horizontal="right" vertical="center"/>
    </xf>
    <xf numFmtId="0" fontId="26" fillId="0" borderId="0" xfId="0" applyFont="1" applyAlignment="1">
      <alignment vertical="center"/>
    </xf>
    <xf numFmtId="0" fontId="25" fillId="0" borderId="0" xfId="0" applyFont="1" applyAlignment="1">
      <alignment horizontal="left" vertical="center" wrapText="1"/>
    </xf>
    <xf numFmtId="4" fontId="26" fillId="0" borderId="0" xfId="0" applyNumberFormat="1" applyFont="1" applyAlignment="1">
      <alignment vertical="center"/>
    </xf>
    <xf numFmtId="4" fontId="7" fillId="0" borderId="0" xfId="0" applyNumberFormat="1" applyFont="1" applyAlignment="1">
      <alignment vertical="center"/>
    </xf>
    <xf numFmtId="0" fontId="7" fillId="0" borderId="0" xfId="0" applyFont="1" applyAlignment="1">
      <alignment vertical="center"/>
    </xf>
    <xf numFmtId="4" fontId="7" fillId="0" borderId="0" xfId="0" applyNumberFormat="1" applyFont="1" applyAlignment="1">
      <alignment horizontal="right" vertical="center"/>
    </xf>
    <xf numFmtId="0" fontId="29" fillId="0" borderId="0" xfId="0" applyFont="1" applyAlignment="1">
      <alignment horizontal="left" vertical="center" wrapText="1"/>
    </xf>
    <xf numFmtId="4" fontId="23" fillId="4" borderId="0" xfId="0" applyNumberFormat="1" applyFont="1" applyFill="1" applyAlignment="1">
      <alignmen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0" fontId="2" fillId="0" borderId="0" xfId="0" applyFont="1" applyAlignment="1">
      <alignment horizontal="left" vertical="center" wrapText="1"/>
    </xf>
    <xf numFmtId="4" fontId="2" fillId="0" borderId="0" xfId="0" applyNumberFormat="1" applyFont="1" applyAlignment="1">
      <alignment vertical="center"/>
    </xf>
    <xf numFmtId="4" fontId="16"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13" fillId="2" borderId="0" xfId="0" applyFont="1" applyFill="1" applyAlignment="1">
      <alignment horizontal="center" vertical="center"/>
    </xf>
    <xf numFmtId="4" fontId="4" fillId="3" borderId="7" xfId="0" applyNumberFormat="1"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4" fillId="3" borderId="7" xfId="0" applyFont="1" applyFill="1" applyBorder="1" applyAlignment="1">
      <alignment horizontal="lef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cellXfs>
  <cellStyles count="4">
    <cellStyle name="Hypertextový odkaz" xfId="1" builtinId="8"/>
    <cellStyle name="normální" xfId="0" builtinId="0" customBuiltin="1"/>
    <cellStyle name="Normální 2" xfId="2"/>
    <cellStyle name="Normální 3" xfId="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39</xdr:col>
      <xdr:colOff>68580</xdr:colOff>
      <xdr:row>3</xdr:row>
      <xdr:rowOff>0</xdr:rowOff>
    </xdr:from>
    <xdr:to>
      <xdr:col>40</xdr:col>
      <xdr:colOff>366395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39</xdr:col>
      <xdr:colOff>207010</xdr:colOff>
      <xdr:row>81</xdr:row>
      <xdr:rowOff>0</xdr:rowOff>
    </xdr:from>
    <xdr:to>
      <xdr:col>41</xdr:col>
      <xdr:colOff>175895</xdr:colOff>
      <xdr:row>85</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350520</xdr:colOff>
      <xdr:row>3</xdr:row>
      <xdr:rowOff>0</xdr:rowOff>
    </xdr:from>
    <xdr:to>
      <xdr:col>9</xdr:col>
      <xdr:colOff>1216660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350520</xdr:colOff>
      <xdr:row>81</xdr:row>
      <xdr:rowOff>0</xdr:rowOff>
    </xdr:from>
    <xdr:to>
      <xdr:col>9</xdr:col>
      <xdr:colOff>1216660</xdr:colOff>
      <xdr:row>85</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350520</xdr:colOff>
      <xdr:row>113</xdr:row>
      <xdr:rowOff>0</xdr:rowOff>
    </xdr:from>
    <xdr:to>
      <xdr:col>9</xdr:col>
      <xdr:colOff>1216660</xdr:colOff>
      <xdr:row>117</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350520</xdr:colOff>
      <xdr:row>3</xdr:row>
      <xdr:rowOff>0</xdr:rowOff>
    </xdr:from>
    <xdr:to>
      <xdr:col>9</xdr:col>
      <xdr:colOff>1216660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350520</xdr:colOff>
      <xdr:row>81</xdr:row>
      <xdr:rowOff>0</xdr:rowOff>
    </xdr:from>
    <xdr:to>
      <xdr:col>9</xdr:col>
      <xdr:colOff>1216660</xdr:colOff>
      <xdr:row>85</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350520</xdr:colOff>
      <xdr:row>115</xdr:row>
      <xdr:rowOff>0</xdr:rowOff>
    </xdr:from>
    <xdr:to>
      <xdr:col>9</xdr:col>
      <xdr:colOff>1216660</xdr:colOff>
      <xdr:row>119</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y/STAVBY/462019-Fehrer%20oprava%20st&#345;echy/B1-SOD%20inv/Zm&#283;nov&#233;%20listy/ZL05-kabel&#225;&#382;_sv&#283;tl&#237;k&#367;,sv&#283;tl&#237;ky/ZL05-kabel&#225;&#382;_sv&#283;tl&#237;ky,O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kyny"/>
      <sheetName val="ZL05 - KRYCÍ LIST"/>
      <sheetName val="Krycí List"/>
      <sheetName val="Rekapitulace"/>
      <sheetName val="Výkaz výměr"/>
      <sheetName val="Elektroinstalace"/>
    </sheetNames>
    <sheetDataSet>
      <sheetData sheetId="0" refreshError="1"/>
      <sheetData sheetId="1"/>
      <sheetData sheetId="2"/>
      <sheetData sheetId="3" refreshError="1"/>
      <sheetData sheetId="4">
        <row r="6">
          <cell r="G6">
            <v>129951</v>
          </cell>
        </row>
        <row r="7">
          <cell r="G7">
            <v>0</v>
          </cell>
        </row>
        <row r="8">
          <cell r="G8">
            <v>0</v>
          </cell>
        </row>
        <row r="9">
          <cell r="G9">
            <v>0</v>
          </cell>
        </row>
        <row r="12">
          <cell r="G12">
            <v>0</v>
          </cell>
        </row>
        <row r="15">
          <cell r="G15">
            <v>0</v>
          </cell>
        </row>
        <row r="18">
          <cell r="G18">
            <v>0</v>
          </cell>
        </row>
        <row r="21">
          <cell r="G21">
            <v>0</v>
          </cell>
        </row>
        <row r="24">
          <cell r="G24">
            <v>0</v>
          </cell>
        </row>
        <row r="27">
          <cell r="G27">
            <v>0</v>
          </cell>
        </row>
        <row r="30">
          <cell r="G30">
            <v>0</v>
          </cell>
        </row>
        <row r="33">
          <cell r="G33">
            <v>0</v>
          </cell>
        </row>
        <row r="36">
          <cell r="G36">
            <v>0</v>
          </cell>
        </row>
        <row r="39">
          <cell r="G39">
            <v>0</v>
          </cell>
        </row>
        <row r="42">
          <cell r="G42">
            <v>0</v>
          </cell>
        </row>
        <row r="45">
          <cell r="G45">
            <v>0</v>
          </cell>
        </row>
        <row r="48">
          <cell r="G48">
            <v>0</v>
          </cell>
        </row>
        <row r="51">
          <cell r="G51">
            <v>0</v>
          </cell>
        </row>
        <row r="54">
          <cell r="G54">
            <v>0</v>
          </cell>
        </row>
        <row r="55">
          <cell r="G55">
            <v>0</v>
          </cell>
        </row>
        <row r="58">
          <cell r="G58">
            <v>0</v>
          </cell>
        </row>
        <row r="61">
          <cell r="G61">
            <v>0</v>
          </cell>
        </row>
        <row r="63">
          <cell r="G63">
            <v>0</v>
          </cell>
        </row>
        <row r="64">
          <cell r="G64">
            <v>0</v>
          </cell>
        </row>
        <row r="67">
          <cell r="G67">
            <v>0</v>
          </cell>
        </row>
        <row r="70">
          <cell r="G70">
            <v>0</v>
          </cell>
        </row>
        <row r="74">
          <cell r="G74">
            <v>0</v>
          </cell>
        </row>
        <row r="75">
          <cell r="G75">
            <v>0</v>
          </cell>
        </row>
        <row r="78">
          <cell r="G78">
            <v>0</v>
          </cell>
        </row>
        <row r="81">
          <cell r="G81">
            <v>0</v>
          </cell>
        </row>
        <row r="84">
          <cell r="G84">
            <v>0</v>
          </cell>
        </row>
        <row r="87">
          <cell r="G87">
            <v>0</v>
          </cell>
        </row>
        <row r="90">
          <cell r="G90">
            <v>0</v>
          </cell>
        </row>
        <row r="93">
          <cell r="G93">
            <v>0</v>
          </cell>
        </row>
        <row r="96">
          <cell r="G96">
            <v>0</v>
          </cell>
        </row>
        <row r="99">
          <cell r="G99">
            <v>0</v>
          </cell>
        </row>
        <row r="102">
          <cell r="G102">
            <v>0</v>
          </cell>
        </row>
        <row r="105">
          <cell r="G105">
            <v>0</v>
          </cell>
        </row>
        <row r="108">
          <cell r="G108">
            <v>0</v>
          </cell>
        </row>
        <row r="111">
          <cell r="G111">
            <v>0</v>
          </cell>
        </row>
        <row r="114">
          <cell r="G114">
            <v>0</v>
          </cell>
        </row>
        <row r="117">
          <cell r="G117">
            <v>0</v>
          </cell>
        </row>
        <row r="122">
          <cell r="G122">
            <v>0</v>
          </cell>
        </row>
        <row r="123">
          <cell r="G123">
            <v>0</v>
          </cell>
        </row>
        <row r="127">
          <cell r="G127">
            <v>129951</v>
          </cell>
        </row>
        <row r="128">
          <cell r="G128">
            <v>129951</v>
          </cell>
        </row>
        <row r="129">
          <cell r="G129">
            <v>129951</v>
          </cell>
        </row>
        <row r="131">
          <cell r="G131">
            <v>0</v>
          </cell>
        </row>
        <row r="135">
          <cell r="G135">
            <v>0</v>
          </cell>
        </row>
        <row r="136">
          <cell r="G136">
            <v>0</v>
          </cell>
        </row>
        <row r="139">
          <cell r="G139">
            <v>0</v>
          </cell>
        </row>
        <row r="142">
          <cell r="G142">
            <v>0</v>
          </cell>
        </row>
        <row r="145">
          <cell r="G145">
            <v>0</v>
          </cell>
        </row>
        <row r="148">
          <cell r="G148">
            <v>0</v>
          </cell>
        </row>
        <row r="151">
          <cell r="G151">
            <v>0</v>
          </cell>
        </row>
        <row r="154">
          <cell r="G154">
            <v>0</v>
          </cell>
        </row>
        <row r="157">
          <cell r="G157">
            <v>0</v>
          </cell>
        </row>
        <row r="160">
          <cell r="G160">
            <v>0</v>
          </cell>
        </row>
        <row r="163">
          <cell r="G163">
            <v>0</v>
          </cell>
        </row>
        <row r="166">
          <cell r="G166">
            <v>0</v>
          </cell>
        </row>
        <row r="169">
          <cell r="G169">
            <v>0</v>
          </cell>
        </row>
        <row r="172">
          <cell r="G172">
            <v>0</v>
          </cell>
        </row>
        <row r="175">
          <cell r="G175">
            <v>0</v>
          </cell>
        </row>
        <row r="178">
          <cell r="G178">
            <v>0</v>
          </cell>
        </row>
        <row r="181">
          <cell r="G181">
            <v>0</v>
          </cell>
        </row>
        <row r="184">
          <cell r="G184">
            <v>0</v>
          </cell>
        </row>
        <row r="187">
          <cell r="G187">
            <v>0</v>
          </cell>
        </row>
        <row r="190">
          <cell r="G190">
            <v>0</v>
          </cell>
        </row>
        <row r="193">
          <cell r="G193">
            <v>0</v>
          </cell>
        </row>
        <row r="196">
          <cell r="G196">
            <v>0</v>
          </cell>
        </row>
        <row r="199">
          <cell r="G199">
            <v>0</v>
          </cell>
        </row>
        <row r="200">
          <cell r="G200">
            <v>0</v>
          </cell>
        </row>
        <row r="203">
          <cell r="G203">
            <v>0</v>
          </cell>
        </row>
        <row r="206">
          <cell r="G206">
            <v>0</v>
          </cell>
        </row>
        <row r="209">
          <cell r="G209">
            <v>0</v>
          </cell>
        </row>
        <row r="212">
          <cell r="G212">
            <v>0</v>
          </cell>
        </row>
        <row r="215">
          <cell r="G215">
            <v>0</v>
          </cell>
        </row>
        <row r="219">
          <cell r="G219">
            <v>0</v>
          </cell>
        </row>
        <row r="220">
          <cell r="G220">
            <v>0</v>
          </cell>
        </row>
        <row r="223">
          <cell r="G223">
            <v>0</v>
          </cell>
        </row>
        <row r="226">
          <cell r="G226">
            <v>0</v>
          </cell>
        </row>
        <row r="229">
          <cell r="G229">
            <v>0</v>
          </cell>
        </row>
        <row r="232">
          <cell r="G232">
            <v>0</v>
          </cell>
        </row>
        <row r="235">
          <cell r="G235">
            <v>0</v>
          </cell>
        </row>
        <row r="239">
          <cell r="G239">
            <v>0</v>
          </cell>
        </row>
        <row r="240">
          <cell r="G240">
            <v>0</v>
          </cell>
        </row>
        <row r="242">
          <cell r="G242">
            <v>0</v>
          </cell>
        </row>
        <row r="244">
          <cell r="G244">
            <v>0</v>
          </cell>
        </row>
        <row r="247">
          <cell r="G247">
            <v>0</v>
          </cell>
        </row>
        <row r="249">
          <cell r="G249">
            <v>0</v>
          </cell>
        </row>
        <row r="251">
          <cell r="G251">
            <v>0</v>
          </cell>
        </row>
        <row r="253">
          <cell r="G253">
            <v>0</v>
          </cell>
        </row>
        <row r="255">
          <cell r="G255">
            <v>0</v>
          </cell>
        </row>
        <row r="258">
          <cell r="G258">
            <v>0</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podminky.urs.cz/item/CS_URS_2023_01/725119131" TargetMode="External"/><Relationship Id="rId7" Type="http://schemas.openxmlformats.org/officeDocument/2006/relationships/printerSettings" Target="../printerSettings/printerSettings4.bin"/><Relationship Id="rId2" Type="http://schemas.openxmlformats.org/officeDocument/2006/relationships/hyperlink" Target="https://podminky.urs.cz/item/CS_URS_2023_01/725119102" TargetMode="External"/><Relationship Id="rId1" Type="http://schemas.openxmlformats.org/officeDocument/2006/relationships/hyperlink" Target="https://podminky.urs.cz/item/CS_URS_2023_01/722231211" TargetMode="External"/><Relationship Id="rId6" Type="http://schemas.openxmlformats.org/officeDocument/2006/relationships/hyperlink" Target="https://podminky.urs.cz/item/CS_URS_2023_01/732211116" TargetMode="External"/><Relationship Id="rId5" Type="http://schemas.openxmlformats.org/officeDocument/2006/relationships/hyperlink" Target="https://podminky.urs.cz/item/CS_URS_2023_02/725841312" TargetMode="External"/><Relationship Id="rId4" Type="http://schemas.openxmlformats.org/officeDocument/2006/relationships/hyperlink" Target="https://podminky.urs.cz/item/CS_URS_2023_02/725822611" TargetMode="External"/></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B1:O47"/>
  <sheetViews>
    <sheetView tabSelected="1" view="pageBreakPreview" zoomScale="115" zoomScaleNormal="70" zoomScaleSheetLayoutView="115" workbookViewId="0">
      <selection activeCell="B11" sqref="B11:K12"/>
    </sheetView>
  </sheetViews>
  <sheetFormatPr defaultColWidth="9.6640625" defaultRowHeight="15"/>
  <cols>
    <col min="1" max="1" width="9.6640625" style="206"/>
    <col min="2" max="2" width="15.6640625" style="206" customWidth="1"/>
    <col min="3" max="3" width="14.1640625" style="206" customWidth="1"/>
    <col min="4" max="5" width="9.6640625" style="206"/>
    <col min="6" max="6" width="5.5" style="206" customWidth="1"/>
    <col min="7" max="7" width="6.33203125" style="206" customWidth="1"/>
    <col min="8" max="8" width="8.5" style="206" customWidth="1"/>
    <col min="9" max="9" width="18.83203125" style="206" customWidth="1"/>
    <col min="10" max="10" width="9.6640625" style="206"/>
    <col min="11" max="11" width="14.33203125" style="206" customWidth="1"/>
    <col min="12" max="16384" width="9.6640625" style="206"/>
  </cols>
  <sheetData>
    <row r="1" spans="2:15" ht="15.75" customHeight="1" thickBot="1">
      <c r="B1" s="314" t="s">
        <v>551</v>
      </c>
      <c r="C1" s="315"/>
      <c r="D1" s="315"/>
      <c r="E1" s="315"/>
      <c r="F1" s="315"/>
      <c r="G1" s="315"/>
      <c r="H1" s="316" t="s">
        <v>552</v>
      </c>
      <c r="I1" s="316"/>
      <c r="J1" s="204" t="s">
        <v>575</v>
      </c>
      <c r="K1" s="205"/>
    </row>
    <row r="2" spans="2:15" ht="2.4500000000000002" customHeight="1">
      <c r="B2" s="317"/>
      <c r="C2" s="318"/>
      <c r="D2" s="318"/>
      <c r="E2" s="318"/>
      <c r="F2" s="318"/>
      <c r="G2" s="318"/>
      <c r="H2" s="318"/>
      <c r="I2" s="318"/>
      <c r="J2" s="318"/>
      <c r="K2" s="319"/>
    </row>
    <row r="3" spans="2:15" ht="13.5" customHeight="1">
      <c r="B3" s="320" t="s">
        <v>553</v>
      </c>
      <c r="C3" s="321"/>
      <c r="D3" s="207" t="s">
        <v>84</v>
      </c>
      <c r="E3" s="322"/>
      <c r="F3" s="322"/>
      <c r="G3" s="208"/>
      <c r="H3" s="209"/>
      <c r="I3" s="323" t="s">
        <v>554</v>
      </c>
      <c r="J3" s="323"/>
      <c r="K3" s="324"/>
    </row>
    <row r="4" spans="2:15" ht="15.75" customHeight="1" thickBot="1">
      <c r="B4" s="210"/>
      <c r="C4" s="211"/>
      <c r="D4" s="211"/>
      <c r="E4" s="211"/>
      <c r="F4" s="211"/>
      <c r="G4" s="211"/>
      <c r="H4" s="211"/>
      <c r="I4" s="290" t="s">
        <v>555</v>
      </c>
      <c r="J4" s="290"/>
      <c r="K4" s="291"/>
    </row>
    <row r="5" spans="2:15" ht="19.899999999999999" customHeight="1">
      <c r="B5" s="292"/>
      <c r="C5" s="293"/>
      <c r="D5" s="294" t="s">
        <v>556</v>
      </c>
      <c r="E5" s="294"/>
      <c r="F5" s="294"/>
      <c r="G5" s="294"/>
      <c r="H5" s="294"/>
      <c r="I5" s="294"/>
      <c r="J5" s="294"/>
      <c r="K5" s="295"/>
    </row>
    <row r="6" spans="2:15" ht="24" customHeight="1" thickBot="1">
      <c r="B6" s="298" t="s">
        <v>557</v>
      </c>
      <c r="C6" s="299"/>
      <c r="D6" s="296"/>
      <c r="E6" s="296"/>
      <c r="F6" s="296"/>
      <c r="G6" s="296"/>
      <c r="H6" s="296"/>
      <c r="I6" s="296"/>
      <c r="J6" s="296"/>
      <c r="K6" s="297"/>
    </row>
    <row r="7" spans="2:15" ht="16.899999999999999" customHeight="1">
      <c r="B7" s="300" t="s">
        <v>558</v>
      </c>
      <c r="C7" s="301"/>
      <c r="D7" s="302" t="s">
        <v>573</v>
      </c>
      <c r="E7" s="302"/>
      <c r="F7" s="302"/>
      <c r="G7" s="302"/>
      <c r="H7" s="302"/>
      <c r="I7" s="302"/>
      <c r="J7" s="302"/>
      <c r="K7" s="303"/>
    </row>
    <row r="8" spans="2:15" ht="16.899999999999999" customHeight="1" thickBot="1">
      <c r="B8" s="304" t="s">
        <v>559</v>
      </c>
      <c r="C8" s="305"/>
      <c r="D8" s="306">
        <v>45173</v>
      </c>
      <c r="E8" s="306"/>
      <c r="F8" s="306"/>
      <c r="G8" s="306"/>
      <c r="H8" s="306"/>
      <c r="I8" s="306"/>
      <c r="J8" s="306"/>
      <c r="K8" s="307"/>
    </row>
    <row r="9" spans="2:15" ht="6.75" customHeight="1" thickBot="1">
      <c r="B9" s="308"/>
      <c r="C9" s="309"/>
      <c r="D9" s="309"/>
      <c r="E9" s="309"/>
      <c r="F9" s="309"/>
      <c r="G9" s="309"/>
      <c r="H9" s="309"/>
      <c r="I9" s="309"/>
      <c r="J9" s="309"/>
      <c r="K9" s="310"/>
    </row>
    <row r="10" spans="2:15" ht="20.45" customHeight="1">
      <c r="B10" s="311" t="s">
        <v>576</v>
      </c>
      <c r="C10" s="312"/>
      <c r="D10" s="312"/>
      <c r="E10" s="312"/>
      <c r="F10" s="312"/>
      <c r="G10" s="312"/>
      <c r="H10" s="312"/>
      <c r="I10" s="312"/>
      <c r="J10" s="312"/>
      <c r="K10" s="313"/>
    </row>
    <row r="11" spans="2:15" ht="63.6" customHeight="1">
      <c r="B11" s="263" t="s">
        <v>577</v>
      </c>
      <c r="C11" s="264"/>
      <c r="D11" s="264"/>
      <c r="E11" s="264"/>
      <c r="F11" s="264"/>
      <c r="G11" s="264"/>
      <c r="H11" s="264"/>
      <c r="I11" s="264"/>
      <c r="J11" s="264"/>
      <c r="K11" s="289"/>
    </row>
    <row r="12" spans="2:15" ht="212.45" customHeight="1">
      <c r="B12" s="263"/>
      <c r="C12" s="264"/>
      <c r="D12" s="264"/>
      <c r="E12" s="264"/>
      <c r="F12" s="264"/>
      <c r="G12" s="264"/>
      <c r="H12" s="264"/>
      <c r="I12" s="264"/>
      <c r="J12" s="264"/>
      <c r="K12" s="289"/>
      <c r="M12" s="212"/>
    </row>
    <row r="13" spans="2:15" ht="16.149999999999999" customHeight="1">
      <c r="B13" s="275" t="s">
        <v>560</v>
      </c>
      <c r="C13" s="276"/>
      <c r="D13" s="276"/>
      <c r="E13" s="276"/>
      <c r="F13" s="276"/>
      <c r="G13" s="276"/>
      <c r="H13" s="276"/>
      <c r="I13" s="276"/>
      <c r="J13" s="276"/>
      <c r="K13" s="277"/>
    </row>
    <row r="14" spans="2:15" ht="9.6" customHeight="1">
      <c r="B14" s="278" t="s">
        <v>561</v>
      </c>
      <c r="C14" s="279"/>
      <c r="D14" s="279"/>
      <c r="E14" s="279"/>
      <c r="F14" s="279"/>
      <c r="G14" s="279"/>
      <c r="H14" s="279"/>
      <c r="I14" s="279"/>
      <c r="J14" s="279"/>
      <c r="K14" s="280"/>
    </row>
    <row r="15" spans="2:15" ht="9.6" customHeight="1">
      <c r="B15" s="281"/>
      <c r="C15" s="282"/>
      <c r="D15" s="282"/>
      <c r="E15" s="282"/>
      <c r="F15" s="282"/>
      <c r="G15" s="282"/>
      <c r="H15" s="282"/>
      <c r="I15" s="282"/>
      <c r="J15" s="282"/>
      <c r="K15" s="283"/>
      <c r="L15" s="213"/>
      <c r="M15" s="213"/>
      <c r="N15" s="213"/>
      <c r="O15" s="213"/>
    </row>
    <row r="16" spans="2:15" ht="20.45" customHeight="1">
      <c r="B16" s="284" t="s">
        <v>562</v>
      </c>
      <c r="C16" s="285"/>
      <c r="D16" s="285"/>
      <c r="E16" s="285"/>
      <c r="F16" s="286"/>
      <c r="G16" s="214" t="s">
        <v>563</v>
      </c>
      <c r="H16" s="215">
        <v>1</v>
      </c>
      <c r="I16" s="216">
        <f>'Rekapitulace stavby'!AG97</f>
        <v>399599.41</v>
      </c>
      <c r="J16" s="287">
        <f>H16*I16</f>
        <v>399599.41</v>
      </c>
      <c r="K16" s="288"/>
    </row>
    <row r="17" spans="2:15" ht="18" customHeight="1">
      <c r="B17" s="284" t="s">
        <v>564</v>
      </c>
      <c r="C17" s="285"/>
      <c r="D17" s="285"/>
      <c r="E17" s="285"/>
      <c r="F17" s="286"/>
      <c r="G17" s="214" t="s">
        <v>563</v>
      </c>
      <c r="H17" s="215">
        <v>1</v>
      </c>
      <c r="I17" s="216">
        <f>'Rekapitulace stavby'!AG96</f>
        <v>-1790140</v>
      </c>
      <c r="J17" s="287">
        <f>H17*I17</f>
        <v>-1790140</v>
      </c>
      <c r="K17" s="288"/>
    </row>
    <row r="18" spans="2:15" ht="16.149999999999999" customHeight="1">
      <c r="B18" s="252" t="s">
        <v>565</v>
      </c>
      <c r="C18" s="253"/>
      <c r="D18" s="253"/>
      <c r="E18" s="253"/>
      <c r="F18" s="253"/>
      <c r="G18" s="217"/>
      <c r="H18" s="217"/>
      <c r="I18" s="217"/>
      <c r="J18" s="254">
        <f>J16+J17</f>
        <v>-1390540.59</v>
      </c>
      <c r="K18" s="255"/>
    </row>
    <row r="19" spans="2:15" ht="5.45" customHeight="1" thickBot="1">
      <c r="B19" s="218"/>
      <c r="C19" s="219"/>
      <c r="D19" s="219"/>
      <c r="E19" s="219"/>
      <c r="F19" s="219"/>
      <c r="G19" s="219"/>
      <c r="H19" s="219"/>
      <c r="I19" s="220"/>
      <c r="J19" s="220"/>
      <c r="K19" s="221"/>
    </row>
    <row r="20" spans="2:15" ht="5.45" customHeight="1">
      <c r="B20" s="256"/>
      <c r="C20" s="257"/>
      <c r="D20" s="257"/>
      <c r="E20" s="257"/>
      <c r="F20" s="257"/>
      <c r="G20" s="257"/>
      <c r="H20" s="257"/>
      <c r="I20" s="257"/>
      <c r="J20" s="257"/>
      <c r="K20" s="258"/>
    </row>
    <row r="21" spans="2:15">
      <c r="B21" s="259" t="s">
        <v>574</v>
      </c>
      <c r="C21" s="260"/>
      <c r="D21" s="260"/>
      <c r="E21" s="260"/>
      <c r="F21" s="260"/>
      <c r="G21" s="261">
        <f>J18</f>
        <v>-1390540.59</v>
      </c>
      <c r="H21" s="261"/>
      <c r="I21" s="261"/>
      <c r="J21" s="261"/>
      <c r="K21" s="262"/>
    </row>
    <row r="22" spans="2:15" ht="7.5" customHeight="1">
      <c r="B22" s="263"/>
      <c r="C22" s="264"/>
      <c r="D22" s="264"/>
      <c r="E22" s="264"/>
      <c r="F22" s="264"/>
      <c r="G22" s="267"/>
      <c r="H22" s="268"/>
      <c r="I22" s="268"/>
      <c r="J22" s="268"/>
      <c r="K22" s="269"/>
    </row>
    <row r="23" spans="2:15" ht="7.5" customHeight="1">
      <c r="B23" s="263"/>
      <c r="C23" s="264"/>
      <c r="D23" s="264"/>
      <c r="E23" s="264"/>
      <c r="F23" s="264"/>
      <c r="G23" s="268"/>
      <c r="H23" s="268"/>
      <c r="I23" s="268"/>
      <c r="J23" s="268"/>
      <c r="K23" s="269"/>
    </row>
    <row r="24" spans="2:15" ht="7.5" customHeight="1" thickBot="1">
      <c r="B24" s="265"/>
      <c r="C24" s="266"/>
      <c r="D24" s="266"/>
      <c r="E24" s="266"/>
      <c r="F24" s="266"/>
      <c r="G24" s="270"/>
      <c r="H24" s="270"/>
      <c r="I24" s="270"/>
      <c r="J24" s="270"/>
      <c r="K24" s="271"/>
    </row>
    <row r="25" spans="2:15" ht="15" customHeight="1">
      <c r="B25" s="272" t="s">
        <v>566</v>
      </c>
      <c r="C25" s="273"/>
      <c r="D25" s="273"/>
      <c r="E25" s="273"/>
      <c r="F25" s="274"/>
      <c r="G25" s="272" t="s">
        <v>567</v>
      </c>
      <c r="H25" s="273"/>
      <c r="I25" s="273"/>
      <c r="J25" s="273"/>
      <c r="K25" s="274"/>
      <c r="O25" s="222"/>
    </row>
    <row r="26" spans="2:15" ht="12.75" customHeight="1">
      <c r="B26" s="223"/>
      <c r="C26" s="224"/>
      <c r="D26" s="224"/>
      <c r="E26" s="224"/>
      <c r="F26" s="225"/>
      <c r="G26" s="226"/>
      <c r="H26" s="227"/>
      <c r="I26" s="227"/>
      <c r="J26" s="227"/>
      <c r="K26" s="228"/>
    </row>
    <row r="27" spans="2:15">
      <c r="B27" s="223"/>
      <c r="C27" s="229"/>
      <c r="D27" s="229"/>
      <c r="E27" s="229"/>
      <c r="F27" s="229"/>
      <c r="G27" s="223"/>
      <c r="H27" s="229"/>
      <c r="I27" s="229"/>
      <c r="J27" s="229"/>
      <c r="K27" s="230"/>
    </row>
    <row r="28" spans="2:15">
      <c r="B28" s="223"/>
      <c r="C28" s="229"/>
      <c r="D28" s="229"/>
      <c r="E28" s="229"/>
      <c r="F28" s="229"/>
      <c r="G28" s="223"/>
      <c r="H28" s="229"/>
      <c r="I28" s="229"/>
      <c r="J28" s="229"/>
      <c r="K28" s="230"/>
    </row>
    <row r="29" spans="2:15" ht="15.75" thickBot="1">
      <c r="B29" s="245" t="s">
        <v>568</v>
      </c>
      <c r="C29" s="246"/>
      <c r="D29" s="246"/>
      <c r="E29" s="246"/>
      <c r="F29" s="246"/>
      <c r="G29" s="231"/>
      <c r="H29" s="232"/>
      <c r="I29" s="232" t="s">
        <v>568</v>
      </c>
      <c r="J29" s="232"/>
      <c r="K29" s="233"/>
    </row>
    <row r="30" spans="2:15" ht="5.25" customHeight="1" thickBot="1">
      <c r="B30" s="250"/>
      <c r="C30" s="251"/>
      <c r="D30" s="251"/>
      <c r="E30" s="251"/>
      <c r="F30" s="251"/>
      <c r="G30" s="231"/>
      <c r="H30" s="232"/>
      <c r="I30" s="232"/>
      <c r="J30" s="232"/>
      <c r="K30" s="233"/>
    </row>
    <row r="31" spans="2:15" ht="15" customHeight="1">
      <c r="B31" s="242" t="s">
        <v>53</v>
      </c>
      <c r="C31" s="243"/>
      <c r="D31" s="243"/>
      <c r="E31" s="243"/>
      <c r="F31" s="244"/>
      <c r="G31" s="234"/>
      <c r="H31" s="235"/>
      <c r="I31" s="236" t="s">
        <v>569</v>
      </c>
      <c r="J31" s="235"/>
      <c r="K31" s="237"/>
    </row>
    <row r="32" spans="2:15">
      <c r="B32" s="234"/>
      <c r="C32" s="235"/>
      <c r="D32" s="235"/>
      <c r="E32" s="235"/>
      <c r="F32" s="237"/>
      <c r="G32" s="234"/>
      <c r="H32" s="235"/>
      <c r="I32" s="235"/>
      <c r="J32" s="235"/>
      <c r="K32" s="237"/>
    </row>
    <row r="33" spans="2:11">
      <c r="B33" s="234"/>
      <c r="C33" s="235"/>
      <c r="D33" s="235"/>
      <c r="E33" s="235"/>
      <c r="F33" s="237"/>
      <c r="G33" s="234"/>
      <c r="H33" s="235"/>
      <c r="I33" s="235"/>
      <c r="J33" s="235"/>
      <c r="K33" s="237"/>
    </row>
    <row r="34" spans="2:11">
      <c r="B34" s="234"/>
      <c r="C34" s="235"/>
      <c r="D34" s="235"/>
      <c r="E34" s="235"/>
      <c r="F34" s="237"/>
      <c r="G34" s="234"/>
      <c r="H34" s="235"/>
      <c r="I34" s="235"/>
      <c r="J34" s="235"/>
      <c r="K34" s="237"/>
    </row>
    <row r="35" spans="2:11" ht="15.75" thickBot="1">
      <c r="B35" s="245" t="s">
        <v>568</v>
      </c>
      <c r="C35" s="246"/>
      <c r="D35" s="246"/>
      <c r="E35" s="246"/>
      <c r="F35" s="246"/>
      <c r="G35" s="218"/>
      <c r="H35" s="220"/>
      <c r="I35" s="220" t="s">
        <v>568</v>
      </c>
      <c r="J35" s="220"/>
      <c r="K35" s="221"/>
    </row>
    <row r="36" spans="2:11" ht="15" customHeight="1">
      <c r="B36" s="238" t="s">
        <v>570</v>
      </c>
      <c r="C36" s="247" t="s">
        <v>571</v>
      </c>
      <c r="D36" s="247"/>
      <c r="E36" s="247"/>
      <c r="F36" s="247"/>
      <c r="G36" s="247"/>
      <c r="H36" s="247"/>
      <c r="I36" s="247"/>
      <c r="J36" s="247"/>
      <c r="K36" s="239"/>
    </row>
    <row r="37" spans="2:11" ht="15.75">
      <c r="B37" s="238"/>
      <c r="C37" s="248" t="s">
        <v>572</v>
      </c>
      <c r="D37" s="248"/>
      <c r="E37" s="248"/>
      <c r="F37" s="248"/>
      <c r="G37" s="248"/>
      <c r="H37" s="248"/>
      <c r="I37" s="248"/>
      <c r="J37" s="248"/>
      <c r="K37" s="239"/>
    </row>
    <row r="38" spans="2:11" ht="15.75">
      <c r="B38" s="238"/>
      <c r="K38" s="239"/>
    </row>
    <row r="39" spans="2:11" ht="15.75">
      <c r="B39" s="238"/>
      <c r="C39" s="248"/>
      <c r="D39" s="248"/>
      <c r="E39" s="248"/>
      <c r="F39" s="248"/>
      <c r="G39" s="248"/>
      <c r="H39" s="248"/>
      <c r="I39" s="248"/>
      <c r="J39" s="248"/>
      <c r="K39" s="239"/>
    </row>
    <row r="41" spans="2:11" ht="37.5" customHeight="1">
      <c r="B41" s="249"/>
      <c r="C41" s="249"/>
      <c r="D41" s="249"/>
      <c r="E41" s="249"/>
      <c r="F41" s="249"/>
      <c r="G41" s="249"/>
      <c r="H41" s="249"/>
      <c r="I41" s="249"/>
      <c r="J41" s="249"/>
      <c r="K41" s="249"/>
    </row>
    <row r="42" spans="2:11" ht="15" customHeight="1">
      <c r="B42" s="240"/>
      <c r="C42" s="240"/>
      <c r="D42" s="240"/>
      <c r="E42" s="240"/>
      <c r="F42" s="240"/>
      <c r="G42" s="240"/>
      <c r="H42" s="240"/>
      <c r="I42" s="240"/>
      <c r="J42" s="240"/>
      <c r="K42" s="240"/>
    </row>
    <row r="43" spans="2:11" ht="15" customHeight="1">
      <c r="B43" s="240"/>
      <c r="C43" s="240"/>
      <c r="D43" s="240"/>
      <c r="E43" s="240"/>
      <c r="F43" s="240"/>
      <c r="G43" s="240"/>
      <c r="H43" s="240"/>
      <c r="I43" s="240"/>
      <c r="J43" s="240"/>
      <c r="K43" s="240"/>
    </row>
    <row r="47" spans="2:11" ht="65.25" customHeight="1">
      <c r="B47" s="241"/>
      <c r="C47" s="241"/>
      <c r="D47" s="241"/>
      <c r="E47" s="241"/>
      <c r="F47" s="241"/>
      <c r="G47" s="241"/>
      <c r="H47" s="241"/>
      <c r="I47" s="241"/>
      <c r="J47" s="241"/>
      <c r="K47" s="241"/>
    </row>
  </sheetData>
  <mergeCells count="44">
    <mergeCell ref="B1:G1"/>
    <mergeCell ref="H1:I1"/>
    <mergeCell ref="B2:E2"/>
    <mergeCell ref="F2:K2"/>
    <mergeCell ref="B3:C3"/>
    <mergeCell ref="E3:F3"/>
    <mergeCell ref="I3:K3"/>
    <mergeCell ref="B11:K12"/>
    <mergeCell ref="I4:K4"/>
    <mergeCell ref="B5:C5"/>
    <mergeCell ref="D5:K6"/>
    <mergeCell ref="B6:C6"/>
    <mergeCell ref="B7:C7"/>
    <mergeCell ref="D7:K7"/>
    <mergeCell ref="B8:C8"/>
    <mergeCell ref="D8:K8"/>
    <mergeCell ref="B9:I9"/>
    <mergeCell ref="J9:K9"/>
    <mergeCell ref="B10:K10"/>
    <mergeCell ref="B13:K13"/>
    <mergeCell ref="B14:K15"/>
    <mergeCell ref="B16:F16"/>
    <mergeCell ref="J16:K16"/>
    <mergeCell ref="B17:F17"/>
    <mergeCell ref="J17:K17"/>
    <mergeCell ref="B30:F30"/>
    <mergeCell ref="B18:F18"/>
    <mergeCell ref="J18:K18"/>
    <mergeCell ref="B20:D20"/>
    <mergeCell ref="E20:K20"/>
    <mergeCell ref="B21:F21"/>
    <mergeCell ref="G21:K21"/>
    <mergeCell ref="B22:F24"/>
    <mergeCell ref="G22:K24"/>
    <mergeCell ref="B25:F25"/>
    <mergeCell ref="G25:K25"/>
    <mergeCell ref="B29:F29"/>
    <mergeCell ref="B47:K47"/>
    <mergeCell ref="B31:F31"/>
    <mergeCell ref="B35:F35"/>
    <mergeCell ref="C36:J36"/>
    <mergeCell ref="C37:J37"/>
    <mergeCell ref="C39:J39"/>
    <mergeCell ref="B41:K41"/>
  </mergeCells>
  <printOptions horizontalCentered="1"/>
  <pageMargins left="0.43" right="0.28999999999999998" top="0.79" bottom="0.21" header="0.18" footer="0.11"/>
  <pageSetup paperSize="9"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CM102"/>
  <sheetViews>
    <sheetView showGridLines="0" topLeftCell="J75" zoomScaleSheetLayoutView="100" workbookViewId="0">
      <selection activeCell="B11" sqref="B11:K12"/>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6" t="s">
        <v>0</v>
      </c>
      <c r="H1" s="1" t="s">
        <v>552</v>
      </c>
      <c r="AZ1" s="16" t="s">
        <v>1</v>
      </c>
      <c r="BA1" s="16" t="s">
        <v>2</v>
      </c>
      <c r="BB1" s="16" t="s">
        <v>1</v>
      </c>
      <c r="BT1" s="16" t="s">
        <v>3</v>
      </c>
      <c r="BU1" s="16" t="s">
        <v>3</v>
      </c>
      <c r="BV1" s="16" t="s">
        <v>4</v>
      </c>
    </row>
    <row r="2" spans="1:74" s="1" customFormat="1" ht="36.950000000000003" customHeight="1">
      <c r="AR2" s="361" t="s">
        <v>5</v>
      </c>
      <c r="AS2" s="351"/>
      <c r="AT2" s="351"/>
      <c r="AU2" s="351"/>
      <c r="AV2" s="351"/>
      <c r="AW2" s="351"/>
      <c r="AX2" s="351"/>
      <c r="AY2" s="351"/>
      <c r="AZ2" s="351"/>
      <c r="BA2" s="351"/>
      <c r="BB2" s="351"/>
      <c r="BC2" s="351"/>
      <c r="BD2" s="351"/>
      <c r="BE2" s="351"/>
      <c r="BS2" s="17" t="s">
        <v>6</v>
      </c>
      <c r="BT2" s="17" t="s">
        <v>7</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c r="B4" s="20"/>
      <c r="D4" s="21" t="s">
        <v>9</v>
      </c>
      <c r="AR4" s="20"/>
      <c r="AS4" s="22" t="s">
        <v>10</v>
      </c>
      <c r="BS4" s="17" t="s">
        <v>11</v>
      </c>
    </row>
    <row r="5" spans="1:74" s="1" customFormat="1" ht="12" customHeight="1">
      <c r="B5" s="20"/>
      <c r="D5" s="23" t="s">
        <v>12</v>
      </c>
      <c r="K5" s="350" t="s">
        <v>13</v>
      </c>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R5" s="20"/>
      <c r="BS5" s="17" t="s">
        <v>6</v>
      </c>
    </row>
    <row r="6" spans="1:74" s="1" customFormat="1" ht="36.950000000000003" customHeight="1">
      <c r="B6" s="20"/>
      <c r="D6" s="25" t="s">
        <v>14</v>
      </c>
      <c r="K6" s="352" t="s">
        <v>15</v>
      </c>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R6" s="20"/>
      <c r="BS6" s="17" t="s">
        <v>6</v>
      </c>
    </row>
    <row r="7" spans="1:74" s="1" customFormat="1" ht="12" customHeight="1">
      <c r="B7" s="20"/>
      <c r="D7" s="26" t="s">
        <v>16</v>
      </c>
      <c r="K7" s="24" t="s">
        <v>1</v>
      </c>
      <c r="AK7" s="26" t="s">
        <v>17</v>
      </c>
      <c r="AN7" s="24" t="s">
        <v>1</v>
      </c>
      <c r="AR7" s="20"/>
      <c r="BS7" s="17" t="s">
        <v>6</v>
      </c>
    </row>
    <row r="8" spans="1:74" s="1" customFormat="1" ht="12" customHeight="1">
      <c r="B8" s="20"/>
      <c r="D8" s="26" t="s">
        <v>18</v>
      </c>
      <c r="K8" s="24" t="s">
        <v>19</v>
      </c>
      <c r="AK8" s="26" t="s">
        <v>20</v>
      </c>
      <c r="AN8" s="203">
        <v>45173</v>
      </c>
      <c r="AR8" s="20"/>
      <c r="BS8" s="17" t="s">
        <v>6</v>
      </c>
    </row>
    <row r="9" spans="1:74" s="1" customFormat="1" ht="14.45" customHeight="1">
      <c r="B9" s="20"/>
      <c r="AR9" s="20"/>
      <c r="BS9" s="17" t="s">
        <v>6</v>
      </c>
    </row>
    <row r="10" spans="1:74" s="1" customFormat="1" ht="12" customHeight="1">
      <c r="B10" s="20"/>
      <c r="D10" s="26" t="s">
        <v>21</v>
      </c>
      <c r="AK10" s="26" t="s">
        <v>22</v>
      </c>
      <c r="AN10" s="24" t="s">
        <v>23</v>
      </c>
      <c r="AR10" s="20"/>
      <c r="BS10" s="17" t="s">
        <v>6</v>
      </c>
    </row>
    <row r="11" spans="1:74" s="1" customFormat="1" ht="18.399999999999999" customHeight="1">
      <c r="B11" s="20"/>
      <c r="E11" s="24" t="s">
        <v>24</v>
      </c>
      <c r="AK11" s="26" t="s">
        <v>25</v>
      </c>
      <c r="AN11" s="24" t="s">
        <v>26</v>
      </c>
      <c r="AR11" s="20"/>
      <c r="BS11" s="17" t="s">
        <v>6</v>
      </c>
    </row>
    <row r="12" spans="1:74" s="1" customFormat="1" ht="6.95" customHeight="1">
      <c r="B12" s="20"/>
      <c r="AR12" s="20"/>
      <c r="BS12" s="17" t="s">
        <v>6</v>
      </c>
    </row>
    <row r="13" spans="1:74" s="1" customFormat="1" ht="12" customHeight="1">
      <c r="B13" s="20"/>
      <c r="D13" s="26" t="s">
        <v>27</v>
      </c>
      <c r="AK13" s="26" t="s">
        <v>22</v>
      </c>
      <c r="AN13" s="24" t="s">
        <v>28</v>
      </c>
      <c r="AR13" s="20"/>
      <c r="BS13" s="17" t="s">
        <v>6</v>
      </c>
    </row>
    <row r="14" spans="1:74" ht="12.75">
      <c r="B14" s="20"/>
      <c r="E14" s="24" t="s">
        <v>29</v>
      </c>
      <c r="AK14" s="26" t="s">
        <v>25</v>
      </c>
      <c r="AN14" s="24" t="s">
        <v>30</v>
      </c>
      <c r="AR14" s="20"/>
      <c r="BS14" s="17" t="s">
        <v>6</v>
      </c>
    </row>
    <row r="15" spans="1:74" s="1" customFormat="1" ht="6.95" customHeight="1">
      <c r="B15" s="20"/>
      <c r="AR15" s="20"/>
      <c r="BS15" s="17" t="s">
        <v>3</v>
      </c>
    </row>
    <row r="16" spans="1:74" s="1" customFormat="1" ht="12" customHeight="1">
      <c r="B16" s="20"/>
      <c r="D16" s="26" t="s">
        <v>31</v>
      </c>
      <c r="AK16" s="26" t="s">
        <v>22</v>
      </c>
      <c r="AN16" s="24" t="s">
        <v>32</v>
      </c>
      <c r="AR16" s="20"/>
      <c r="BS16" s="17" t="s">
        <v>3</v>
      </c>
    </row>
    <row r="17" spans="1:71" s="1" customFormat="1" ht="18.399999999999999" customHeight="1">
      <c r="B17" s="20"/>
      <c r="E17" s="24" t="s">
        <v>33</v>
      </c>
      <c r="AK17" s="26" t="s">
        <v>25</v>
      </c>
      <c r="AN17" s="24" t="s">
        <v>1</v>
      </c>
      <c r="AR17" s="20"/>
      <c r="BS17" s="17" t="s">
        <v>34</v>
      </c>
    </row>
    <row r="18" spans="1:71" s="1" customFormat="1" ht="6.95" customHeight="1">
      <c r="B18" s="20"/>
      <c r="AR18" s="20"/>
      <c r="BS18" s="17" t="s">
        <v>6</v>
      </c>
    </row>
    <row r="19" spans="1:71" s="1" customFormat="1" ht="12" customHeight="1">
      <c r="B19" s="20"/>
      <c r="D19" s="26" t="s">
        <v>35</v>
      </c>
      <c r="AK19" s="26" t="s">
        <v>22</v>
      </c>
      <c r="AN19" s="24" t="s">
        <v>1</v>
      </c>
      <c r="AR19" s="20"/>
      <c r="BS19" s="17" t="s">
        <v>6</v>
      </c>
    </row>
    <row r="20" spans="1:71" s="1" customFormat="1" ht="18.399999999999999" customHeight="1">
      <c r="B20" s="20"/>
      <c r="E20" s="24" t="s">
        <v>36</v>
      </c>
      <c r="AK20" s="26" t="s">
        <v>25</v>
      </c>
      <c r="AN20" s="24" t="s">
        <v>1</v>
      </c>
      <c r="AR20" s="20"/>
      <c r="BS20" s="17" t="s">
        <v>34</v>
      </c>
    </row>
    <row r="21" spans="1:71" s="1" customFormat="1" ht="6.95" customHeight="1">
      <c r="B21" s="20"/>
      <c r="AR21" s="20"/>
    </row>
    <row r="22" spans="1:71" s="1" customFormat="1" ht="12" customHeight="1">
      <c r="B22" s="20"/>
      <c r="D22" s="26" t="s">
        <v>37</v>
      </c>
      <c r="AR22" s="20"/>
    </row>
    <row r="23" spans="1:71" s="1" customFormat="1" ht="16.5" customHeight="1">
      <c r="B23" s="20"/>
      <c r="E23" s="353" t="s">
        <v>1</v>
      </c>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R23" s="20"/>
    </row>
    <row r="24" spans="1:71" s="1" customFormat="1" ht="6.95" customHeight="1">
      <c r="B24" s="20"/>
      <c r="AR24" s="20"/>
    </row>
    <row r="25" spans="1:71" s="1" customFormat="1" ht="6.95" customHeight="1">
      <c r="B25" s="20"/>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0"/>
    </row>
    <row r="26" spans="1:71" s="1" customFormat="1" ht="14.45" customHeight="1">
      <c r="B26" s="20"/>
      <c r="D26" s="29" t="s">
        <v>38</v>
      </c>
      <c r="AK26" s="354">
        <f>ROUND(AG94,2)</f>
        <v>-1390540.59</v>
      </c>
      <c r="AL26" s="351"/>
      <c r="AM26" s="351"/>
      <c r="AN26" s="351"/>
      <c r="AO26" s="351"/>
      <c r="AR26" s="20"/>
    </row>
    <row r="27" spans="1:71" s="1" customFormat="1" ht="14.45" customHeight="1">
      <c r="B27" s="20"/>
      <c r="D27" s="29" t="s">
        <v>39</v>
      </c>
      <c r="AK27" s="354">
        <f>ROUND(AG99, 2)</f>
        <v>0</v>
      </c>
      <c r="AL27" s="354"/>
      <c r="AM27" s="354"/>
      <c r="AN27" s="354"/>
      <c r="AO27" s="354"/>
      <c r="AR27" s="20"/>
    </row>
    <row r="28" spans="1:71" s="2" customFormat="1" ht="6.95" customHeight="1">
      <c r="A28" s="31"/>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2"/>
      <c r="BE28" s="31"/>
    </row>
    <row r="29" spans="1:71" s="2" customFormat="1" ht="25.9" customHeight="1">
      <c r="A29" s="31"/>
      <c r="B29" s="32"/>
      <c r="C29" s="31"/>
      <c r="D29" s="33" t="s">
        <v>40</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55">
        <f>ROUND(AK26 + AK27, 2)</f>
        <v>-1390540.59</v>
      </c>
      <c r="AL29" s="356"/>
      <c r="AM29" s="356"/>
      <c r="AN29" s="356"/>
      <c r="AO29" s="356"/>
      <c r="AP29" s="31"/>
      <c r="AQ29" s="31"/>
      <c r="AR29" s="32"/>
      <c r="BE29" s="31"/>
    </row>
    <row r="30" spans="1:71" s="2" customFormat="1" ht="6.95" customHeight="1">
      <c r="A30" s="31"/>
      <c r="B30" s="32"/>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2"/>
      <c r="BE30" s="31"/>
    </row>
    <row r="31" spans="1:71" s="2" customFormat="1" ht="12.75">
      <c r="A31" s="31"/>
      <c r="B31" s="32"/>
      <c r="C31" s="31"/>
      <c r="D31" s="31"/>
      <c r="E31" s="31"/>
      <c r="F31" s="31"/>
      <c r="G31" s="31"/>
      <c r="H31" s="31"/>
      <c r="I31" s="31"/>
      <c r="J31" s="31"/>
      <c r="K31" s="31"/>
      <c r="L31" s="357" t="s">
        <v>41</v>
      </c>
      <c r="M31" s="357"/>
      <c r="N31" s="357"/>
      <c r="O31" s="357"/>
      <c r="P31" s="357"/>
      <c r="Q31" s="31"/>
      <c r="R31" s="31"/>
      <c r="S31" s="31"/>
      <c r="T31" s="31"/>
      <c r="U31" s="31"/>
      <c r="V31" s="31"/>
      <c r="W31" s="357" t="s">
        <v>42</v>
      </c>
      <c r="X31" s="357"/>
      <c r="Y31" s="357"/>
      <c r="Z31" s="357"/>
      <c r="AA31" s="357"/>
      <c r="AB31" s="357"/>
      <c r="AC31" s="357"/>
      <c r="AD31" s="357"/>
      <c r="AE31" s="357"/>
      <c r="AF31" s="31"/>
      <c r="AG31" s="31"/>
      <c r="AH31" s="31"/>
      <c r="AI31" s="31"/>
      <c r="AJ31" s="31"/>
      <c r="AK31" s="357" t="s">
        <v>43</v>
      </c>
      <c r="AL31" s="357"/>
      <c r="AM31" s="357"/>
      <c r="AN31" s="357"/>
      <c r="AO31" s="357"/>
      <c r="AP31" s="31"/>
      <c r="AQ31" s="31"/>
      <c r="AR31" s="32"/>
      <c r="BE31" s="31"/>
    </row>
    <row r="32" spans="1:71" s="3" customFormat="1" ht="14.45" customHeight="1">
      <c r="B32" s="36"/>
      <c r="D32" s="26" t="s">
        <v>44</v>
      </c>
      <c r="F32" s="26" t="s">
        <v>45</v>
      </c>
      <c r="L32" s="360">
        <v>0.21</v>
      </c>
      <c r="M32" s="359"/>
      <c r="N32" s="359"/>
      <c r="O32" s="359"/>
      <c r="P32" s="359"/>
      <c r="W32" s="358">
        <f>ROUND(AZ94 + SUM(CD99), 2)</f>
        <v>-1390540.59</v>
      </c>
      <c r="X32" s="359"/>
      <c r="Y32" s="359"/>
      <c r="Z32" s="359"/>
      <c r="AA32" s="359"/>
      <c r="AB32" s="359"/>
      <c r="AC32" s="359"/>
      <c r="AD32" s="359"/>
      <c r="AE32" s="359"/>
      <c r="AK32" s="358">
        <f>ROUND(AV94 + SUM(BY99), 2)</f>
        <v>-292013.52</v>
      </c>
      <c r="AL32" s="359"/>
      <c r="AM32" s="359"/>
      <c r="AN32" s="359"/>
      <c r="AO32" s="359"/>
      <c r="AR32" s="36"/>
    </row>
    <row r="33" spans="1:57" s="3" customFormat="1" ht="14.45" customHeight="1">
      <c r="B33" s="36"/>
      <c r="F33" s="26" t="s">
        <v>46</v>
      </c>
      <c r="L33" s="360">
        <v>0.15</v>
      </c>
      <c r="M33" s="359"/>
      <c r="N33" s="359"/>
      <c r="O33" s="359"/>
      <c r="P33" s="359"/>
      <c r="W33" s="358">
        <f>ROUND(BA94 + SUM(CE99), 2)</f>
        <v>0</v>
      </c>
      <c r="X33" s="359"/>
      <c r="Y33" s="359"/>
      <c r="Z33" s="359"/>
      <c r="AA33" s="359"/>
      <c r="AB33" s="359"/>
      <c r="AC33" s="359"/>
      <c r="AD33" s="359"/>
      <c r="AE33" s="359"/>
      <c r="AK33" s="358">
        <f>ROUND(AW94 + SUM(BZ99), 2)</f>
        <v>0</v>
      </c>
      <c r="AL33" s="359"/>
      <c r="AM33" s="359"/>
      <c r="AN33" s="359"/>
      <c r="AO33" s="359"/>
      <c r="AR33" s="36"/>
    </row>
    <row r="34" spans="1:57" s="3" customFormat="1" ht="14.45" hidden="1" customHeight="1">
      <c r="B34" s="36"/>
      <c r="F34" s="26" t="s">
        <v>47</v>
      </c>
      <c r="L34" s="360">
        <v>0.21</v>
      </c>
      <c r="M34" s="359"/>
      <c r="N34" s="359"/>
      <c r="O34" s="359"/>
      <c r="P34" s="359"/>
      <c r="W34" s="358">
        <f>ROUND(BB94 + SUM(CF99), 2)</f>
        <v>0</v>
      </c>
      <c r="X34" s="359"/>
      <c r="Y34" s="359"/>
      <c r="Z34" s="359"/>
      <c r="AA34" s="359"/>
      <c r="AB34" s="359"/>
      <c r="AC34" s="359"/>
      <c r="AD34" s="359"/>
      <c r="AE34" s="359"/>
      <c r="AK34" s="358">
        <v>0</v>
      </c>
      <c r="AL34" s="359"/>
      <c r="AM34" s="359"/>
      <c r="AN34" s="359"/>
      <c r="AO34" s="359"/>
      <c r="AR34" s="36"/>
    </row>
    <row r="35" spans="1:57" s="3" customFormat="1" ht="14.45" hidden="1" customHeight="1">
      <c r="B35" s="36"/>
      <c r="F35" s="26" t="s">
        <v>48</v>
      </c>
      <c r="L35" s="360">
        <v>0.15</v>
      </c>
      <c r="M35" s="359"/>
      <c r="N35" s="359"/>
      <c r="O35" s="359"/>
      <c r="P35" s="359"/>
      <c r="W35" s="358">
        <f>ROUND(BC94 + SUM(CG99), 2)</f>
        <v>0</v>
      </c>
      <c r="X35" s="359"/>
      <c r="Y35" s="359"/>
      <c r="Z35" s="359"/>
      <c r="AA35" s="359"/>
      <c r="AB35" s="359"/>
      <c r="AC35" s="359"/>
      <c r="AD35" s="359"/>
      <c r="AE35" s="359"/>
      <c r="AK35" s="358">
        <v>0</v>
      </c>
      <c r="AL35" s="359"/>
      <c r="AM35" s="359"/>
      <c r="AN35" s="359"/>
      <c r="AO35" s="359"/>
      <c r="AR35" s="36"/>
    </row>
    <row r="36" spans="1:57" s="3" customFormat="1" ht="14.45" hidden="1" customHeight="1">
      <c r="B36" s="36"/>
      <c r="F36" s="26" t="s">
        <v>49</v>
      </c>
      <c r="L36" s="360">
        <v>0</v>
      </c>
      <c r="M36" s="359"/>
      <c r="N36" s="359"/>
      <c r="O36" s="359"/>
      <c r="P36" s="359"/>
      <c r="W36" s="358">
        <f>ROUND(BD94 + SUM(CH99), 2)</f>
        <v>0</v>
      </c>
      <c r="X36" s="359"/>
      <c r="Y36" s="359"/>
      <c r="Z36" s="359"/>
      <c r="AA36" s="359"/>
      <c r="AB36" s="359"/>
      <c r="AC36" s="359"/>
      <c r="AD36" s="359"/>
      <c r="AE36" s="359"/>
      <c r="AK36" s="358">
        <v>0</v>
      </c>
      <c r="AL36" s="359"/>
      <c r="AM36" s="359"/>
      <c r="AN36" s="359"/>
      <c r="AO36" s="359"/>
      <c r="AR36" s="36"/>
    </row>
    <row r="37" spans="1:57" s="2" customFormat="1" ht="6.95" customHeight="1">
      <c r="A37" s="31"/>
      <c r="B37" s="32"/>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2"/>
      <c r="BE37" s="31"/>
    </row>
    <row r="38" spans="1:57" s="2" customFormat="1" ht="25.9" customHeight="1">
      <c r="A38" s="31"/>
      <c r="B38" s="32"/>
      <c r="C38" s="37"/>
      <c r="D38" s="38" t="s">
        <v>50</v>
      </c>
      <c r="E38" s="39"/>
      <c r="F38" s="39"/>
      <c r="G38" s="39"/>
      <c r="H38" s="39"/>
      <c r="I38" s="39"/>
      <c r="J38" s="39"/>
      <c r="K38" s="39"/>
      <c r="L38" s="39"/>
      <c r="M38" s="39"/>
      <c r="N38" s="39"/>
      <c r="O38" s="39"/>
      <c r="P38" s="39"/>
      <c r="Q38" s="39"/>
      <c r="R38" s="39"/>
      <c r="S38" s="39"/>
      <c r="T38" s="40" t="s">
        <v>51</v>
      </c>
      <c r="U38" s="39"/>
      <c r="V38" s="39"/>
      <c r="W38" s="39"/>
      <c r="X38" s="365" t="s">
        <v>52</v>
      </c>
      <c r="Y38" s="363"/>
      <c r="Z38" s="363"/>
      <c r="AA38" s="363"/>
      <c r="AB38" s="363"/>
      <c r="AC38" s="39"/>
      <c r="AD38" s="39"/>
      <c r="AE38" s="39"/>
      <c r="AF38" s="39"/>
      <c r="AG38" s="39"/>
      <c r="AH38" s="39"/>
      <c r="AI38" s="39"/>
      <c r="AJ38" s="39"/>
      <c r="AK38" s="362">
        <f>SUM(AK29:AK36)</f>
        <v>-1682554.11</v>
      </c>
      <c r="AL38" s="363"/>
      <c r="AM38" s="363"/>
      <c r="AN38" s="363"/>
      <c r="AO38" s="364"/>
      <c r="AP38" s="37"/>
      <c r="AQ38" s="37"/>
      <c r="AR38" s="32"/>
      <c r="BE38" s="31"/>
    </row>
    <row r="39" spans="1:57" s="2" customFormat="1" ht="6.95" customHeight="1">
      <c r="A39" s="31"/>
      <c r="B39" s="32"/>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c r="BE39" s="31"/>
    </row>
    <row r="40" spans="1:57" s="2" customFormat="1" ht="14.45" customHeight="1">
      <c r="A40" s="31"/>
      <c r="B40" s="3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2"/>
      <c r="BE40" s="31"/>
    </row>
    <row r="41" spans="1:57" s="1" customFormat="1" ht="14.45" customHeight="1">
      <c r="B41" s="20"/>
      <c r="AR41" s="20"/>
    </row>
    <row r="42" spans="1:57" s="1" customFormat="1" ht="14.45" customHeight="1">
      <c r="B42" s="20"/>
      <c r="AR42" s="20"/>
    </row>
    <row r="43" spans="1:57" s="1" customFormat="1" ht="14.45" customHeight="1">
      <c r="B43" s="20"/>
      <c r="AR43" s="20"/>
    </row>
    <row r="44" spans="1:57" s="1" customFormat="1" ht="14.45" customHeight="1">
      <c r="B44" s="20"/>
      <c r="AR44" s="20"/>
    </row>
    <row r="45" spans="1:57" s="1" customFormat="1" ht="14.45" customHeight="1">
      <c r="B45" s="20"/>
      <c r="AR45" s="20"/>
    </row>
    <row r="46" spans="1:57" s="1" customFormat="1" ht="14.45" customHeight="1">
      <c r="B46" s="20"/>
      <c r="AR46" s="20"/>
    </row>
    <row r="47" spans="1:57" s="1" customFormat="1" ht="14.45" customHeight="1">
      <c r="B47" s="20"/>
      <c r="AR47" s="20"/>
    </row>
    <row r="48" spans="1:57" s="1" customFormat="1" ht="14.45" customHeight="1">
      <c r="B48" s="20"/>
      <c r="AR48" s="20"/>
    </row>
    <row r="49" spans="1:57" s="2" customFormat="1" ht="14.45" customHeight="1">
      <c r="B49" s="41"/>
      <c r="D49" s="42" t="s">
        <v>53</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2" t="s">
        <v>54</v>
      </c>
      <c r="AI49" s="43"/>
      <c r="AJ49" s="43"/>
      <c r="AK49" s="43"/>
      <c r="AL49" s="43"/>
      <c r="AM49" s="43"/>
      <c r="AN49" s="43"/>
      <c r="AO49" s="43"/>
      <c r="AR49" s="41"/>
    </row>
    <row r="50" spans="1:57">
      <c r="B50" s="20"/>
      <c r="AR50" s="20"/>
    </row>
    <row r="51" spans="1:57">
      <c r="B51" s="20"/>
      <c r="AR51" s="20"/>
    </row>
    <row r="52" spans="1:57">
      <c r="B52" s="20"/>
      <c r="AR52" s="20"/>
    </row>
    <row r="53" spans="1:57">
      <c r="B53" s="20"/>
      <c r="AR53" s="20"/>
    </row>
    <row r="54" spans="1:57">
      <c r="B54" s="20"/>
      <c r="AR54" s="20"/>
    </row>
    <row r="55" spans="1:57">
      <c r="B55" s="20"/>
      <c r="AR55" s="20"/>
    </row>
    <row r="56" spans="1:57">
      <c r="B56" s="20"/>
      <c r="AR56" s="20"/>
    </row>
    <row r="57" spans="1:57">
      <c r="B57" s="20"/>
      <c r="AR57" s="20"/>
    </row>
    <row r="58" spans="1:57">
      <c r="B58" s="20"/>
      <c r="AR58" s="20"/>
    </row>
    <row r="59" spans="1:57">
      <c r="B59" s="20"/>
      <c r="AR59" s="20"/>
    </row>
    <row r="60" spans="1:57" s="2" customFormat="1" ht="12.75">
      <c r="A60" s="31"/>
      <c r="B60" s="32"/>
      <c r="C60" s="31"/>
      <c r="D60" s="44" t="s">
        <v>55</v>
      </c>
      <c r="E60" s="34"/>
      <c r="F60" s="34"/>
      <c r="G60" s="34"/>
      <c r="H60" s="34"/>
      <c r="I60" s="34"/>
      <c r="J60" s="34"/>
      <c r="K60" s="34"/>
      <c r="L60" s="34"/>
      <c r="M60" s="34"/>
      <c r="N60" s="34"/>
      <c r="O60" s="34"/>
      <c r="P60" s="34"/>
      <c r="Q60" s="34"/>
      <c r="R60" s="34"/>
      <c r="S60" s="34"/>
      <c r="T60" s="34"/>
      <c r="U60" s="34"/>
      <c r="V60" s="44" t="s">
        <v>56</v>
      </c>
      <c r="W60" s="34"/>
      <c r="X60" s="34"/>
      <c r="Y60" s="34"/>
      <c r="Z60" s="34"/>
      <c r="AA60" s="34"/>
      <c r="AB60" s="34"/>
      <c r="AC60" s="34"/>
      <c r="AD60" s="34"/>
      <c r="AE60" s="34"/>
      <c r="AF60" s="34"/>
      <c r="AG60" s="34"/>
      <c r="AH60" s="44" t="s">
        <v>55</v>
      </c>
      <c r="AI60" s="34"/>
      <c r="AJ60" s="34"/>
      <c r="AK60" s="34"/>
      <c r="AL60" s="34"/>
      <c r="AM60" s="44" t="s">
        <v>56</v>
      </c>
      <c r="AN60" s="34"/>
      <c r="AO60" s="34"/>
      <c r="AP60" s="31"/>
      <c r="AQ60" s="31"/>
      <c r="AR60" s="32"/>
      <c r="BE60" s="31"/>
    </row>
    <row r="61" spans="1:57">
      <c r="B61" s="20"/>
      <c r="AR61" s="20"/>
    </row>
    <row r="62" spans="1:57">
      <c r="B62" s="20"/>
      <c r="AR62" s="20"/>
    </row>
    <row r="63" spans="1:57">
      <c r="B63" s="20"/>
      <c r="AR63" s="20"/>
    </row>
    <row r="64" spans="1:57" s="2" customFormat="1" ht="12.75">
      <c r="A64" s="31"/>
      <c r="B64" s="32"/>
      <c r="C64" s="31"/>
      <c r="D64" s="42" t="s">
        <v>57</v>
      </c>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2" t="s">
        <v>58</v>
      </c>
      <c r="AI64" s="45"/>
      <c r="AJ64" s="45"/>
      <c r="AK64" s="45"/>
      <c r="AL64" s="45"/>
      <c r="AM64" s="45"/>
      <c r="AN64" s="45"/>
      <c r="AO64" s="45"/>
      <c r="AP64" s="31"/>
      <c r="AQ64" s="31"/>
      <c r="AR64" s="32"/>
      <c r="BE64" s="31"/>
    </row>
    <row r="65" spans="1:57">
      <c r="B65" s="20"/>
      <c r="AR65" s="20"/>
    </row>
    <row r="66" spans="1:57">
      <c r="B66" s="20"/>
      <c r="AR66" s="20"/>
    </row>
    <row r="67" spans="1:57">
      <c r="B67" s="20"/>
      <c r="AR67" s="20"/>
    </row>
    <row r="68" spans="1:57">
      <c r="B68" s="20"/>
      <c r="AR68" s="20"/>
    </row>
    <row r="69" spans="1:57">
      <c r="B69" s="20"/>
      <c r="AR69" s="20"/>
    </row>
    <row r="70" spans="1:57">
      <c r="B70" s="20"/>
      <c r="AR70" s="20"/>
    </row>
    <row r="71" spans="1:57">
      <c r="B71" s="20"/>
      <c r="AR71" s="20"/>
    </row>
    <row r="72" spans="1:57">
      <c r="B72" s="20"/>
      <c r="AR72" s="20"/>
    </row>
    <row r="73" spans="1:57">
      <c r="B73" s="20"/>
      <c r="AR73" s="20"/>
    </row>
    <row r="74" spans="1:57">
      <c r="B74" s="20"/>
      <c r="AR74" s="20"/>
    </row>
    <row r="75" spans="1:57" s="2" customFormat="1" ht="12.75">
      <c r="A75" s="31"/>
      <c r="B75" s="32"/>
      <c r="C75" s="31"/>
      <c r="D75" s="44" t="s">
        <v>55</v>
      </c>
      <c r="E75" s="34"/>
      <c r="F75" s="34"/>
      <c r="G75" s="34"/>
      <c r="H75" s="34"/>
      <c r="I75" s="34"/>
      <c r="J75" s="34"/>
      <c r="K75" s="34"/>
      <c r="L75" s="34"/>
      <c r="M75" s="34"/>
      <c r="N75" s="34"/>
      <c r="O75" s="34"/>
      <c r="P75" s="34"/>
      <c r="Q75" s="34"/>
      <c r="R75" s="34"/>
      <c r="S75" s="34"/>
      <c r="T75" s="34"/>
      <c r="U75" s="34"/>
      <c r="V75" s="44" t="s">
        <v>56</v>
      </c>
      <c r="W75" s="34"/>
      <c r="X75" s="34"/>
      <c r="Y75" s="34"/>
      <c r="Z75" s="34"/>
      <c r="AA75" s="34"/>
      <c r="AB75" s="34"/>
      <c r="AC75" s="34"/>
      <c r="AD75" s="34"/>
      <c r="AE75" s="34"/>
      <c r="AF75" s="34"/>
      <c r="AG75" s="34"/>
      <c r="AH75" s="44" t="s">
        <v>55</v>
      </c>
      <c r="AI75" s="34"/>
      <c r="AJ75" s="34"/>
      <c r="AK75" s="34"/>
      <c r="AL75" s="34"/>
      <c r="AM75" s="44" t="s">
        <v>56</v>
      </c>
      <c r="AN75" s="34"/>
      <c r="AO75" s="34"/>
      <c r="AP75" s="31"/>
      <c r="AQ75" s="31"/>
      <c r="AR75" s="32"/>
      <c r="BE75" s="31"/>
    </row>
    <row r="76" spans="1:57" s="2" customFormat="1">
      <c r="A76" s="31"/>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2"/>
      <c r="BE76" s="31"/>
    </row>
    <row r="77" spans="1:57" s="2" customFormat="1" ht="6.95" customHeight="1">
      <c r="A77" s="31"/>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32"/>
      <c r="BE77" s="31"/>
    </row>
    <row r="81" spans="1:91" s="2" customFormat="1" ht="6.95" customHeight="1">
      <c r="A81" s="31"/>
      <c r="B81" s="48"/>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32"/>
      <c r="BE81" s="31"/>
    </row>
    <row r="82" spans="1:91" s="2" customFormat="1" ht="24.95" customHeight="1">
      <c r="A82" s="31"/>
      <c r="B82" s="32"/>
      <c r="C82" s="21" t="s">
        <v>59</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2"/>
      <c r="BE82" s="31"/>
    </row>
    <row r="83" spans="1:91" s="2" customFormat="1" ht="6.95" customHeight="1">
      <c r="A83" s="31"/>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2"/>
      <c r="BE83" s="31"/>
    </row>
    <row r="84" spans="1:91" s="4" customFormat="1" ht="12" customHeight="1">
      <c r="B84" s="50"/>
      <c r="C84" s="26" t="s">
        <v>12</v>
      </c>
      <c r="L84" s="4" t="str">
        <f>K5</f>
        <v>06</v>
      </c>
      <c r="AR84" s="50"/>
    </row>
    <row r="85" spans="1:91" s="5" customFormat="1" ht="36.950000000000003" customHeight="1">
      <c r="B85" s="51"/>
      <c r="C85" s="52" t="s">
        <v>14</v>
      </c>
      <c r="L85" s="325" t="str">
        <f>K6</f>
        <v>Integrované městské centrum TILIA -Zm.L. -dod.č.6</v>
      </c>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R85" s="51"/>
    </row>
    <row r="86" spans="1:91" s="2" customFormat="1" ht="6.95" customHeight="1">
      <c r="A86" s="31"/>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2"/>
      <c r="BE86" s="31"/>
    </row>
    <row r="87" spans="1:91" s="2" customFormat="1" ht="12" customHeight="1">
      <c r="A87" s="31"/>
      <c r="B87" s="32"/>
      <c r="C87" s="26" t="s">
        <v>18</v>
      </c>
      <c r="D87" s="31"/>
      <c r="E87" s="31"/>
      <c r="F87" s="31"/>
      <c r="G87" s="31"/>
      <c r="H87" s="31"/>
      <c r="I87" s="31"/>
      <c r="J87" s="31"/>
      <c r="K87" s="31"/>
      <c r="L87" s="53" t="str">
        <f>IF(K8="","",K8)</f>
        <v>Rychnov u Jablonce nad Nisou</v>
      </c>
      <c r="M87" s="31"/>
      <c r="N87" s="31"/>
      <c r="O87" s="31"/>
      <c r="P87" s="31"/>
      <c r="Q87" s="31"/>
      <c r="R87" s="31"/>
      <c r="S87" s="31"/>
      <c r="T87" s="31"/>
      <c r="U87" s="31"/>
      <c r="V87" s="31"/>
      <c r="W87" s="31"/>
      <c r="X87" s="31"/>
      <c r="Y87" s="31"/>
      <c r="Z87" s="31"/>
      <c r="AA87" s="31"/>
      <c r="AB87" s="31"/>
      <c r="AC87" s="31"/>
      <c r="AD87" s="31"/>
      <c r="AE87" s="31"/>
      <c r="AF87" s="31"/>
      <c r="AG87" s="31"/>
      <c r="AH87" s="31"/>
      <c r="AI87" s="26" t="s">
        <v>20</v>
      </c>
      <c r="AJ87" s="31"/>
      <c r="AK87" s="31"/>
      <c r="AL87" s="31"/>
      <c r="AM87" s="327">
        <f>IF(AN8= "","",AN8)</f>
        <v>45173</v>
      </c>
      <c r="AN87" s="327"/>
      <c r="AO87" s="31"/>
      <c r="AP87" s="31"/>
      <c r="AQ87" s="31"/>
      <c r="AR87" s="32"/>
      <c r="BE87" s="31"/>
    </row>
    <row r="88" spans="1:91" s="2" customFormat="1" ht="6.95" customHeight="1">
      <c r="A88" s="31"/>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2"/>
      <c r="BE88" s="31"/>
    </row>
    <row r="89" spans="1:91" s="2" customFormat="1" ht="15.2" customHeight="1">
      <c r="A89" s="31"/>
      <c r="B89" s="32"/>
      <c r="C89" s="26" t="s">
        <v>21</v>
      </c>
      <c r="D89" s="31"/>
      <c r="E89" s="31"/>
      <c r="F89" s="31"/>
      <c r="G89" s="31"/>
      <c r="H89" s="31"/>
      <c r="I89" s="31"/>
      <c r="J89" s="31"/>
      <c r="K89" s="31"/>
      <c r="L89" s="4" t="str">
        <f>IF(E11= "","",E11)</f>
        <v>Město Rychnov u Jablonce nad Nisou</v>
      </c>
      <c r="M89" s="31"/>
      <c r="N89" s="31"/>
      <c r="O89" s="31"/>
      <c r="P89" s="31"/>
      <c r="Q89" s="31"/>
      <c r="R89" s="31"/>
      <c r="S89" s="31"/>
      <c r="T89" s="31"/>
      <c r="U89" s="31"/>
      <c r="V89" s="31"/>
      <c r="W89" s="31"/>
      <c r="X89" s="31"/>
      <c r="Y89" s="31"/>
      <c r="Z89" s="31"/>
      <c r="AA89" s="31"/>
      <c r="AB89" s="31"/>
      <c r="AC89" s="31"/>
      <c r="AD89" s="31"/>
      <c r="AE89" s="31"/>
      <c r="AF89" s="31"/>
      <c r="AG89" s="31"/>
      <c r="AH89" s="31"/>
      <c r="AI89" s="26" t="s">
        <v>31</v>
      </c>
      <c r="AJ89" s="31"/>
      <c r="AK89" s="31"/>
      <c r="AL89" s="31"/>
      <c r="AM89" s="328" t="str">
        <f>IF(E17="","",E17)</f>
        <v>DESIGM 4</v>
      </c>
      <c r="AN89" s="329"/>
      <c r="AO89" s="329"/>
      <c r="AP89" s="329"/>
      <c r="AQ89" s="31"/>
      <c r="AR89" s="32"/>
      <c r="AS89" s="330" t="s">
        <v>60</v>
      </c>
      <c r="AT89" s="331"/>
      <c r="AU89" s="55"/>
      <c r="AV89" s="55"/>
      <c r="AW89" s="55"/>
      <c r="AX89" s="55"/>
      <c r="AY89" s="55"/>
      <c r="AZ89" s="55"/>
      <c r="BA89" s="55"/>
      <c r="BB89" s="55"/>
      <c r="BC89" s="55"/>
      <c r="BD89" s="56"/>
      <c r="BE89" s="31"/>
    </row>
    <row r="90" spans="1:91" s="2" customFormat="1" ht="25.7" customHeight="1">
      <c r="A90" s="31"/>
      <c r="B90" s="32"/>
      <c r="C90" s="26" t="s">
        <v>27</v>
      </c>
      <c r="D90" s="31"/>
      <c r="E90" s="31"/>
      <c r="F90" s="31"/>
      <c r="G90" s="31"/>
      <c r="H90" s="31"/>
      <c r="I90" s="31"/>
      <c r="J90" s="31"/>
      <c r="K90" s="31"/>
      <c r="L90" s="4" t="str">
        <f>IF(E14="","",E14)</f>
        <v>CL-EVANS s.r.o., Bulharská 1557, Česká Lípa</v>
      </c>
      <c r="M90" s="31"/>
      <c r="N90" s="31"/>
      <c r="O90" s="31"/>
      <c r="P90" s="31"/>
      <c r="Q90" s="31"/>
      <c r="R90" s="31"/>
      <c r="S90" s="31"/>
      <c r="T90" s="31"/>
      <c r="U90" s="31"/>
      <c r="V90" s="31"/>
      <c r="W90" s="31"/>
      <c r="X90" s="31"/>
      <c r="Y90" s="31"/>
      <c r="Z90" s="31"/>
      <c r="AA90" s="31"/>
      <c r="AB90" s="31"/>
      <c r="AC90" s="31"/>
      <c r="AD90" s="31"/>
      <c r="AE90" s="31"/>
      <c r="AF90" s="31"/>
      <c r="AG90" s="31"/>
      <c r="AH90" s="31"/>
      <c r="AI90" s="26" t="s">
        <v>35</v>
      </c>
      <c r="AJ90" s="31"/>
      <c r="AK90" s="31"/>
      <c r="AL90" s="31"/>
      <c r="AM90" s="328" t="str">
        <f>IF(E20="","",E20)</f>
        <v>Radek Ulbricht, CL-EVANS s.r.o.</v>
      </c>
      <c r="AN90" s="329"/>
      <c r="AO90" s="329"/>
      <c r="AP90" s="329"/>
      <c r="AQ90" s="31"/>
      <c r="AR90" s="32"/>
      <c r="AS90" s="332"/>
      <c r="AT90" s="333"/>
      <c r="AU90" s="57"/>
      <c r="AV90" s="57"/>
      <c r="AW90" s="57"/>
      <c r="AX90" s="57"/>
      <c r="AY90" s="57"/>
      <c r="AZ90" s="57"/>
      <c r="BA90" s="57"/>
      <c r="BB90" s="57"/>
      <c r="BC90" s="57"/>
      <c r="BD90" s="58"/>
      <c r="BE90" s="31"/>
    </row>
    <row r="91" spans="1:91" s="2" customFormat="1" ht="10.9" customHeight="1">
      <c r="A91" s="31"/>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2"/>
      <c r="AS91" s="332"/>
      <c r="AT91" s="333"/>
      <c r="AU91" s="57"/>
      <c r="AV91" s="57"/>
      <c r="AW91" s="57"/>
      <c r="AX91" s="57"/>
      <c r="AY91" s="57"/>
      <c r="AZ91" s="57"/>
      <c r="BA91" s="57"/>
      <c r="BB91" s="57"/>
      <c r="BC91" s="57"/>
      <c r="BD91" s="58"/>
      <c r="BE91" s="31"/>
    </row>
    <row r="92" spans="1:91" s="2" customFormat="1" ht="29.25" customHeight="1">
      <c r="A92" s="31"/>
      <c r="B92" s="32"/>
      <c r="C92" s="337" t="s">
        <v>61</v>
      </c>
      <c r="D92" s="335"/>
      <c r="E92" s="335"/>
      <c r="F92" s="335"/>
      <c r="G92" s="335"/>
      <c r="H92" s="59"/>
      <c r="I92" s="334" t="s">
        <v>62</v>
      </c>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8" t="s">
        <v>63</v>
      </c>
      <c r="AH92" s="335"/>
      <c r="AI92" s="335"/>
      <c r="AJ92" s="335"/>
      <c r="AK92" s="335"/>
      <c r="AL92" s="335"/>
      <c r="AM92" s="335"/>
      <c r="AN92" s="334" t="s">
        <v>64</v>
      </c>
      <c r="AO92" s="335"/>
      <c r="AP92" s="336"/>
      <c r="AQ92" s="60" t="s">
        <v>65</v>
      </c>
      <c r="AR92" s="32"/>
      <c r="AS92" s="61" t="s">
        <v>66</v>
      </c>
      <c r="AT92" s="62" t="s">
        <v>67</v>
      </c>
      <c r="AU92" s="62" t="s">
        <v>68</v>
      </c>
      <c r="AV92" s="62" t="s">
        <v>69</v>
      </c>
      <c r="AW92" s="62" t="s">
        <v>70</v>
      </c>
      <c r="AX92" s="62" t="s">
        <v>71</v>
      </c>
      <c r="AY92" s="62" t="s">
        <v>72</v>
      </c>
      <c r="AZ92" s="62" t="s">
        <v>73</v>
      </c>
      <c r="BA92" s="62" t="s">
        <v>74</v>
      </c>
      <c r="BB92" s="62" t="s">
        <v>75</v>
      </c>
      <c r="BC92" s="62" t="s">
        <v>76</v>
      </c>
      <c r="BD92" s="63" t="s">
        <v>77</v>
      </c>
      <c r="BE92" s="31"/>
    </row>
    <row r="93" spans="1:91" s="2" customFormat="1" ht="10.9" customHeight="1">
      <c r="A93" s="31"/>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2"/>
      <c r="AS93" s="64"/>
      <c r="AT93" s="65"/>
      <c r="AU93" s="65"/>
      <c r="AV93" s="65"/>
      <c r="AW93" s="65"/>
      <c r="AX93" s="65"/>
      <c r="AY93" s="65"/>
      <c r="AZ93" s="65"/>
      <c r="BA93" s="65"/>
      <c r="BB93" s="65"/>
      <c r="BC93" s="65"/>
      <c r="BD93" s="66"/>
      <c r="BE93" s="31"/>
    </row>
    <row r="94" spans="1:91" s="6" customFormat="1" ht="32.450000000000003" customHeight="1">
      <c r="B94" s="67"/>
      <c r="C94" s="68" t="s">
        <v>78</v>
      </c>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340">
        <f>ROUND(AG95,2)</f>
        <v>-1390540.59</v>
      </c>
      <c r="AH94" s="340"/>
      <c r="AI94" s="340"/>
      <c r="AJ94" s="340"/>
      <c r="AK94" s="340"/>
      <c r="AL94" s="340"/>
      <c r="AM94" s="340"/>
      <c r="AN94" s="339">
        <f>SUM(AG94,AT94)</f>
        <v>-1682554.11</v>
      </c>
      <c r="AO94" s="339"/>
      <c r="AP94" s="339"/>
      <c r="AQ94" s="71" t="s">
        <v>1</v>
      </c>
      <c r="AR94" s="67"/>
      <c r="AS94" s="72">
        <f>ROUND(AS95,2)</f>
        <v>0</v>
      </c>
      <c r="AT94" s="73">
        <f>ROUND(SUM(AV94:AW94),2)</f>
        <v>-292013.52</v>
      </c>
      <c r="AU94" s="74">
        <f>ROUND(AU95,5)</f>
        <v>58.470999999999997</v>
      </c>
      <c r="AV94" s="73">
        <f>ROUND(AZ94*L32,2)</f>
        <v>-292013.52</v>
      </c>
      <c r="AW94" s="73">
        <f>ROUND(BA94*L33,2)</f>
        <v>0</v>
      </c>
      <c r="AX94" s="73">
        <f>ROUND(BB94*L32,2)</f>
        <v>0</v>
      </c>
      <c r="AY94" s="73">
        <f>ROUND(BC94*L33,2)</f>
        <v>0</v>
      </c>
      <c r="AZ94" s="73">
        <f>ROUND(AZ95,2)</f>
        <v>-1390540.59</v>
      </c>
      <c r="BA94" s="73">
        <f>ROUND(BA95,2)</f>
        <v>0</v>
      </c>
      <c r="BB94" s="73">
        <f>ROUND(BB95,2)</f>
        <v>0</v>
      </c>
      <c r="BC94" s="73">
        <f>ROUND(BC95,2)</f>
        <v>0</v>
      </c>
      <c r="BD94" s="75">
        <f>ROUND(BD95,2)</f>
        <v>0</v>
      </c>
      <c r="BS94" s="76" t="s">
        <v>79</v>
      </c>
      <c r="BT94" s="76" t="s">
        <v>80</v>
      </c>
      <c r="BU94" s="77" t="s">
        <v>81</v>
      </c>
      <c r="BV94" s="76" t="s">
        <v>82</v>
      </c>
      <c r="BW94" s="76" t="s">
        <v>4</v>
      </c>
      <c r="BX94" s="76" t="s">
        <v>83</v>
      </c>
      <c r="CL94" s="76" t="s">
        <v>1</v>
      </c>
    </row>
    <row r="95" spans="1:91" s="7" customFormat="1" ht="16.5" customHeight="1">
      <c r="B95" s="78"/>
      <c r="C95" s="79"/>
      <c r="D95" s="343" t="s">
        <v>84</v>
      </c>
      <c r="E95" s="343"/>
      <c r="F95" s="343"/>
      <c r="G95" s="343"/>
      <c r="H95" s="343"/>
      <c r="I95" s="80"/>
      <c r="J95" s="343" t="s">
        <v>85</v>
      </c>
      <c r="K95" s="343"/>
      <c r="L95" s="343"/>
      <c r="M95" s="343"/>
      <c r="N95" s="343"/>
      <c r="O95" s="343"/>
      <c r="P95" s="343"/>
      <c r="Q95" s="343"/>
      <c r="R95" s="343"/>
      <c r="S95" s="343"/>
      <c r="T95" s="343"/>
      <c r="U95" s="343"/>
      <c r="V95" s="343"/>
      <c r="W95" s="343"/>
      <c r="X95" s="343"/>
      <c r="Y95" s="343"/>
      <c r="Z95" s="343"/>
      <c r="AA95" s="343"/>
      <c r="AB95" s="343"/>
      <c r="AC95" s="343"/>
      <c r="AD95" s="343"/>
      <c r="AE95" s="343"/>
      <c r="AF95" s="343"/>
      <c r="AG95" s="341">
        <f>ROUND(SUM(AG96:AG97),2)</f>
        <v>-1390540.59</v>
      </c>
      <c r="AH95" s="342"/>
      <c r="AI95" s="342"/>
      <c r="AJ95" s="342"/>
      <c r="AK95" s="342"/>
      <c r="AL95" s="342"/>
      <c r="AM95" s="342"/>
      <c r="AN95" s="344">
        <f>SUM(AG95,AT95)</f>
        <v>-1682554.11</v>
      </c>
      <c r="AO95" s="342"/>
      <c r="AP95" s="342"/>
      <c r="AQ95" s="81" t="s">
        <v>86</v>
      </c>
      <c r="AR95" s="78"/>
      <c r="AS95" s="82">
        <f>ROUND(SUM(AS96:AS97),2)</f>
        <v>0</v>
      </c>
      <c r="AT95" s="83">
        <f>ROUND(SUM(AV95:AW95),2)</f>
        <v>-292013.52</v>
      </c>
      <c r="AU95" s="84">
        <f>ROUND(SUM(AU96:AU97),5)</f>
        <v>58.470999999999997</v>
      </c>
      <c r="AV95" s="83">
        <f>ROUND(AZ95*L32,2)</f>
        <v>-292013.52</v>
      </c>
      <c r="AW95" s="83">
        <f>ROUND(BA95*L33,2)</f>
        <v>0</v>
      </c>
      <c r="AX95" s="83">
        <f>ROUND(BB95*L32,2)</f>
        <v>0</v>
      </c>
      <c r="AY95" s="83">
        <f>ROUND(BC95*L33,2)</f>
        <v>0</v>
      </c>
      <c r="AZ95" s="83">
        <f>ROUND(SUM(AZ96:AZ97),2)</f>
        <v>-1390540.59</v>
      </c>
      <c r="BA95" s="83">
        <f>ROUND(SUM(BA96:BA97),2)</f>
        <v>0</v>
      </c>
      <c r="BB95" s="83">
        <f>ROUND(SUM(BB96:BB97),2)</f>
        <v>0</v>
      </c>
      <c r="BC95" s="83">
        <f>ROUND(SUM(BC96:BC97),2)</f>
        <v>0</v>
      </c>
      <c r="BD95" s="85">
        <f>ROUND(SUM(BD96:BD97),2)</f>
        <v>0</v>
      </c>
      <c r="BS95" s="86" t="s">
        <v>79</v>
      </c>
      <c r="BT95" s="86" t="s">
        <v>87</v>
      </c>
      <c r="BU95" s="86" t="s">
        <v>81</v>
      </c>
      <c r="BV95" s="86" t="s">
        <v>82</v>
      </c>
      <c r="BW95" s="86" t="s">
        <v>88</v>
      </c>
      <c r="BX95" s="86" t="s">
        <v>4</v>
      </c>
      <c r="CL95" s="86" t="s">
        <v>1</v>
      </c>
      <c r="CM95" s="86" t="s">
        <v>89</v>
      </c>
    </row>
    <row r="96" spans="1:91" s="4" customFormat="1" ht="16.5" customHeight="1">
      <c r="A96" s="87" t="s">
        <v>90</v>
      </c>
      <c r="B96" s="50"/>
      <c r="C96" s="10"/>
      <c r="D96" s="10"/>
      <c r="E96" s="348" t="s">
        <v>91</v>
      </c>
      <c r="F96" s="348"/>
      <c r="G96" s="348"/>
      <c r="H96" s="348"/>
      <c r="I96" s="348"/>
      <c r="J96" s="10"/>
      <c r="K96" s="348" t="s">
        <v>92</v>
      </c>
      <c r="L96" s="348"/>
      <c r="M96" s="348"/>
      <c r="N96" s="348"/>
      <c r="O96" s="348"/>
      <c r="P96" s="348"/>
      <c r="Q96" s="348"/>
      <c r="R96" s="348"/>
      <c r="S96" s="348"/>
      <c r="T96" s="348"/>
      <c r="U96" s="348"/>
      <c r="V96" s="348"/>
      <c r="W96" s="348"/>
      <c r="X96" s="348"/>
      <c r="Y96" s="348"/>
      <c r="Z96" s="348"/>
      <c r="AA96" s="348"/>
      <c r="AB96" s="348"/>
      <c r="AC96" s="348"/>
      <c r="AD96" s="348"/>
      <c r="AE96" s="348"/>
      <c r="AF96" s="348"/>
      <c r="AG96" s="347">
        <f>'MNP - ZL31- ZTI, ÚT'!J34</f>
        <v>-1790140</v>
      </c>
      <c r="AH96" s="347"/>
      <c r="AI96" s="347"/>
      <c r="AJ96" s="347"/>
      <c r="AK96" s="347"/>
      <c r="AL96" s="347"/>
      <c r="AM96" s="347"/>
      <c r="AN96" s="345">
        <f>SUM(AG96,AT96)</f>
        <v>-2166069.4</v>
      </c>
      <c r="AO96" s="346"/>
      <c r="AP96" s="346"/>
      <c r="AQ96" s="88" t="s">
        <v>93</v>
      </c>
      <c r="AR96" s="50"/>
      <c r="AS96" s="89">
        <v>0</v>
      </c>
      <c r="AT96" s="90">
        <f>ROUND(SUM(AV96:AW96),2)</f>
        <v>-375929.4</v>
      </c>
      <c r="AU96" s="91">
        <f>'MNP - ZL31- ZTI, ÚT'!P129</f>
        <v>0</v>
      </c>
      <c r="AV96" s="90">
        <f>'MNP - ZL31- ZTI, ÚT'!J37</f>
        <v>-375929.4</v>
      </c>
      <c r="AW96" s="90">
        <f>'MNP - ZL31- ZTI, ÚT'!J38</f>
        <v>0</v>
      </c>
      <c r="AX96" s="90">
        <f>'MNP - ZL31- ZTI, ÚT'!J39</f>
        <v>0</v>
      </c>
      <c r="AY96" s="90">
        <f>'MNP - ZL31- ZTI, ÚT'!J40</f>
        <v>0</v>
      </c>
      <c r="AZ96" s="90">
        <f>'MNP - ZL31- ZTI, ÚT'!F37</f>
        <v>-1790140</v>
      </c>
      <c r="BA96" s="90">
        <f>'MNP - ZL31- ZTI, ÚT'!F38</f>
        <v>0</v>
      </c>
      <c r="BB96" s="90">
        <f>'MNP - ZL31- ZTI, ÚT'!F39</f>
        <v>0</v>
      </c>
      <c r="BC96" s="90">
        <f>'MNP - ZL31- ZTI, ÚT'!F40</f>
        <v>0</v>
      </c>
      <c r="BD96" s="92">
        <f>'MNP - ZL31- ZTI, ÚT'!F41</f>
        <v>0</v>
      </c>
      <c r="BT96" s="24" t="s">
        <v>89</v>
      </c>
      <c r="BV96" s="24" t="s">
        <v>82</v>
      </c>
      <c r="BW96" s="24" t="s">
        <v>94</v>
      </c>
      <c r="BX96" s="24" t="s">
        <v>88</v>
      </c>
      <c r="CL96" s="24" t="s">
        <v>1</v>
      </c>
    </row>
    <row r="97" spans="1:90" s="4" customFormat="1" ht="16.5" customHeight="1">
      <c r="A97" s="87" t="s">
        <v>90</v>
      </c>
      <c r="B97" s="50"/>
      <c r="C97" s="10"/>
      <c r="D97" s="10"/>
      <c r="E97" s="348" t="s">
        <v>95</v>
      </c>
      <c r="F97" s="348"/>
      <c r="G97" s="348"/>
      <c r="H97" s="348"/>
      <c r="I97" s="348"/>
      <c r="J97" s="10"/>
      <c r="K97" s="348" t="s">
        <v>96</v>
      </c>
      <c r="L97" s="348"/>
      <c r="M97" s="348"/>
      <c r="N97" s="348"/>
      <c r="O97" s="348"/>
      <c r="P97" s="348"/>
      <c r="Q97" s="348"/>
      <c r="R97" s="348"/>
      <c r="S97" s="348"/>
      <c r="T97" s="348"/>
      <c r="U97" s="348"/>
      <c r="V97" s="348"/>
      <c r="W97" s="348"/>
      <c r="X97" s="348"/>
      <c r="Y97" s="348"/>
      <c r="Z97" s="348"/>
      <c r="AA97" s="348"/>
      <c r="AB97" s="348"/>
      <c r="AC97" s="348"/>
      <c r="AD97" s="348"/>
      <c r="AE97" s="348"/>
      <c r="AF97" s="348"/>
      <c r="AG97" s="347">
        <f>'VCP - ZL31 - ZTI, ÚT'!J34</f>
        <v>399599.41</v>
      </c>
      <c r="AH97" s="347"/>
      <c r="AI97" s="347"/>
      <c r="AJ97" s="347"/>
      <c r="AK97" s="347"/>
      <c r="AL97" s="347"/>
      <c r="AM97" s="347"/>
      <c r="AN97" s="345">
        <f>SUM(AG97,AT97)</f>
        <v>483515.29</v>
      </c>
      <c r="AO97" s="346"/>
      <c r="AP97" s="346"/>
      <c r="AQ97" s="88" t="s">
        <v>93</v>
      </c>
      <c r="AR97" s="50"/>
      <c r="AS97" s="93">
        <v>0</v>
      </c>
      <c r="AT97" s="94">
        <f>ROUND(SUM(AV97:AW97),2)</f>
        <v>83915.88</v>
      </c>
      <c r="AU97" s="95">
        <f>'VCP - ZL31 - ZTI, ÚT'!P131</f>
        <v>58.470999999999997</v>
      </c>
      <c r="AV97" s="94">
        <f>'VCP - ZL31 - ZTI, ÚT'!J37</f>
        <v>83915.88</v>
      </c>
      <c r="AW97" s="94">
        <f>'VCP - ZL31 - ZTI, ÚT'!J38</f>
        <v>0</v>
      </c>
      <c r="AX97" s="94">
        <f>'VCP - ZL31 - ZTI, ÚT'!J39</f>
        <v>0</v>
      </c>
      <c r="AY97" s="94">
        <f>'VCP - ZL31 - ZTI, ÚT'!J40</f>
        <v>0</v>
      </c>
      <c r="AZ97" s="94">
        <f>'VCP - ZL31 - ZTI, ÚT'!F37</f>
        <v>399599.41</v>
      </c>
      <c r="BA97" s="94">
        <f>'VCP - ZL31 - ZTI, ÚT'!F38</f>
        <v>0</v>
      </c>
      <c r="BB97" s="94">
        <f>'VCP - ZL31 - ZTI, ÚT'!F39</f>
        <v>0</v>
      </c>
      <c r="BC97" s="94">
        <f>'VCP - ZL31 - ZTI, ÚT'!F40</f>
        <v>0</v>
      </c>
      <c r="BD97" s="96">
        <f>'VCP - ZL31 - ZTI, ÚT'!F41</f>
        <v>0</v>
      </c>
      <c r="BT97" s="24" t="s">
        <v>89</v>
      </c>
      <c r="BV97" s="24" t="s">
        <v>82</v>
      </c>
      <c r="BW97" s="24" t="s">
        <v>97</v>
      </c>
      <c r="BX97" s="24" t="s">
        <v>88</v>
      </c>
      <c r="CL97" s="24" t="s">
        <v>1</v>
      </c>
    </row>
    <row r="98" spans="1:90">
      <c r="B98" s="20"/>
      <c r="AR98" s="20"/>
    </row>
    <row r="99" spans="1:90" s="2" customFormat="1" ht="30" customHeight="1">
      <c r="A99" s="31"/>
      <c r="B99" s="32"/>
      <c r="C99" s="68" t="s">
        <v>98</v>
      </c>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39">
        <v>0</v>
      </c>
      <c r="AH99" s="339"/>
      <c r="AI99" s="339"/>
      <c r="AJ99" s="339"/>
      <c r="AK99" s="339"/>
      <c r="AL99" s="339"/>
      <c r="AM99" s="339"/>
      <c r="AN99" s="339">
        <v>0</v>
      </c>
      <c r="AO99" s="339"/>
      <c r="AP99" s="339"/>
      <c r="AQ99" s="97"/>
      <c r="AR99" s="32"/>
      <c r="AS99" s="61" t="s">
        <v>99</v>
      </c>
      <c r="AT99" s="62" t="s">
        <v>100</v>
      </c>
      <c r="AU99" s="62" t="s">
        <v>44</v>
      </c>
      <c r="AV99" s="63" t="s">
        <v>67</v>
      </c>
      <c r="AW99" s="31"/>
      <c r="AX99" s="31"/>
      <c r="AY99" s="31"/>
      <c r="AZ99" s="31"/>
      <c r="BA99" s="31"/>
      <c r="BB99" s="31"/>
      <c r="BC99" s="31"/>
      <c r="BD99" s="31"/>
      <c r="BE99" s="31"/>
    </row>
    <row r="100" spans="1:90" s="2" customFormat="1" ht="10.9" customHeight="1">
      <c r="A100" s="31"/>
      <c r="B100" s="32"/>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2"/>
      <c r="AS100" s="31"/>
      <c r="AT100" s="31"/>
      <c r="AU100" s="31"/>
      <c r="AV100" s="31"/>
      <c r="AW100" s="31"/>
      <c r="AX100" s="31"/>
      <c r="AY100" s="31"/>
      <c r="AZ100" s="31"/>
      <c r="BA100" s="31"/>
      <c r="BB100" s="31"/>
      <c r="BC100" s="31"/>
      <c r="BD100" s="31"/>
      <c r="BE100" s="31"/>
    </row>
    <row r="101" spans="1:90" s="2" customFormat="1" ht="30" customHeight="1">
      <c r="A101" s="31"/>
      <c r="B101" s="32"/>
      <c r="C101" s="98" t="s">
        <v>101</v>
      </c>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349">
        <f>ROUND(AG94 + AG99, 2)</f>
        <v>-1390540.59</v>
      </c>
      <c r="AH101" s="349"/>
      <c r="AI101" s="349"/>
      <c r="AJ101" s="349"/>
      <c r="AK101" s="349"/>
      <c r="AL101" s="349"/>
      <c r="AM101" s="349"/>
      <c r="AN101" s="349">
        <f>ROUND(AN94 + AN99, 2)</f>
        <v>-1682554.11</v>
      </c>
      <c r="AO101" s="349"/>
      <c r="AP101" s="349"/>
      <c r="AQ101" s="99"/>
      <c r="AR101" s="32"/>
      <c r="AS101" s="31"/>
      <c r="AT101" s="31"/>
      <c r="AU101" s="31"/>
      <c r="AV101" s="31"/>
      <c r="AW101" s="31"/>
      <c r="AX101" s="31"/>
      <c r="AY101" s="31"/>
      <c r="AZ101" s="31"/>
      <c r="BA101" s="31"/>
      <c r="BB101" s="31"/>
      <c r="BC101" s="31"/>
      <c r="BD101" s="31"/>
      <c r="BE101" s="31"/>
    </row>
    <row r="102" spans="1:90" s="2" customFormat="1" ht="6.95" customHeight="1">
      <c r="A102" s="31"/>
      <c r="B102" s="46"/>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32"/>
      <c r="AS102" s="31"/>
      <c r="AT102" s="31"/>
      <c r="AU102" s="31"/>
      <c r="AV102" s="31"/>
      <c r="AW102" s="31"/>
      <c r="AX102" s="31"/>
      <c r="AY102" s="31"/>
      <c r="AZ102" s="31"/>
      <c r="BA102" s="31"/>
      <c r="BB102" s="31"/>
      <c r="BC102" s="31"/>
      <c r="BD102" s="31"/>
      <c r="BE102" s="31"/>
    </row>
  </sheetData>
  <mergeCells count="54">
    <mergeCell ref="AR2:BE2"/>
    <mergeCell ref="AK36:AO36"/>
    <mergeCell ref="W36:AE36"/>
    <mergeCell ref="L36:P36"/>
    <mergeCell ref="AK38:AO38"/>
    <mergeCell ref="X38:AB38"/>
    <mergeCell ref="W33:AE33"/>
    <mergeCell ref="L34:P34"/>
    <mergeCell ref="W34:AE34"/>
    <mergeCell ref="AK34:AO34"/>
    <mergeCell ref="AK35:AO35"/>
    <mergeCell ref="L35:P35"/>
    <mergeCell ref="W35:AE35"/>
    <mergeCell ref="AG101:AM101"/>
    <mergeCell ref="AN101:AP101"/>
    <mergeCell ref="K5:AJ5"/>
    <mergeCell ref="K6:AJ6"/>
    <mergeCell ref="E23:AN23"/>
    <mergeCell ref="AK26:AO26"/>
    <mergeCell ref="AK27:AO27"/>
    <mergeCell ref="AK29:AO29"/>
    <mergeCell ref="W31:AE31"/>
    <mergeCell ref="AK31:AO31"/>
    <mergeCell ref="L31:P31"/>
    <mergeCell ref="W32:AE32"/>
    <mergeCell ref="AK32:AO32"/>
    <mergeCell ref="L32:P32"/>
    <mergeCell ref="AK33:AO33"/>
    <mergeCell ref="L33:P33"/>
    <mergeCell ref="E97:I97"/>
    <mergeCell ref="K97:AF97"/>
    <mergeCell ref="AN97:AP97"/>
    <mergeCell ref="AG97:AM97"/>
    <mergeCell ref="AN99:AP99"/>
    <mergeCell ref="AG99:AM99"/>
    <mergeCell ref="AG95:AM95"/>
    <mergeCell ref="D95:H95"/>
    <mergeCell ref="AN95:AP95"/>
    <mergeCell ref="J95:AF95"/>
    <mergeCell ref="AN96:AP96"/>
    <mergeCell ref="AG96:AM96"/>
    <mergeCell ref="K96:AF96"/>
    <mergeCell ref="E96:I96"/>
    <mergeCell ref="AN92:AP92"/>
    <mergeCell ref="C92:G92"/>
    <mergeCell ref="I92:AF92"/>
    <mergeCell ref="AG92:AM92"/>
    <mergeCell ref="AN94:AP94"/>
    <mergeCell ref="AG94:AM94"/>
    <mergeCell ref="L85:AJ85"/>
    <mergeCell ref="AM87:AN87"/>
    <mergeCell ref="AM89:AP89"/>
    <mergeCell ref="AS89:AT91"/>
    <mergeCell ref="AM90:AP90"/>
  </mergeCells>
  <hyperlinks>
    <hyperlink ref="A96" location="'MNP - ZL31- ZTI, ÚT'!C2" display="/"/>
    <hyperlink ref="A97" location="'VCP - ZL31 - ZTI, ÚT'!C2" display="/"/>
  </hyperlinks>
  <printOptions horizontalCentered="1"/>
  <pageMargins left="0.39370078740157483" right="0.39370078740157483" top="0.39370078740157483" bottom="0.39370078740157483" header="0" footer="0"/>
  <pageSetup paperSize="9" scale="75" fitToHeight="100" orientation="portrait"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BM273"/>
  <sheetViews>
    <sheetView showGridLines="0" topLeftCell="A141" zoomScaleSheetLayoutView="85" workbookViewId="0">
      <selection activeCell="D153" sqref="D153"/>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1" width="14.16406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101"/>
      <c r="H1" s="1" t="s">
        <v>552</v>
      </c>
    </row>
    <row r="2" spans="1:46" s="1" customFormat="1" ht="36.950000000000003" customHeight="1">
      <c r="L2" s="361" t="s">
        <v>5</v>
      </c>
      <c r="M2" s="351"/>
      <c r="N2" s="351"/>
      <c r="O2" s="351"/>
      <c r="P2" s="351"/>
      <c r="Q2" s="351"/>
      <c r="R2" s="351"/>
      <c r="S2" s="351"/>
      <c r="T2" s="351"/>
      <c r="U2" s="351"/>
      <c r="V2" s="351"/>
      <c r="AT2" s="17" t="s">
        <v>94</v>
      </c>
    </row>
    <row r="3" spans="1:46" s="1" customFormat="1" ht="6.95" customHeight="1">
      <c r="B3" s="18"/>
      <c r="C3" s="19"/>
      <c r="D3" s="19"/>
      <c r="E3" s="19"/>
      <c r="F3" s="19"/>
      <c r="G3" s="19"/>
      <c r="H3" s="19"/>
      <c r="I3" s="19"/>
      <c r="J3" s="19"/>
      <c r="K3" s="19"/>
      <c r="L3" s="20"/>
      <c r="AT3" s="17" t="s">
        <v>89</v>
      </c>
    </row>
    <row r="4" spans="1:46" s="1" customFormat="1" ht="24.95" customHeight="1">
      <c r="B4" s="20"/>
      <c r="D4" s="21" t="s">
        <v>102</v>
      </c>
      <c r="L4" s="20"/>
      <c r="M4" s="102" t="s">
        <v>10</v>
      </c>
      <c r="AT4" s="17" t="s">
        <v>3</v>
      </c>
    </row>
    <row r="5" spans="1:46" s="1" customFormat="1" ht="6.95" customHeight="1">
      <c r="B5" s="20"/>
      <c r="L5" s="20"/>
    </row>
    <row r="6" spans="1:46" s="1" customFormat="1" ht="12" customHeight="1">
      <c r="B6" s="20"/>
      <c r="D6" s="26" t="s">
        <v>14</v>
      </c>
      <c r="L6" s="20"/>
    </row>
    <row r="7" spans="1:46" s="1" customFormat="1" ht="16.5" customHeight="1">
      <c r="B7" s="20"/>
      <c r="E7" s="367" t="str">
        <f>'Rekapitulace stavby'!K6</f>
        <v>Integrované městské centrum TILIA -Zm.L. -dod.č.6</v>
      </c>
      <c r="F7" s="368"/>
      <c r="G7" s="368"/>
      <c r="H7" s="368"/>
      <c r="L7" s="20"/>
    </row>
    <row r="8" spans="1:46" s="1" customFormat="1" ht="12" customHeight="1">
      <c r="B8" s="20"/>
      <c r="D8" s="26" t="s">
        <v>103</v>
      </c>
      <c r="L8" s="20"/>
    </row>
    <row r="9" spans="1:46" s="2" customFormat="1" ht="16.5" customHeight="1">
      <c r="A9" s="31"/>
      <c r="B9" s="32"/>
      <c r="C9" s="31"/>
      <c r="D9" s="31"/>
      <c r="E9" s="367" t="s">
        <v>104</v>
      </c>
      <c r="F9" s="366"/>
      <c r="G9" s="366"/>
      <c r="H9" s="366"/>
      <c r="I9" s="31"/>
      <c r="J9" s="31"/>
      <c r="K9" s="31"/>
      <c r="L9" s="41"/>
      <c r="S9" s="31"/>
      <c r="T9" s="31"/>
      <c r="U9" s="31"/>
      <c r="V9" s="31"/>
      <c r="W9" s="31"/>
      <c r="X9" s="31"/>
      <c r="Y9" s="31"/>
      <c r="Z9" s="31"/>
      <c r="AA9" s="31"/>
      <c r="AB9" s="31"/>
      <c r="AC9" s="31"/>
      <c r="AD9" s="31"/>
      <c r="AE9" s="31"/>
    </row>
    <row r="10" spans="1:46" s="2" customFormat="1" ht="12" customHeight="1">
      <c r="A10" s="31"/>
      <c r="B10" s="32"/>
      <c r="C10" s="31"/>
      <c r="D10" s="26" t="s">
        <v>105</v>
      </c>
      <c r="E10" s="31"/>
      <c r="F10" s="31"/>
      <c r="G10" s="31"/>
      <c r="H10" s="31"/>
      <c r="I10" s="31"/>
      <c r="J10" s="31"/>
      <c r="K10" s="31"/>
      <c r="L10" s="41"/>
      <c r="S10" s="31"/>
      <c r="T10" s="31"/>
      <c r="U10" s="31"/>
      <c r="V10" s="31"/>
      <c r="W10" s="31"/>
      <c r="X10" s="31"/>
      <c r="Y10" s="31"/>
      <c r="Z10" s="31"/>
      <c r="AA10" s="31"/>
      <c r="AB10" s="31"/>
      <c r="AC10" s="31"/>
      <c r="AD10" s="31"/>
      <c r="AE10" s="31"/>
    </row>
    <row r="11" spans="1:46" s="2" customFormat="1" ht="16.5" customHeight="1">
      <c r="A11" s="31"/>
      <c r="B11" s="32"/>
      <c r="C11" s="31"/>
      <c r="D11" s="31"/>
      <c r="E11" s="325" t="s">
        <v>106</v>
      </c>
      <c r="F11" s="366"/>
      <c r="G11" s="366"/>
      <c r="H11" s="366"/>
      <c r="I11" s="31"/>
      <c r="J11" s="31"/>
      <c r="K11" s="31"/>
      <c r="L11" s="41"/>
      <c r="S11" s="31"/>
      <c r="T11" s="31"/>
      <c r="U11" s="31"/>
      <c r="V11" s="31"/>
      <c r="W11" s="31"/>
      <c r="X11" s="31"/>
      <c r="Y11" s="31"/>
      <c r="Z11" s="31"/>
      <c r="AA11" s="31"/>
      <c r="AB11" s="31"/>
      <c r="AC11" s="31"/>
      <c r="AD11" s="31"/>
      <c r="AE11" s="31"/>
    </row>
    <row r="12" spans="1:46" s="2" customFormat="1">
      <c r="A12" s="31"/>
      <c r="B12" s="32"/>
      <c r="C12" s="31"/>
      <c r="D12" s="31"/>
      <c r="E12" s="31"/>
      <c r="F12" s="31"/>
      <c r="G12" s="31"/>
      <c r="H12" s="31"/>
      <c r="I12" s="31"/>
      <c r="J12" s="31"/>
      <c r="K12" s="31"/>
      <c r="L12" s="41"/>
      <c r="S12" s="31"/>
      <c r="T12" s="31"/>
      <c r="U12" s="31"/>
      <c r="V12" s="31"/>
      <c r="W12" s="31"/>
      <c r="X12" s="31"/>
      <c r="Y12" s="31"/>
      <c r="Z12" s="31"/>
      <c r="AA12" s="31"/>
      <c r="AB12" s="31"/>
      <c r="AC12" s="31"/>
      <c r="AD12" s="31"/>
      <c r="AE12" s="31"/>
    </row>
    <row r="13" spans="1:46" s="2" customFormat="1" ht="12" customHeight="1">
      <c r="A13" s="31"/>
      <c r="B13" s="32"/>
      <c r="C13" s="31"/>
      <c r="D13" s="26" t="s">
        <v>16</v>
      </c>
      <c r="E13" s="31"/>
      <c r="F13" s="24" t="s">
        <v>1</v>
      </c>
      <c r="G13" s="31"/>
      <c r="H13" s="31"/>
      <c r="I13" s="26" t="s">
        <v>17</v>
      </c>
      <c r="J13" s="24" t="s">
        <v>1</v>
      </c>
      <c r="K13" s="31"/>
      <c r="L13" s="41"/>
      <c r="S13" s="31"/>
      <c r="T13" s="31"/>
      <c r="U13" s="31"/>
      <c r="V13" s="31"/>
      <c r="W13" s="31"/>
      <c r="X13" s="31"/>
      <c r="Y13" s="31"/>
      <c r="Z13" s="31"/>
      <c r="AA13" s="31"/>
      <c r="AB13" s="31"/>
      <c r="AC13" s="31"/>
      <c r="AD13" s="31"/>
      <c r="AE13" s="31"/>
    </row>
    <row r="14" spans="1:46" s="2" customFormat="1" ht="12" customHeight="1">
      <c r="A14" s="31"/>
      <c r="B14" s="32"/>
      <c r="C14" s="31"/>
      <c r="D14" s="26" t="s">
        <v>18</v>
      </c>
      <c r="E14" s="31"/>
      <c r="F14" s="24" t="s">
        <v>19</v>
      </c>
      <c r="G14" s="31"/>
      <c r="H14" s="31"/>
      <c r="I14" s="26" t="s">
        <v>20</v>
      </c>
      <c r="J14" s="54">
        <f>'Rekapitulace stavby'!AN8</f>
        <v>45173</v>
      </c>
      <c r="K14" s="31"/>
      <c r="L14" s="41"/>
      <c r="S14" s="31"/>
      <c r="T14" s="31"/>
      <c r="U14" s="31"/>
      <c r="V14" s="31"/>
      <c r="W14" s="31"/>
      <c r="X14" s="31"/>
      <c r="Y14" s="31"/>
      <c r="Z14" s="31"/>
      <c r="AA14" s="31"/>
      <c r="AB14" s="31"/>
      <c r="AC14" s="31"/>
      <c r="AD14" s="31"/>
      <c r="AE14" s="31"/>
    </row>
    <row r="15" spans="1:46" s="2" customFormat="1" ht="10.9" customHeight="1">
      <c r="A15" s="31"/>
      <c r="B15" s="32"/>
      <c r="C15" s="31"/>
      <c r="D15" s="31"/>
      <c r="E15" s="31"/>
      <c r="F15" s="31"/>
      <c r="G15" s="31"/>
      <c r="H15" s="31"/>
      <c r="I15" s="31"/>
      <c r="J15" s="31"/>
      <c r="K15" s="31"/>
      <c r="L15" s="41"/>
      <c r="S15" s="31"/>
      <c r="T15" s="31"/>
      <c r="U15" s="31"/>
      <c r="V15" s="31"/>
      <c r="W15" s="31"/>
      <c r="X15" s="31"/>
      <c r="Y15" s="31"/>
      <c r="Z15" s="31"/>
      <c r="AA15" s="31"/>
      <c r="AB15" s="31"/>
      <c r="AC15" s="31"/>
      <c r="AD15" s="31"/>
      <c r="AE15" s="31"/>
    </row>
    <row r="16" spans="1:46" s="2" customFormat="1" ht="12" customHeight="1">
      <c r="A16" s="31"/>
      <c r="B16" s="32"/>
      <c r="C16" s="31"/>
      <c r="D16" s="26" t="s">
        <v>21</v>
      </c>
      <c r="E16" s="31"/>
      <c r="F16" s="31"/>
      <c r="G16" s="31"/>
      <c r="H16" s="31"/>
      <c r="I16" s="26" t="s">
        <v>22</v>
      </c>
      <c r="J16" s="24" t="s">
        <v>23</v>
      </c>
      <c r="K16" s="31"/>
      <c r="L16" s="41"/>
      <c r="S16" s="31"/>
      <c r="T16" s="31"/>
      <c r="U16" s="31"/>
      <c r="V16" s="31"/>
      <c r="W16" s="31"/>
      <c r="X16" s="31"/>
      <c r="Y16" s="31"/>
      <c r="Z16" s="31"/>
      <c r="AA16" s="31"/>
      <c r="AB16" s="31"/>
      <c r="AC16" s="31"/>
      <c r="AD16" s="31"/>
      <c r="AE16" s="31"/>
    </row>
    <row r="17" spans="1:31" s="2" customFormat="1" ht="18" customHeight="1">
      <c r="A17" s="31"/>
      <c r="B17" s="32"/>
      <c r="C17" s="31"/>
      <c r="D17" s="31"/>
      <c r="E17" s="24" t="s">
        <v>24</v>
      </c>
      <c r="F17" s="31"/>
      <c r="G17" s="31"/>
      <c r="H17" s="31"/>
      <c r="I17" s="26" t="s">
        <v>25</v>
      </c>
      <c r="J17" s="24" t="s">
        <v>26</v>
      </c>
      <c r="K17" s="31"/>
      <c r="L17" s="41"/>
      <c r="S17" s="31"/>
      <c r="T17" s="31"/>
      <c r="U17" s="31"/>
      <c r="V17" s="31"/>
      <c r="W17" s="31"/>
      <c r="X17" s="31"/>
      <c r="Y17" s="31"/>
      <c r="Z17" s="31"/>
      <c r="AA17" s="31"/>
      <c r="AB17" s="31"/>
      <c r="AC17" s="31"/>
      <c r="AD17" s="31"/>
      <c r="AE17" s="31"/>
    </row>
    <row r="18" spans="1:31" s="2" customFormat="1" ht="6.95" customHeight="1">
      <c r="A18" s="31"/>
      <c r="B18" s="32"/>
      <c r="C18" s="31"/>
      <c r="D18" s="31"/>
      <c r="E18" s="31"/>
      <c r="F18" s="31"/>
      <c r="G18" s="31"/>
      <c r="H18" s="31"/>
      <c r="I18" s="31"/>
      <c r="J18" s="31"/>
      <c r="K18" s="31"/>
      <c r="L18" s="41"/>
      <c r="S18" s="31"/>
      <c r="T18" s="31"/>
      <c r="U18" s="31"/>
      <c r="V18" s="31"/>
      <c r="W18" s="31"/>
      <c r="X18" s="31"/>
      <c r="Y18" s="31"/>
      <c r="Z18" s="31"/>
      <c r="AA18" s="31"/>
      <c r="AB18" s="31"/>
      <c r="AC18" s="31"/>
      <c r="AD18" s="31"/>
      <c r="AE18" s="31"/>
    </row>
    <row r="19" spans="1:31" s="2" customFormat="1" ht="12" customHeight="1">
      <c r="A19" s="31"/>
      <c r="B19" s="32"/>
      <c r="C19" s="31"/>
      <c r="D19" s="26" t="s">
        <v>27</v>
      </c>
      <c r="E19" s="31"/>
      <c r="F19" s="31"/>
      <c r="G19" s="31"/>
      <c r="H19" s="31"/>
      <c r="I19" s="26" t="s">
        <v>22</v>
      </c>
      <c r="J19" s="24" t="s">
        <v>28</v>
      </c>
      <c r="K19" s="31"/>
      <c r="L19" s="41"/>
      <c r="S19" s="31"/>
      <c r="T19" s="31"/>
      <c r="U19" s="31"/>
      <c r="V19" s="31"/>
      <c r="W19" s="31"/>
      <c r="X19" s="31"/>
      <c r="Y19" s="31"/>
      <c r="Z19" s="31"/>
      <c r="AA19" s="31"/>
      <c r="AB19" s="31"/>
      <c r="AC19" s="31"/>
      <c r="AD19" s="31"/>
      <c r="AE19" s="31"/>
    </row>
    <row r="20" spans="1:31" s="2" customFormat="1" ht="18" customHeight="1">
      <c r="A20" s="31"/>
      <c r="B20" s="32"/>
      <c r="C20" s="31"/>
      <c r="D20" s="31"/>
      <c r="E20" s="24" t="s">
        <v>29</v>
      </c>
      <c r="F20" s="31"/>
      <c r="G20" s="31"/>
      <c r="H20" s="31"/>
      <c r="I20" s="26" t="s">
        <v>25</v>
      </c>
      <c r="J20" s="24" t="s">
        <v>30</v>
      </c>
      <c r="K20" s="31"/>
      <c r="L20" s="41"/>
      <c r="S20" s="31"/>
      <c r="T20" s="31"/>
      <c r="U20" s="31"/>
      <c r="V20" s="31"/>
      <c r="W20" s="31"/>
      <c r="X20" s="31"/>
      <c r="Y20" s="31"/>
      <c r="Z20" s="31"/>
      <c r="AA20" s="31"/>
      <c r="AB20" s="31"/>
      <c r="AC20" s="31"/>
      <c r="AD20" s="31"/>
      <c r="AE20" s="31"/>
    </row>
    <row r="21" spans="1:31" s="2" customFormat="1" ht="6.95" customHeight="1">
      <c r="A21" s="31"/>
      <c r="B21" s="32"/>
      <c r="C21" s="31"/>
      <c r="D21" s="31"/>
      <c r="E21" s="31"/>
      <c r="F21" s="31"/>
      <c r="G21" s="31"/>
      <c r="H21" s="31"/>
      <c r="I21" s="31"/>
      <c r="J21" s="31"/>
      <c r="K21" s="31"/>
      <c r="L21" s="41"/>
      <c r="S21" s="31"/>
      <c r="T21" s="31"/>
      <c r="U21" s="31"/>
      <c r="V21" s="31"/>
      <c r="W21" s="31"/>
      <c r="X21" s="31"/>
      <c r="Y21" s="31"/>
      <c r="Z21" s="31"/>
      <c r="AA21" s="31"/>
      <c r="AB21" s="31"/>
      <c r="AC21" s="31"/>
      <c r="AD21" s="31"/>
      <c r="AE21" s="31"/>
    </row>
    <row r="22" spans="1:31" s="2" customFormat="1" ht="12" customHeight="1">
      <c r="A22" s="31"/>
      <c r="B22" s="32"/>
      <c r="C22" s="31"/>
      <c r="D22" s="26" t="s">
        <v>31</v>
      </c>
      <c r="E22" s="31"/>
      <c r="F22" s="31"/>
      <c r="G22" s="31"/>
      <c r="H22" s="31"/>
      <c r="I22" s="26" t="s">
        <v>22</v>
      </c>
      <c r="J22" s="24" t="s">
        <v>32</v>
      </c>
      <c r="K22" s="31"/>
      <c r="L22" s="41"/>
      <c r="S22" s="31"/>
      <c r="T22" s="31"/>
      <c r="U22" s="31"/>
      <c r="V22" s="31"/>
      <c r="W22" s="31"/>
      <c r="X22" s="31"/>
      <c r="Y22" s="31"/>
      <c r="Z22" s="31"/>
      <c r="AA22" s="31"/>
      <c r="AB22" s="31"/>
      <c r="AC22" s="31"/>
      <c r="AD22" s="31"/>
      <c r="AE22" s="31"/>
    </row>
    <row r="23" spans="1:31" s="2" customFormat="1" ht="18" customHeight="1">
      <c r="A23" s="31"/>
      <c r="B23" s="32"/>
      <c r="C23" s="31"/>
      <c r="D23" s="31"/>
      <c r="E23" s="24" t="s">
        <v>33</v>
      </c>
      <c r="F23" s="31"/>
      <c r="G23" s="31"/>
      <c r="H23" s="31"/>
      <c r="I23" s="26" t="s">
        <v>25</v>
      </c>
      <c r="J23" s="24" t="s">
        <v>1</v>
      </c>
      <c r="K23" s="31"/>
      <c r="L23" s="41"/>
      <c r="S23" s="31"/>
      <c r="T23" s="31"/>
      <c r="U23" s="31"/>
      <c r="V23" s="31"/>
      <c r="W23" s="31"/>
      <c r="X23" s="31"/>
      <c r="Y23" s="31"/>
      <c r="Z23" s="31"/>
      <c r="AA23" s="31"/>
      <c r="AB23" s="31"/>
      <c r="AC23" s="31"/>
      <c r="AD23" s="31"/>
      <c r="AE23" s="31"/>
    </row>
    <row r="24" spans="1:31" s="2" customFormat="1" ht="6.95" customHeight="1">
      <c r="A24" s="31"/>
      <c r="B24" s="32"/>
      <c r="C24" s="31"/>
      <c r="D24" s="31"/>
      <c r="E24" s="31"/>
      <c r="F24" s="31"/>
      <c r="G24" s="31"/>
      <c r="H24" s="31"/>
      <c r="I24" s="31"/>
      <c r="J24" s="31"/>
      <c r="K24" s="31"/>
      <c r="L24" s="41"/>
      <c r="S24" s="31"/>
      <c r="T24" s="31"/>
      <c r="U24" s="31"/>
      <c r="V24" s="31"/>
      <c r="W24" s="31"/>
      <c r="X24" s="31"/>
      <c r="Y24" s="31"/>
      <c r="Z24" s="31"/>
      <c r="AA24" s="31"/>
      <c r="AB24" s="31"/>
      <c r="AC24" s="31"/>
      <c r="AD24" s="31"/>
      <c r="AE24" s="31"/>
    </row>
    <row r="25" spans="1:31" s="2" customFormat="1" ht="12" customHeight="1">
      <c r="A25" s="31"/>
      <c r="B25" s="32"/>
      <c r="C25" s="31"/>
      <c r="D25" s="26" t="s">
        <v>35</v>
      </c>
      <c r="E25" s="31"/>
      <c r="F25" s="31"/>
      <c r="G25" s="31"/>
      <c r="H25" s="31"/>
      <c r="I25" s="26" t="s">
        <v>22</v>
      </c>
      <c r="J25" s="24" t="s">
        <v>1</v>
      </c>
      <c r="K25" s="31"/>
      <c r="L25" s="41"/>
      <c r="S25" s="31"/>
      <c r="T25" s="31"/>
      <c r="U25" s="31"/>
      <c r="V25" s="31"/>
      <c r="W25" s="31"/>
      <c r="X25" s="31"/>
      <c r="Y25" s="31"/>
      <c r="Z25" s="31"/>
      <c r="AA25" s="31"/>
      <c r="AB25" s="31"/>
      <c r="AC25" s="31"/>
      <c r="AD25" s="31"/>
      <c r="AE25" s="31"/>
    </row>
    <row r="26" spans="1:31" s="2" customFormat="1" ht="18" customHeight="1">
      <c r="A26" s="31"/>
      <c r="B26" s="32"/>
      <c r="C26" s="31"/>
      <c r="D26" s="31"/>
      <c r="E26" s="24" t="s">
        <v>36</v>
      </c>
      <c r="F26" s="31"/>
      <c r="G26" s="31"/>
      <c r="H26" s="31"/>
      <c r="I26" s="26" t="s">
        <v>25</v>
      </c>
      <c r="J26" s="24" t="s">
        <v>1</v>
      </c>
      <c r="K26" s="31"/>
      <c r="L26" s="41"/>
      <c r="S26" s="31"/>
      <c r="T26" s="31"/>
      <c r="U26" s="31"/>
      <c r="V26" s="31"/>
      <c r="W26" s="31"/>
      <c r="X26" s="31"/>
      <c r="Y26" s="31"/>
      <c r="Z26" s="31"/>
      <c r="AA26" s="31"/>
      <c r="AB26" s="31"/>
      <c r="AC26" s="31"/>
      <c r="AD26" s="31"/>
      <c r="AE26" s="31"/>
    </row>
    <row r="27" spans="1:31" s="2" customFormat="1" ht="6.95" customHeight="1">
      <c r="A27" s="31"/>
      <c r="B27" s="32"/>
      <c r="C27" s="31"/>
      <c r="D27" s="31"/>
      <c r="E27" s="31"/>
      <c r="F27" s="31"/>
      <c r="G27" s="31"/>
      <c r="H27" s="31"/>
      <c r="I27" s="31"/>
      <c r="J27" s="31"/>
      <c r="K27" s="31"/>
      <c r="L27" s="41"/>
      <c r="S27" s="31"/>
      <c r="T27" s="31"/>
      <c r="U27" s="31"/>
      <c r="V27" s="31"/>
      <c r="W27" s="31"/>
      <c r="X27" s="31"/>
      <c r="Y27" s="31"/>
      <c r="Z27" s="31"/>
      <c r="AA27" s="31"/>
      <c r="AB27" s="31"/>
      <c r="AC27" s="31"/>
      <c r="AD27" s="31"/>
      <c r="AE27" s="31"/>
    </row>
    <row r="28" spans="1:31" s="2" customFormat="1" ht="12" customHeight="1">
      <c r="A28" s="31"/>
      <c r="B28" s="32"/>
      <c r="C28" s="31"/>
      <c r="D28" s="26" t="s">
        <v>37</v>
      </c>
      <c r="E28" s="31"/>
      <c r="F28" s="31"/>
      <c r="G28" s="31"/>
      <c r="H28" s="31"/>
      <c r="I28" s="31"/>
      <c r="J28" s="31"/>
      <c r="K28" s="31"/>
      <c r="L28" s="41"/>
      <c r="S28" s="31"/>
      <c r="T28" s="31"/>
      <c r="U28" s="31"/>
      <c r="V28" s="31"/>
      <c r="W28" s="31"/>
      <c r="X28" s="31"/>
      <c r="Y28" s="31"/>
      <c r="Z28" s="31"/>
      <c r="AA28" s="31"/>
      <c r="AB28" s="31"/>
      <c r="AC28" s="31"/>
      <c r="AD28" s="31"/>
      <c r="AE28" s="31"/>
    </row>
    <row r="29" spans="1:31" s="8" customFormat="1" ht="16.5" customHeight="1">
      <c r="A29" s="103"/>
      <c r="B29" s="104"/>
      <c r="C29" s="103"/>
      <c r="D29" s="103"/>
      <c r="E29" s="353" t="s">
        <v>1</v>
      </c>
      <c r="F29" s="353"/>
      <c r="G29" s="353"/>
      <c r="H29" s="353"/>
      <c r="I29" s="103"/>
      <c r="J29" s="103"/>
      <c r="K29" s="103"/>
      <c r="L29" s="105"/>
      <c r="S29" s="103"/>
      <c r="T29" s="103"/>
      <c r="U29" s="103"/>
      <c r="V29" s="103"/>
      <c r="W29" s="103"/>
      <c r="X29" s="103"/>
      <c r="Y29" s="103"/>
      <c r="Z29" s="103"/>
      <c r="AA29" s="103"/>
      <c r="AB29" s="103"/>
      <c r="AC29" s="103"/>
      <c r="AD29" s="103"/>
      <c r="AE29" s="103"/>
    </row>
    <row r="30" spans="1:31" s="2" customFormat="1" ht="6.95" customHeight="1">
      <c r="A30" s="31"/>
      <c r="B30" s="32"/>
      <c r="C30" s="31"/>
      <c r="D30" s="31"/>
      <c r="E30" s="31"/>
      <c r="F30" s="31"/>
      <c r="G30" s="31"/>
      <c r="H30" s="31"/>
      <c r="I30" s="31"/>
      <c r="J30" s="31"/>
      <c r="K30" s="31"/>
      <c r="L30" s="41"/>
      <c r="S30" s="31"/>
      <c r="T30" s="31"/>
      <c r="U30" s="31"/>
      <c r="V30" s="31"/>
      <c r="W30" s="31"/>
      <c r="X30" s="31"/>
      <c r="Y30" s="31"/>
      <c r="Z30" s="31"/>
      <c r="AA30" s="31"/>
      <c r="AB30" s="31"/>
      <c r="AC30" s="31"/>
      <c r="AD30" s="31"/>
      <c r="AE30" s="31"/>
    </row>
    <row r="31" spans="1:31" s="2" customFormat="1" ht="6.95" customHeight="1">
      <c r="A31" s="31"/>
      <c r="B31" s="32"/>
      <c r="C31" s="31"/>
      <c r="D31" s="65"/>
      <c r="E31" s="65"/>
      <c r="F31" s="65"/>
      <c r="G31" s="65"/>
      <c r="H31" s="65"/>
      <c r="I31" s="65"/>
      <c r="J31" s="65"/>
      <c r="K31" s="65"/>
      <c r="L31" s="41"/>
      <c r="S31" s="31"/>
      <c r="T31" s="31"/>
      <c r="U31" s="31"/>
      <c r="V31" s="31"/>
      <c r="W31" s="31"/>
      <c r="X31" s="31"/>
      <c r="Y31" s="31"/>
      <c r="Z31" s="31"/>
      <c r="AA31" s="31"/>
      <c r="AB31" s="31"/>
      <c r="AC31" s="31"/>
      <c r="AD31" s="31"/>
      <c r="AE31" s="31"/>
    </row>
    <row r="32" spans="1:31" s="2" customFormat="1" ht="14.45" customHeight="1">
      <c r="A32" s="31"/>
      <c r="B32" s="32"/>
      <c r="C32" s="31"/>
      <c r="D32" s="24" t="s">
        <v>107</v>
      </c>
      <c r="E32" s="31"/>
      <c r="F32" s="31"/>
      <c r="G32" s="31"/>
      <c r="H32" s="31"/>
      <c r="I32" s="31"/>
      <c r="J32" s="30">
        <f>J98</f>
        <v>-1790140</v>
      </c>
      <c r="K32" s="31"/>
      <c r="L32" s="41"/>
      <c r="S32" s="31"/>
      <c r="T32" s="31"/>
      <c r="U32" s="31"/>
      <c r="V32" s="31"/>
      <c r="W32" s="31"/>
      <c r="X32" s="31"/>
      <c r="Y32" s="31"/>
      <c r="Z32" s="31"/>
      <c r="AA32" s="31"/>
      <c r="AB32" s="31"/>
      <c r="AC32" s="31"/>
      <c r="AD32" s="31"/>
      <c r="AE32" s="31"/>
    </row>
    <row r="33" spans="1:31" s="2" customFormat="1" ht="14.45" customHeight="1">
      <c r="A33" s="31"/>
      <c r="B33" s="32"/>
      <c r="C33" s="31"/>
      <c r="D33" s="29" t="s">
        <v>108</v>
      </c>
      <c r="E33" s="31"/>
      <c r="F33" s="31"/>
      <c r="G33" s="31"/>
      <c r="H33" s="31"/>
      <c r="I33" s="31"/>
      <c r="J33" s="30">
        <f>J106</f>
        <v>0</v>
      </c>
      <c r="K33" s="31"/>
      <c r="L33" s="41"/>
      <c r="S33" s="31"/>
      <c r="T33" s="31"/>
      <c r="U33" s="31"/>
      <c r="V33" s="31"/>
      <c r="W33" s="31"/>
      <c r="X33" s="31"/>
      <c r="Y33" s="31"/>
      <c r="Z33" s="31"/>
      <c r="AA33" s="31"/>
      <c r="AB33" s="31"/>
      <c r="AC33" s="31"/>
      <c r="AD33" s="31"/>
      <c r="AE33" s="31"/>
    </row>
    <row r="34" spans="1:31" s="2" customFormat="1" ht="25.35" customHeight="1">
      <c r="A34" s="31"/>
      <c r="B34" s="32"/>
      <c r="C34" s="31"/>
      <c r="D34" s="106" t="s">
        <v>40</v>
      </c>
      <c r="E34" s="31"/>
      <c r="F34" s="31"/>
      <c r="G34" s="31"/>
      <c r="H34" s="31"/>
      <c r="I34" s="31"/>
      <c r="J34" s="70">
        <f>ROUND(J32 + J33, 2)</f>
        <v>-1790140</v>
      </c>
      <c r="K34" s="31"/>
      <c r="L34" s="41"/>
      <c r="S34" s="31"/>
      <c r="T34" s="31"/>
      <c r="U34" s="31"/>
      <c r="V34" s="31"/>
      <c r="W34" s="31"/>
      <c r="X34" s="31"/>
      <c r="Y34" s="31"/>
      <c r="Z34" s="31"/>
      <c r="AA34" s="31"/>
      <c r="AB34" s="31"/>
      <c r="AC34" s="31"/>
      <c r="AD34" s="31"/>
      <c r="AE34" s="31"/>
    </row>
    <row r="35" spans="1:31" s="2" customFormat="1" ht="6.95" customHeight="1">
      <c r="A35" s="31"/>
      <c r="B35" s="32"/>
      <c r="C35" s="31"/>
      <c r="D35" s="65"/>
      <c r="E35" s="65"/>
      <c r="F35" s="65"/>
      <c r="G35" s="65"/>
      <c r="H35" s="65"/>
      <c r="I35" s="65"/>
      <c r="J35" s="65"/>
      <c r="K35" s="65"/>
      <c r="L35" s="41"/>
      <c r="S35" s="31"/>
      <c r="T35" s="31"/>
      <c r="U35" s="31"/>
      <c r="V35" s="31"/>
      <c r="W35" s="31"/>
      <c r="X35" s="31"/>
      <c r="Y35" s="31"/>
      <c r="Z35" s="31"/>
      <c r="AA35" s="31"/>
      <c r="AB35" s="31"/>
      <c r="AC35" s="31"/>
      <c r="AD35" s="31"/>
      <c r="AE35" s="31"/>
    </row>
    <row r="36" spans="1:31" s="2" customFormat="1" ht="14.45" customHeight="1">
      <c r="A36" s="31"/>
      <c r="B36" s="32"/>
      <c r="C36" s="31"/>
      <c r="D36" s="31"/>
      <c r="E36" s="31"/>
      <c r="F36" s="35" t="s">
        <v>42</v>
      </c>
      <c r="G36" s="31"/>
      <c r="H36" s="31"/>
      <c r="I36" s="35" t="s">
        <v>41</v>
      </c>
      <c r="J36" s="35" t="s">
        <v>43</v>
      </c>
      <c r="K36" s="31"/>
      <c r="L36" s="41"/>
      <c r="S36" s="31"/>
      <c r="T36" s="31"/>
      <c r="U36" s="31"/>
      <c r="V36" s="31"/>
      <c r="W36" s="31"/>
      <c r="X36" s="31"/>
      <c r="Y36" s="31"/>
      <c r="Z36" s="31"/>
      <c r="AA36" s="31"/>
      <c r="AB36" s="31"/>
      <c r="AC36" s="31"/>
      <c r="AD36" s="31"/>
      <c r="AE36" s="31"/>
    </row>
    <row r="37" spans="1:31" s="2" customFormat="1" ht="14.45" customHeight="1">
      <c r="A37" s="31"/>
      <c r="B37" s="32"/>
      <c r="C37" s="31"/>
      <c r="D37" s="107" t="s">
        <v>44</v>
      </c>
      <c r="E37" s="26" t="s">
        <v>45</v>
      </c>
      <c r="F37" s="108">
        <f>ROUND((SUM(BE106:BE107) + SUM(BE129:BE272)),  2)</f>
        <v>-1790140</v>
      </c>
      <c r="G37" s="31"/>
      <c r="H37" s="31"/>
      <c r="I37" s="109">
        <v>0.21</v>
      </c>
      <c r="J37" s="108">
        <f>ROUND(((SUM(BE106:BE107) + SUM(BE129:BE272))*I37),  2)</f>
        <v>-375929.4</v>
      </c>
      <c r="K37" s="31"/>
      <c r="L37" s="41"/>
      <c r="S37" s="31"/>
      <c r="T37" s="31"/>
      <c r="U37" s="31"/>
      <c r="V37" s="31"/>
      <c r="W37" s="31"/>
      <c r="X37" s="31"/>
      <c r="Y37" s="31"/>
      <c r="Z37" s="31"/>
      <c r="AA37" s="31"/>
      <c r="AB37" s="31"/>
      <c r="AC37" s="31"/>
      <c r="AD37" s="31"/>
      <c r="AE37" s="31"/>
    </row>
    <row r="38" spans="1:31" s="2" customFormat="1" ht="14.45" customHeight="1">
      <c r="A38" s="31"/>
      <c r="B38" s="32"/>
      <c r="C38" s="31"/>
      <c r="D38" s="31"/>
      <c r="E38" s="26" t="s">
        <v>46</v>
      </c>
      <c r="F38" s="108">
        <f>ROUND((SUM(BF106:BF107) + SUM(BF129:BF272)),  2)</f>
        <v>0</v>
      </c>
      <c r="G38" s="31"/>
      <c r="H38" s="31"/>
      <c r="I38" s="109">
        <v>0.15</v>
      </c>
      <c r="J38" s="108">
        <f>ROUND(((SUM(BF106:BF107) + SUM(BF129:BF272))*I38),  2)</f>
        <v>0</v>
      </c>
      <c r="K38" s="31"/>
      <c r="L38" s="41"/>
      <c r="S38" s="31"/>
      <c r="T38" s="31"/>
      <c r="U38" s="31"/>
      <c r="V38" s="31"/>
      <c r="W38" s="31"/>
      <c r="X38" s="31"/>
      <c r="Y38" s="31"/>
      <c r="Z38" s="31"/>
      <c r="AA38" s="31"/>
      <c r="AB38" s="31"/>
      <c r="AC38" s="31"/>
      <c r="AD38" s="31"/>
      <c r="AE38" s="31"/>
    </row>
    <row r="39" spans="1:31" s="2" customFormat="1" ht="14.45" hidden="1" customHeight="1">
      <c r="A39" s="31"/>
      <c r="B39" s="32"/>
      <c r="C39" s="31"/>
      <c r="D39" s="31"/>
      <c r="E39" s="26" t="s">
        <v>47</v>
      </c>
      <c r="F39" s="108">
        <f>ROUND((SUM(BG106:BG107) + SUM(BG129:BG272)),  2)</f>
        <v>0</v>
      </c>
      <c r="G39" s="31"/>
      <c r="H39" s="31"/>
      <c r="I39" s="109">
        <v>0.21</v>
      </c>
      <c r="J39" s="108">
        <f>0</f>
        <v>0</v>
      </c>
      <c r="K39" s="31"/>
      <c r="L39" s="41"/>
      <c r="S39" s="31"/>
      <c r="T39" s="31"/>
      <c r="U39" s="31"/>
      <c r="V39" s="31"/>
      <c r="W39" s="31"/>
      <c r="X39" s="31"/>
      <c r="Y39" s="31"/>
      <c r="Z39" s="31"/>
      <c r="AA39" s="31"/>
      <c r="AB39" s="31"/>
      <c r="AC39" s="31"/>
      <c r="AD39" s="31"/>
      <c r="AE39" s="31"/>
    </row>
    <row r="40" spans="1:31" s="2" customFormat="1" ht="14.45" hidden="1" customHeight="1">
      <c r="A40" s="31"/>
      <c r="B40" s="32"/>
      <c r="C40" s="31"/>
      <c r="D40" s="31"/>
      <c r="E40" s="26" t="s">
        <v>48</v>
      </c>
      <c r="F40" s="108">
        <f>ROUND((SUM(BH106:BH107) + SUM(BH129:BH272)),  2)</f>
        <v>0</v>
      </c>
      <c r="G40" s="31"/>
      <c r="H40" s="31"/>
      <c r="I40" s="109">
        <v>0.15</v>
      </c>
      <c r="J40" s="108">
        <f>0</f>
        <v>0</v>
      </c>
      <c r="K40" s="31"/>
      <c r="L40" s="41"/>
      <c r="S40" s="31"/>
      <c r="T40" s="31"/>
      <c r="U40" s="31"/>
      <c r="V40" s="31"/>
      <c r="W40" s="31"/>
      <c r="X40" s="31"/>
      <c r="Y40" s="31"/>
      <c r="Z40" s="31"/>
      <c r="AA40" s="31"/>
      <c r="AB40" s="31"/>
      <c r="AC40" s="31"/>
      <c r="AD40" s="31"/>
      <c r="AE40" s="31"/>
    </row>
    <row r="41" spans="1:31" s="2" customFormat="1" ht="14.45" hidden="1" customHeight="1">
      <c r="A41" s="31"/>
      <c r="B41" s="32"/>
      <c r="C41" s="31"/>
      <c r="D41" s="31"/>
      <c r="E41" s="26" t="s">
        <v>49</v>
      </c>
      <c r="F41" s="108">
        <f>ROUND((SUM(BI106:BI107) + SUM(BI129:BI272)),  2)</f>
        <v>0</v>
      </c>
      <c r="G41" s="31"/>
      <c r="H41" s="31"/>
      <c r="I41" s="109">
        <v>0</v>
      </c>
      <c r="J41" s="108">
        <f>0</f>
        <v>0</v>
      </c>
      <c r="K41" s="31"/>
      <c r="L41" s="41"/>
      <c r="S41" s="31"/>
      <c r="T41" s="31"/>
      <c r="U41" s="31"/>
      <c r="V41" s="31"/>
      <c r="W41" s="31"/>
      <c r="X41" s="31"/>
      <c r="Y41" s="31"/>
      <c r="Z41" s="31"/>
      <c r="AA41" s="31"/>
      <c r="AB41" s="31"/>
      <c r="AC41" s="31"/>
      <c r="AD41" s="31"/>
      <c r="AE41" s="31"/>
    </row>
    <row r="42" spans="1:31" s="2" customFormat="1" ht="6.95" customHeight="1">
      <c r="A42" s="31"/>
      <c r="B42" s="32"/>
      <c r="C42" s="31"/>
      <c r="D42" s="31"/>
      <c r="E42" s="31"/>
      <c r="F42" s="31"/>
      <c r="G42" s="31"/>
      <c r="H42" s="31"/>
      <c r="I42" s="31"/>
      <c r="J42" s="31"/>
      <c r="K42" s="31"/>
      <c r="L42" s="41"/>
      <c r="S42" s="31"/>
      <c r="T42" s="31"/>
      <c r="U42" s="31"/>
      <c r="V42" s="31"/>
      <c r="W42" s="31"/>
      <c r="X42" s="31"/>
      <c r="Y42" s="31"/>
      <c r="Z42" s="31"/>
      <c r="AA42" s="31"/>
      <c r="AB42" s="31"/>
      <c r="AC42" s="31"/>
      <c r="AD42" s="31"/>
      <c r="AE42" s="31"/>
    </row>
    <row r="43" spans="1:31" s="2" customFormat="1" ht="25.35" customHeight="1">
      <c r="A43" s="31"/>
      <c r="B43" s="32"/>
      <c r="C43" s="99"/>
      <c r="D43" s="110" t="s">
        <v>50</v>
      </c>
      <c r="E43" s="59"/>
      <c r="F43" s="59"/>
      <c r="G43" s="111" t="s">
        <v>51</v>
      </c>
      <c r="H43" s="112" t="s">
        <v>52</v>
      </c>
      <c r="I43" s="59"/>
      <c r="J43" s="113">
        <f>SUM(J34:J41)</f>
        <v>-2166069.4</v>
      </c>
      <c r="K43" s="114"/>
      <c r="L43" s="41"/>
      <c r="S43" s="31"/>
      <c r="T43" s="31"/>
      <c r="U43" s="31"/>
      <c r="V43" s="31"/>
      <c r="W43" s="31"/>
      <c r="X43" s="31"/>
      <c r="Y43" s="31"/>
      <c r="Z43" s="31"/>
      <c r="AA43" s="31"/>
      <c r="AB43" s="31"/>
      <c r="AC43" s="31"/>
      <c r="AD43" s="31"/>
      <c r="AE43" s="31"/>
    </row>
    <row r="44" spans="1:31" s="2" customFormat="1" ht="14.45" customHeight="1">
      <c r="A44" s="31"/>
      <c r="B44" s="32"/>
      <c r="C44" s="31"/>
      <c r="D44" s="31"/>
      <c r="E44" s="31"/>
      <c r="F44" s="31"/>
      <c r="G44" s="31"/>
      <c r="H44" s="31"/>
      <c r="I44" s="31"/>
      <c r="J44" s="31"/>
      <c r="K44" s="31"/>
      <c r="L44" s="41"/>
      <c r="S44" s="31"/>
      <c r="T44" s="31"/>
      <c r="U44" s="31"/>
      <c r="V44" s="31"/>
      <c r="W44" s="31"/>
      <c r="X44" s="31"/>
      <c r="Y44" s="31"/>
      <c r="Z44" s="31"/>
      <c r="AA44" s="31"/>
      <c r="AB44" s="31"/>
      <c r="AC44" s="31"/>
      <c r="AD44" s="31"/>
      <c r="AE44" s="31"/>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41"/>
      <c r="D50" s="42" t="s">
        <v>53</v>
      </c>
      <c r="E50" s="43"/>
      <c r="F50" s="43"/>
      <c r="G50" s="42" t="s">
        <v>54</v>
      </c>
      <c r="H50" s="43"/>
      <c r="I50" s="43"/>
      <c r="J50" s="43"/>
      <c r="K50" s="43"/>
      <c r="L50" s="41"/>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2.75">
      <c r="A61" s="31"/>
      <c r="B61" s="32"/>
      <c r="C61" s="31"/>
      <c r="D61" s="44" t="s">
        <v>55</v>
      </c>
      <c r="E61" s="34"/>
      <c r="F61" s="115" t="s">
        <v>56</v>
      </c>
      <c r="G61" s="44" t="s">
        <v>55</v>
      </c>
      <c r="H61" s="34"/>
      <c r="I61" s="34"/>
      <c r="J61" s="116" t="s">
        <v>56</v>
      </c>
      <c r="K61" s="34"/>
      <c r="L61" s="41"/>
      <c r="S61" s="31"/>
      <c r="T61" s="31"/>
      <c r="U61" s="31"/>
      <c r="V61" s="31"/>
      <c r="W61" s="31"/>
      <c r="X61" s="31"/>
      <c r="Y61" s="31"/>
      <c r="Z61" s="31"/>
      <c r="AA61" s="31"/>
      <c r="AB61" s="31"/>
      <c r="AC61" s="31"/>
      <c r="AD61" s="31"/>
      <c r="AE61" s="31"/>
    </row>
    <row r="62" spans="1:31">
      <c r="B62" s="20"/>
      <c r="L62" s="20"/>
    </row>
    <row r="63" spans="1:31">
      <c r="B63" s="20"/>
      <c r="L63" s="20"/>
    </row>
    <row r="64" spans="1:31">
      <c r="B64" s="20"/>
      <c r="L64" s="20"/>
    </row>
    <row r="65" spans="1:31" s="2" customFormat="1" ht="12.75">
      <c r="A65" s="31"/>
      <c r="B65" s="32"/>
      <c r="C65" s="31"/>
      <c r="D65" s="42" t="s">
        <v>57</v>
      </c>
      <c r="E65" s="45"/>
      <c r="F65" s="45"/>
      <c r="G65" s="42" t="s">
        <v>58</v>
      </c>
      <c r="H65" s="45"/>
      <c r="I65" s="45"/>
      <c r="J65" s="45"/>
      <c r="K65" s="45"/>
      <c r="L65" s="41"/>
      <c r="S65" s="31"/>
      <c r="T65" s="31"/>
      <c r="U65" s="31"/>
      <c r="V65" s="31"/>
      <c r="W65" s="31"/>
      <c r="X65" s="31"/>
      <c r="Y65" s="31"/>
      <c r="Z65" s="31"/>
      <c r="AA65" s="31"/>
      <c r="AB65" s="31"/>
      <c r="AC65" s="31"/>
      <c r="AD65" s="31"/>
      <c r="AE65" s="31"/>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2.75">
      <c r="A76" s="31"/>
      <c r="B76" s="32"/>
      <c r="C76" s="31"/>
      <c r="D76" s="44" t="s">
        <v>55</v>
      </c>
      <c r="E76" s="34"/>
      <c r="F76" s="115" t="s">
        <v>56</v>
      </c>
      <c r="G76" s="44" t="s">
        <v>55</v>
      </c>
      <c r="H76" s="34"/>
      <c r="I76" s="34"/>
      <c r="J76" s="116" t="s">
        <v>56</v>
      </c>
      <c r="K76" s="34"/>
      <c r="L76" s="41"/>
      <c r="S76" s="31"/>
      <c r="T76" s="31"/>
      <c r="U76" s="31"/>
      <c r="V76" s="31"/>
      <c r="W76" s="31"/>
      <c r="X76" s="31"/>
      <c r="Y76" s="31"/>
      <c r="Z76" s="31"/>
      <c r="AA76" s="31"/>
      <c r="AB76" s="31"/>
      <c r="AC76" s="31"/>
      <c r="AD76" s="31"/>
      <c r="AE76" s="31"/>
    </row>
    <row r="77" spans="1:31" s="2" customFormat="1" ht="14.45" customHeight="1">
      <c r="A77" s="31"/>
      <c r="B77" s="46"/>
      <c r="C77" s="47"/>
      <c r="D77" s="47"/>
      <c r="E77" s="47"/>
      <c r="F77" s="47"/>
      <c r="G77" s="47"/>
      <c r="H77" s="47"/>
      <c r="I77" s="47"/>
      <c r="J77" s="47"/>
      <c r="K77" s="47"/>
      <c r="L77" s="41"/>
      <c r="S77" s="31"/>
      <c r="T77" s="31"/>
      <c r="U77" s="31"/>
      <c r="V77" s="31"/>
      <c r="W77" s="31"/>
      <c r="X77" s="31"/>
      <c r="Y77" s="31"/>
      <c r="Z77" s="31"/>
      <c r="AA77" s="31"/>
      <c r="AB77" s="31"/>
      <c r="AC77" s="31"/>
      <c r="AD77" s="31"/>
      <c r="AE77" s="31"/>
    </row>
    <row r="81" spans="1:31" s="2" customFormat="1" ht="6.95" customHeight="1">
      <c r="A81" s="31"/>
      <c r="B81" s="48"/>
      <c r="C81" s="49"/>
      <c r="D81" s="49"/>
      <c r="E81" s="49"/>
      <c r="F81" s="49"/>
      <c r="G81" s="49"/>
      <c r="H81" s="49"/>
      <c r="I81" s="49"/>
      <c r="J81" s="49"/>
      <c r="K81" s="49"/>
      <c r="L81" s="41"/>
      <c r="S81" s="31"/>
      <c r="T81" s="31"/>
      <c r="U81" s="31"/>
      <c r="V81" s="31"/>
      <c r="W81" s="31"/>
      <c r="X81" s="31"/>
      <c r="Y81" s="31"/>
      <c r="Z81" s="31"/>
      <c r="AA81" s="31"/>
      <c r="AB81" s="31"/>
      <c r="AC81" s="31"/>
      <c r="AD81" s="31"/>
      <c r="AE81" s="31"/>
    </row>
    <row r="82" spans="1:31" s="2" customFormat="1" ht="24.95" customHeight="1">
      <c r="A82" s="31"/>
      <c r="B82" s="32"/>
      <c r="C82" s="21" t="s">
        <v>109</v>
      </c>
      <c r="D82" s="31"/>
      <c r="E82" s="31"/>
      <c r="F82" s="31"/>
      <c r="G82" s="31"/>
      <c r="H82" s="31"/>
      <c r="I82" s="31"/>
      <c r="J82" s="31"/>
      <c r="K82" s="31"/>
      <c r="L82" s="41"/>
      <c r="S82" s="31"/>
      <c r="T82" s="31"/>
      <c r="U82" s="31"/>
      <c r="V82" s="31"/>
      <c r="W82" s="31"/>
      <c r="X82" s="31"/>
      <c r="Y82" s="31"/>
      <c r="Z82" s="31"/>
      <c r="AA82" s="31"/>
      <c r="AB82" s="31"/>
      <c r="AC82" s="31"/>
      <c r="AD82" s="31"/>
      <c r="AE82" s="31"/>
    </row>
    <row r="83" spans="1:31" s="2" customFormat="1" ht="6.95" customHeight="1">
      <c r="A83" s="31"/>
      <c r="B83" s="32"/>
      <c r="C83" s="31"/>
      <c r="D83" s="31"/>
      <c r="E83" s="31"/>
      <c r="F83" s="31"/>
      <c r="G83" s="31"/>
      <c r="H83" s="31"/>
      <c r="I83" s="31"/>
      <c r="J83" s="31"/>
      <c r="K83" s="31"/>
      <c r="L83" s="41"/>
      <c r="S83" s="31"/>
      <c r="T83" s="31"/>
      <c r="U83" s="31"/>
      <c r="V83" s="31"/>
      <c r="W83" s="31"/>
      <c r="X83" s="31"/>
      <c r="Y83" s="31"/>
      <c r="Z83" s="31"/>
      <c r="AA83" s="31"/>
      <c r="AB83" s="31"/>
      <c r="AC83" s="31"/>
      <c r="AD83" s="31"/>
      <c r="AE83" s="31"/>
    </row>
    <row r="84" spans="1:31" s="2" customFormat="1" ht="12" customHeight="1">
      <c r="A84" s="31"/>
      <c r="B84" s="32"/>
      <c r="C84" s="26" t="s">
        <v>14</v>
      </c>
      <c r="D84" s="31"/>
      <c r="E84" s="31"/>
      <c r="F84" s="31"/>
      <c r="G84" s="31"/>
      <c r="H84" s="31"/>
      <c r="I84" s="31"/>
      <c r="J84" s="31"/>
      <c r="K84" s="31"/>
      <c r="L84" s="41"/>
      <c r="S84" s="31"/>
      <c r="T84" s="31"/>
      <c r="U84" s="31"/>
      <c r="V84" s="31"/>
      <c r="W84" s="31"/>
      <c r="X84" s="31"/>
      <c r="Y84" s="31"/>
      <c r="Z84" s="31"/>
      <c r="AA84" s="31"/>
      <c r="AB84" s="31"/>
      <c r="AC84" s="31"/>
      <c r="AD84" s="31"/>
      <c r="AE84" s="31"/>
    </row>
    <row r="85" spans="1:31" s="2" customFormat="1" ht="16.5" customHeight="1">
      <c r="A85" s="31"/>
      <c r="B85" s="32"/>
      <c r="C85" s="31"/>
      <c r="D85" s="31"/>
      <c r="E85" s="367" t="str">
        <f>E7</f>
        <v>Integrované městské centrum TILIA -Zm.L. -dod.č.6</v>
      </c>
      <c r="F85" s="368"/>
      <c r="G85" s="368"/>
      <c r="H85" s="368"/>
      <c r="I85" s="31"/>
      <c r="J85" s="31"/>
      <c r="K85" s="31"/>
      <c r="L85" s="41"/>
      <c r="S85" s="31"/>
      <c r="T85" s="31"/>
      <c r="U85" s="31"/>
      <c r="V85" s="31"/>
      <c r="W85" s="31"/>
      <c r="X85" s="31"/>
      <c r="Y85" s="31"/>
      <c r="Z85" s="31"/>
      <c r="AA85" s="31"/>
      <c r="AB85" s="31"/>
      <c r="AC85" s="31"/>
      <c r="AD85" s="31"/>
      <c r="AE85" s="31"/>
    </row>
    <row r="86" spans="1:31" s="1" customFormat="1" ht="12" customHeight="1">
      <c r="B86" s="20"/>
      <c r="C86" s="26" t="s">
        <v>103</v>
      </c>
      <c r="L86" s="20"/>
    </row>
    <row r="87" spans="1:31" s="2" customFormat="1" ht="16.5" customHeight="1">
      <c r="A87" s="31"/>
      <c r="B87" s="32"/>
      <c r="C87" s="31"/>
      <c r="D87" s="31"/>
      <c r="E87" s="367" t="s">
        <v>104</v>
      </c>
      <c r="F87" s="366"/>
      <c r="G87" s="366"/>
      <c r="H87" s="366"/>
      <c r="I87" s="31"/>
      <c r="J87" s="31"/>
      <c r="K87" s="31"/>
      <c r="L87" s="41"/>
      <c r="S87" s="31"/>
      <c r="T87" s="31"/>
      <c r="U87" s="31"/>
      <c r="V87" s="31"/>
      <c r="W87" s="31"/>
      <c r="X87" s="31"/>
      <c r="Y87" s="31"/>
      <c r="Z87" s="31"/>
      <c r="AA87" s="31"/>
      <c r="AB87" s="31"/>
      <c r="AC87" s="31"/>
      <c r="AD87" s="31"/>
      <c r="AE87" s="31"/>
    </row>
    <row r="88" spans="1:31" s="2" customFormat="1" ht="12" customHeight="1">
      <c r="A88" s="31"/>
      <c r="B88" s="32"/>
      <c r="C88" s="26" t="s">
        <v>105</v>
      </c>
      <c r="D88" s="31"/>
      <c r="E88" s="31"/>
      <c r="F88" s="31"/>
      <c r="G88" s="31"/>
      <c r="H88" s="31"/>
      <c r="I88" s="31"/>
      <c r="J88" s="31"/>
      <c r="K88" s="31"/>
      <c r="L88" s="41"/>
      <c r="S88" s="31"/>
      <c r="T88" s="31"/>
      <c r="U88" s="31"/>
      <c r="V88" s="31"/>
      <c r="W88" s="31"/>
      <c r="X88" s="31"/>
      <c r="Y88" s="31"/>
      <c r="Z88" s="31"/>
      <c r="AA88" s="31"/>
      <c r="AB88" s="31"/>
      <c r="AC88" s="31"/>
      <c r="AD88" s="31"/>
      <c r="AE88" s="31"/>
    </row>
    <row r="89" spans="1:31" s="2" customFormat="1" ht="16.5" customHeight="1">
      <c r="A89" s="31"/>
      <c r="B89" s="32"/>
      <c r="C89" s="31"/>
      <c r="D89" s="31"/>
      <c r="E89" s="325" t="str">
        <f>E11</f>
        <v>MNP - ZL31- ZTI, ÚT</v>
      </c>
      <c r="F89" s="366"/>
      <c r="G89" s="366"/>
      <c r="H89" s="366"/>
      <c r="I89" s="31"/>
      <c r="J89" s="31"/>
      <c r="K89" s="31"/>
      <c r="L89" s="41"/>
      <c r="S89" s="31"/>
      <c r="T89" s="31"/>
      <c r="U89" s="31"/>
      <c r="V89" s="31"/>
      <c r="W89" s="31"/>
      <c r="X89" s="31"/>
      <c r="Y89" s="31"/>
      <c r="Z89" s="31"/>
      <c r="AA89" s="31"/>
      <c r="AB89" s="31"/>
      <c r="AC89" s="31"/>
      <c r="AD89" s="31"/>
      <c r="AE89" s="31"/>
    </row>
    <row r="90" spans="1:31" s="2" customFormat="1" ht="6.95" customHeight="1">
      <c r="A90" s="31"/>
      <c r="B90" s="32"/>
      <c r="C90" s="31"/>
      <c r="D90" s="31"/>
      <c r="E90" s="31"/>
      <c r="F90" s="31"/>
      <c r="G90" s="31"/>
      <c r="H90" s="31"/>
      <c r="I90" s="31"/>
      <c r="J90" s="31"/>
      <c r="K90" s="31"/>
      <c r="L90" s="41"/>
      <c r="S90" s="31"/>
      <c r="T90" s="31"/>
      <c r="U90" s="31"/>
      <c r="V90" s="31"/>
      <c r="W90" s="31"/>
      <c r="X90" s="31"/>
      <c r="Y90" s="31"/>
      <c r="Z90" s="31"/>
      <c r="AA90" s="31"/>
      <c r="AB90" s="31"/>
      <c r="AC90" s="31"/>
      <c r="AD90" s="31"/>
      <c r="AE90" s="31"/>
    </row>
    <row r="91" spans="1:31" s="2" customFormat="1" ht="12" customHeight="1">
      <c r="A91" s="31"/>
      <c r="B91" s="32"/>
      <c r="C91" s="26" t="s">
        <v>18</v>
      </c>
      <c r="D91" s="31"/>
      <c r="E91" s="31"/>
      <c r="F91" s="24" t="str">
        <f>F14</f>
        <v>Rychnov u Jablonce nad Nisou</v>
      </c>
      <c r="G91" s="31"/>
      <c r="H91" s="31"/>
      <c r="I91" s="26" t="s">
        <v>20</v>
      </c>
      <c r="J91" s="54">
        <f>IF(J14="","",J14)</f>
        <v>45173</v>
      </c>
      <c r="K91" s="31"/>
      <c r="L91" s="41"/>
      <c r="S91" s="31"/>
      <c r="T91" s="31"/>
      <c r="U91" s="31"/>
      <c r="V91" s="31"/>
      <c r="W91" s="31"/>
      <c r="X91" s="31"/>
      <c r="Y91" s="31"/>
      <c r="Z91" s="31"/>
      <c r="AA91" s="31"/>
      <c r="AB91" s="31"/>
      <c r="AC91" s="31"/>
      <c r="AD91" s="31"/>
      <c r="AE91" s="31"/>
    </row>
    <row r="92" spans="1:31" s="2" customFormat="1" ht="6.95" customHeight="1">
      <c r="A92" s="31"/>
      <c r="B92" s="32"/>
      <c r="C92" s="31"/>
      <c r="D92" s="31"/>
      <c r="E92" s="31"/>
      <c r="F92" s="31"/>
      <c r="G92" s="31"/>
      <c r="H92" s="31"/>
      <c r="I92" s="31"/>
      <c r="J92" s="31"/>
      <c r="K92" s="31"/>
      <c r="L92" s="41"/>
      <c r="S92" s="31"/>
      <c r="T92" s="31"/>
      <c r="U92" s="31"/>
      <c r="V92" s="31"/>
      <c r="W92" s="31"/>
      <c r="X92" s="31"/>
      <c r="Y92" s="31"/>
      <c r="Z92" s="31"/>
      <c r="AA92" s="31"/>
      <c r="AB92" s="31"/>
      <c r="AC92" s="31"/>
      <c r="AD92" s="31"/>
      <c r="AE92" s="31"/>
    </row>
    <row r="93" spans="1:31" s="2" customFormat="1" ht="15.2" customHeight="1">
      <c r="A93" s="31"/>
      <c r="B93" s="32"/>
      <c r="C93" s="26" t="s">
        <v>21</v>
      </c>
      <c r="D93" s="31"/>
      <c r="E93" s="31"/>
      <c r="F93" s="24" t="str">
        <f>E17</f>
        <v>Město Rychnov u Jablonce nad Nisou</v>
      </c>
      <c r="G93" s="31"/>
      <c r="H93" s="31"/>
      <c r="I93" s="26" t="s">
        <v>31</v>
      </c>
      <c r="J93" s="27" t="str">
        <f>E23</f>
        <v>DESIGM 4</v>
      </c>
      <c r="K93" s="31"/>
      <c r="L93" s="41"/>
      <c r="S93" s="31"/>
      <c r="T93" s="31"/>
      <c r="U93" s="31"/>
      <c r="V93" s="31"/>
      <c r="W93" s="31"/>
      <c r="X93" s="31"/>
      <c r="Y93" s="31"/>
      <c r="Z93" s="31"/>
      <c r="AA93" s="31"/>
      <c r="AB93" s="31"/>
      <c r="AC93" s="31"/>
      <c r="AD93" s="31"/>
      <c r="AE93" s="31"/>
    </row>
    <row r="94" spans="1:31" s="2" customFormat="1" ht="25.7" customHeight="1">
      <c r="A94" s="31"/>
      <c r="B94" s="32"/>
      <c r="C94" s="26" t="s">
        <v>27</v>
      </c>
      <c r="D94" s="31"/>
      <c r="E94" s="31"/>
      <c r="F94" s="24" t="str">
        <f>IF(E20="","",E20)</f>
        <v>CL-EVANS s.r.o., Bulharská 1557, Česká Lípa</v>
      </c>
      <c r="G94" s="31"/>
      <c r="H94" s="31"/>
      <c r="I94" s="26" t="s">
        <v>35</v>
      </c>
      <c r="J94" s="27" t="str">
        <f>E26</f>
        <v>Radek Ulbricht, CL-EVANS s.r.o.</v>
      </c>
      <c r="K94" s="31"/>
      <c r="L94" s="41"/>
      <c r="S94" s="31"/>
      <c r="T94" s="31"/>
      <c r="U94" s="31"/>
      <c r="V94" s="31"/>
      <c r="W94" s="31"/>
      <c r="X94" s="31"/>
      <c r="Y94" s="31"/>
      <c r="Z94" s="31"/>
      <c r="AA94" s="31"/>
      <c r="AB94" s="31"/>
      <c r="AC94" s="31"/>
      <c r="AD94" s="31"/>
      <c r="AE94" s="31"/>
    </row>
    <row r="95" spans="1:31" s="2" customFormat="1" ht="10.35" customHeight="1">
      <c r="A95" s="31"/>
      <c r="B95" s="32"/>
      <c r="C95" s="31"/>
      <c r="D95" s="31"/>
      <c r="E95" s="31"/>
      <c r="F95" s="31"/>
      <c r="G95" s="31"/>
      <c r="H95" s="31"/>
      <c r="I95" s="31"/>
      <c r="J95" s="31"/>
      <c r="K95" s="31"/>
      <c r="L95" s="41"/>
      <c r="S95" s="31"/>
      <c r="T95" s="31"/>
      <c r="U95" s="31"/>
      <c r="V95" s="31"/>
      <c r="W95" s="31"/>
      <c r="X95" s="31"/>
      <c r="Y95" s="31"/>
      <c r="Z95" s="31"/>
      <c r="AA95" s="31"/>
      <c r="AB95" s="31"/>
      <c r="AC95" s="31"/>
      <c r="AD95" s="31"/>
      <c r="AE95" s="31"/>
    </row>
    <row r="96" spans="1:31" s="2" customFormat="1" ht="29.25" customHeight="1">
      <c r="A96" s="31"/>
      <c r="B96" s="32"/>
      <c r="C96" s="117" t="s">
        <v>110</v>
      </c>
      <c r="D96" s="99"/>
      <c r="E96" s="99"/>
      <c r="F96" s="99"/>
      <c r="G96" s="99"/>
      <c r="H96" s="99"/>
      <c r="I96" s="99"/>
      <c r="J96" s="118" t="s">
        <v>111</v>
      </c>
      <c r="K96" s="99"/>
      <c r="L96" s="41"/>
      <c r="S96" s="31"/>
      <c r="T96" s="31"/>
      <c r="U96" s="31"/>
      <c r="V96" s="31"/>
      <c r="W96" s="31"/>
      <c r="X96" s="31"/>
      <c r="Y96" s="31"/>
      <c r="Z96" s="31"/>
      <c r="AA96" s="31"/>
      <c r="AB96" s="31"/>
      <c r="AC96" s="31"/>
      <c r="AD96" s="31"/>
      <c r="AE96" s="31"/>
    </row>
    <row r="97" spans="1:47" s="2" customFormat="1" ht="10.35" customHeight="1">
      <c r="A97" s="31"/>
      <c r="B97" s="32"/>
      <c r="C97" s="31"/>
      <c r="D97" s="31"/>
      <c r="E97" s="31"/>
      <c r="F97" s="31"/>
      <c r="G97" s="31"/>
      <c r="H97" s="31"/>
      <c r="I97" s="31"/>
      <c r="J97" s="31"/>
      <c r="K97" s="31"/>
      <c r="L97" s="41"/>
      <c r="S97" s="31"/>
      <c r="T97" s="31"/>
      <c r="U97" s="31"/>
      <c r="V97" s="31"/>
      <c r="W97" s="31"/>
      <c r="X97" s="31"/>
      <c r="Y97" s="31"/>
      <c r="Z97" s="31"/>
      <c r="AA97" s="31"/>
      <c r="AB97" s="31"/>
      <c r="AC97" s="31"/>
      <c r="AD97" s="31"/>
      <c r="AE97" s="31"/>
    </row>
    <row r="98" spans="1:47" s="2" customFormat="1" ht="22.9" customHeight="1">
      <c r="A98" s="31"/>
      <c r="B98" s="32"/>
      <c r="C98" s="119" t="s">
        <v>112</v>
      </c>
      <c r="D98" s="31"/>
      <c r="E98" s="31"/>
      <c r="F98" s="31"/>
      <c r="G98" s="31"/>
      <c r="H98" s="31"/>
      <c r="I98" s="31"/>
      <c r="J98" s="70">
        <f>J129</f>
        <v>-1790140</v>
      </c>
      <c r="K98" s="31"/>
      <c r="L98" s="41"/>
      <c r="S98" s="31"/>
      <c r="T98" s="31"/>
      <c r="U98" s="31"/>
      <c r="V98" s="31"/>
      <c r="W98" s="31"/>
      <c r="X98" s="31"/>
      <c r="Y98" s="31"/>
      <c r="Z98" s="31"/>
      <c r="AA98" s="31"/>
      <c r="AB98" s="31"/>
      <c r="AC98" s="31"/>
      <c r="AD98" s="31"/>
      <c r="AE98" s="31"/>
      <c r="AU98" s="17" t="s">
        <v>113</v>
      </c>
    </row>
    <row r="99" spans="1:47" s="9" customFormat="1" ht="24.95" customHeight="1">
      <c r="B99" s="120"/>
      <c r="D99" s="121" t="s">
        <v>114</v>
      </c>
      <c r="E99" s="122"/>
      <c r="F99" s="122"/>
      <c r="G99" s="122"/>
      <c r="H99" s="122"/>
      <c r="I99" s="122"/>
      <c r="J99" s="123">
        <f>J130</f>
        <v>-1790140</v>
      </c>
      <c r="L99" s="120"/>
    </row>
    <row r="100" spans="1:47" s="10" customFormat="1" ht="19.899999999999999" customHeight="1">
      <c r="B100" s="124"/>
      <c r="D100" s="125" t="s">
        <v>115</v>
      </c>
      <c r="E100" s="126"/>
      <c r="F100" s="126"/>
      <c r="G100" s="126"/>
      <c r="H100" s="126"/>
      <c r="I100" s="126"/>
      <c r="J100" s="127">
        <f>J131</f>
        <v>-119153</v>
      </c>
      <c r="L100" s="124"/>
    </row>
    <row r="101" spans="1:47" s="10" customFormat="1" ht="19.899999999999999" customHeight="1">
      <c r="B101" s="124"/>
      <c r="D101" s="125" t="s">
        <v>116</v>
      </c>
      <c r="E101" s="126"/>
      <c r="F101" s="126"/>
      <c r="G101" s="126"/>
      <c r="H101" s="126"/>
      <c r="I101" s="126"/>
      <c r="J101" s="127">
        <f>J140</f>
        <v>-624643</v>
      </c>
      <c r="L101" s="124"/>
    </row>
    <row r="102" spans="1:47" s="10" customFormat="1" ht="19.899999999999999" customHeight="1">
      <c r="B102" s="124"/>
      <c r="D102" s="125" t="s">
        <v>117</v>
      </c>
      <c r="E102" s="126"/>
      <c r="F102" s="126"/>
      <c r="G102" s="126"/>
      <c r="H102" s="126"/>
      <c r="I102" s="126"/>
      <c r="J102" s="127">
        <f>J155</f>
        <v>-5716</v>
      </c>
      <c r="L102" s="124"/>
    </row>
    <row r="103" spans="1:47" s="10" customFormat="1" ht="19.899999999999999" customHeight="1">
      <c r="B103" s="124"/>
      <c r="D103" s="125" t="s">
        <v>118</v>
      </c>
      <c r="E103" s="126"/>
      <c r="F103" s="126"/>
      <c r="G103" s="126"/>
      <c r="H103" s="126"/>
      <c r="I103" s="126"/>
      <c r="J103" s="127">
        <f>J160</f>
        <v>-1040628</v>
      </c>
      <c r="L103" s="124"/>
    </row>
    <row r="104" spans="1:47" s="2" customFormat="1" ht="21.75" customHeight="1">
      <c r="A104" s="31"/>
      <c r="B104" s="32"/>
      <c r="C104" s="31"/>
      <c r="D104" s="31"/>
      <c r="E104" s="31"/>
      <c r="F104" s="31"/>
      <c r="G104" s="31"/>
      <c r="H104" s="31"/>
      <c r="I104" s="31"/>
      <c r="J104" s="31"/>
      <c r="K104" s="31"/>
      <c r="L104" s="41"/>
      <c r="S104" s="31"/>
      <c r="T104" s="31"/>
      <c r="U104" s="31"/>
      <c r="V104" s="31"/>
      <c r="W104" s="31"/>
      <c r="X104" s="31"/>
      <c r="Y104" s="31"/>
      <c r="Z104" s="31"/>
      <c r="AA104" s="31"/>
      <c r="AB104" s="31"/>
      <c r="AC104" s="31"/>
      <c r="AD104" s="31"/>
      <c r="AE104" s="31"/>
    </row>
    <row r="105" spans="1:47" s="2" customFormat="1" ht="6.95" customHeight="1">
      <c r="A105" s="31"/>
      <c r="B105" s="32"/>
      <c r="C105" s="31"/>
      <c r="D105" s="31"/>
      <c r="E105" s="31"/>
      <c r="F105" s="31"/>
      <c r="G105" s="31"/>
      <c r="H105" s="31"/>
      <c r="I105" s="31"/>
      <c r="J105" s="31"/>
      <c r="K105" s="31"/>
      <c r="L105" s="41"/>
      <c r="S105" s="31"/>
      <c r="T105" s="31"/>
      <c r="U105" s="31"/>
      <c r="V105" s="31"/>
      <c r="W105" s="31"/>
      <c r="X105" s="31"/>
      <c r="Y105" s="31"/>
      <c r="Z105" s="31"/>
      <c r="AA105" s="31"/>
      <c r="AB105" s="31"/>
      <c r="AC105" s="31"/>
      <c r="AD105" s="31"/>
      <c r="AE105" s="31"/>
    </row>
    <row r="106" spans="1:47" s="2" customFormat="1" ht="29.25" customHeight="1">
      <c r="A106" s="31"/>
      <c r="B106" s="32"/>
      <c r="C106" s="119" t="s">
        <v>119</v>
      </c>
      <c r="D106" s="31"/>
      <c r="E106" s="31"/>
      <c r="F106" s="31"/>
      <c r="G106" s="31"/>
      <c r="H106" s="31"/>
      <c r="I106" s="31"/>
      <c r="J106" s="128">
        <v>0</v>
      </c>
      <c r="K106" s="31"/>
      <c r="L106" s="41"/>
      <c r="N106" s="129" t="s">
        <v>44</v>
      </c>
      <c r="S106" s="31"/>
      <c r="T106" s="31"/>
      <c r="U106" s="31"/>
      <c r="V106" s="31"/>
      <c r="W106" s="31"/>
      <c r="X106" s="31"/>
      <c r="Y106" s="31"/>
      <c r="Z106" s="31"/>
      <c r="AA106" s="31"/>
      <c r="AB106" s="31"/>
      <c r="AC106" s="31"/>
      <c r="AD106" s="31"/>
      <c r="AE106" s="31"/>
    </row>
    <row r="107" spans="1:47" s="2" customFormat="1" ht="18" customHeight="1">
      <c r="A107" s="31"/>
      <c r="B107" s="32"/>
      <c r="C107" s="31"/>
      <c r="D107" s="31"/>
      <c r="E107" s="31"/>
      <c r="F107" s="31"/>
      <c r="G107" s="31"/>
      <c r="H107" s="31"/>
      <c r="I107" s="31"/>
      <c r="J107" s="31"/>
      <c r="K107" s="31"/>
      <c r="L107" s="41"/>
      <c r="S107" s="31"/>
      <c r="T107" s="31"/>
      <c r="U107" s="31"/>
      <c r="V107" s="31"/>
      <c r="W107" s="31"/>
      <c r="X107" s="31"/>
      <c r="Y107" s="31"/>
      <c r="Z107" s="31"/>
      <c r="AA107" s="31"/>
      <c r="AB107" s="31"/>
      <c r="AC107" s="31"/>
      <c r="AD107" s="31"/>
      <c r="AE107" s="31"/>
    </row>
    <row r="108" spans="1:47" s="2" customFormat="1" ht="29.25" customHeight="1">
      <c r="A108" s="31"/>
      <c r="B108" s="32"/>
      <c r="C108" s="98" t="s">
        <v>101</v>
      </c>
      <c r="D108" s="99"/>
      <c r="E108" s="99"/>
      <c r="F108" s="99"/>
      <c r="G108" s="99"/>
      <c r="H108" s="99"/>
      <c r="I108" s="99"/>
      <c r="J108" s="100">
        <f>ROUND(J98+J106,2)</f>
        <v>-1790140</v>
      </c>
      <c r="K108" s="99"/>
      <c r="L108" s="41"/>
      <c r="S108" s="31"/>
      <c r="T108" s="31"/>
      <c r="U108" s="31"/>
      <c r="V108" s="31"/>
      <c r="W108" s="31"/>
      <c r="X108" s="31"/>
      <c r="Y108" s="31"/>
      <c r="Z108" s="31"/>
      <c r="AA108" s="31"/>
      <c r="AB108" s="31"/>
      <c r="AC108" s="31"/>
      <c r="AD108" s="31"/>
      <c r="AE108" s="31"/>
    </row>
    <row r="109" spans="1:47" s="2" customFormat="1" ht="6.95" customHeight="1">
      <c r="A109" s="31"/>
      <c r="B109" s="46"/>
      <c r="C109" s="47"/>
      <c r="D109" s="47"/>
      <c r="E109" s="47"/>
      <c r="F109" s="47"/>
      <c r="G109" s="47"/>
      <c r="H109" s="47"/>
      <c r="I109" s="47"/>
      <c r="J109" s="47"/>
      <c r="K109" s="47"/>
      <c r="L109" s="41"/>
      <c r="S109" s="31"/>
      <c r="T109" s="31"/>
      <c r="U109" s="31"/>
      <c r="V109" s="31"/>
      <c r="W109" s="31"/>
      <c r="X109" s="31"/>
      <c r="Y109" s="31"/>
      <c r="Z109" s="31"/>
      <c r="AA109" s="31"/>
      <c r="AB109" s="31"/>
      <c r="AC109" s="31"/>
      <c r="AD109" s="31"/>
      <c r="AE109" s="31"/>
    </row>
    <row r="113" spans="1:31" s="2" customFormat="1" ht="6.95" customHeight="1">
      <c r="A113" s="31"/>
      <c r="B113" s="48"/>
      <c r="C113" s="49"/>
      <c r="D113" s="49"/>
      <c r="E113" s="49"/>
      <c r="F113" s="49"/>
      <c r="G113" s="49"/>
      <c r="H113" s="49"/>
      <c r="I113" s="49"/>
      <c r="J113" s="49"/>
      <c r="K113" s="49"/>
      <c r="L113" s="41"/>
      <c r="S113" s="31"/>
      <c r="T113" s="31"/>
      <c r="U113" s="31"/>
      <c r="V113" s="31"/>
      <c r="W113" s="31"/>
      <c r="X113" s="31"/>
      <c r="Y113" s="31"/>
      <c r="Z113" s="31"/>
      <c r="AA113" s="31"/>
      <c r="AB113" s="31"/>
      <c r="AC113" s="31"/>
      <c r="AD113" s="31"/>
      <c r="AE113" s="31"/>
    </row>
    <row r="114" spans="1:31" s="2" customFormat="1" ht="24.95" customHeight="1">
      <c r="A114" s="31"/>
      <c r="B114" s="32"/>
      <c r="C114" s="21" t="s">
        <v>120</v>
      </c>
      <c r="D114" s="31"/>
      <c r="E114" s="31"/>
      <c r="F114" s="31"/>
      <c r="G114" s="31"/>
      <c r="H114" s="31"/>
      <c r="I114" s="31"/>
      <c r="J114" s="31"/>
      <c r="K114" s="31"/>
      <c r="L114" s="41"/>
      <c r="S114" s="31"/>
      <c r="T114" s="31"/>
      <c r="U114" s="31"/>
      <c r="V114" s="31"/>
      <c r="W114" s="31"/>
      <c r="X114" s="31"/>
      <c r="Y114" s="31"/>
      <c r="Z114" s="31"/>
      <c r="AA114" s="31"/>
      <c r="AB114" s="31"/>
      <c r="AC114" s="31"/>
      <c r="AD114" s="31"/>
      <c r="AE114" s="31"/>
    </row>
    <row r="115" spans="1:31" s="2" customFormat="1" ht="6.95" customHeight="1">
      <c r="A115" s="31"/>
      <c r="B115" s="32"/>
      <c r="C115" s="31"/>
      <c r="D115" s="31"/>
      <c r="E115" s="31"/>
      <c r="F115" s="31"/>
      <c r="G115" s="31"/>
      <c r="H115" s="31"/>
      <c r="I115" s="31"/>
      <c r="J115" s="31"/>
      <c r="K115" s="31"/>
      <c r="L115" s="41"/>
      <c r="S115" s="31"/>
      <c r="T115" s="31"/>
      <c r="U115" s="31"/>
      <c r="V115" s="31"/>
      <c r="W115" s="31"/>
      <c r="X115" s="31"/>
      <c r="Y115" s="31"/>
      <c r="Z115" s="31"/>
      <c r="AA115" s="31"/>
      <c r="AB115" s="31"/>
      <c r="AC115" s="31"/>
      <c r="AD115" s="31"/>
      <c r="AE115" s="31"/>
    </row>
    <row r="116" spans="1:31" s="2" customFormat="1" ht="12" customHeight="1">
      <c r="A116" s="31"/>
      <c r="B116" s="32"/>
      <c r="C116" s="26" t="s">
        <v>14</v>
      </c>
      <c r="D116" s="31"/>
      <c r="E116" s="31"/>
      <c r="F116" s="31"/>
      <c r="G116" s="31"/>
      <c r="H116" s="31"/>
      <c r="I116" s="31"/>
      <c r="J116" s="31"/>
      <c r="K116" s="31"/>
      <c r="L116" s="41"/>
      <c r="S116" s="31"/>
      <c r="T116" s="31"/>
      <c r="U116" s="31"/>
      <c r="V116" s="31"/>
      <c r="W116" s="31"/>
      <c r="X116" s="31"/>
      <c r="Y116" s="31"/>
      <c r="Z116" s="31"/>
      <c r="AA116" s="31"/>
      <c r="AB116" s="31"/>
      <c r="AC116" s="31"/>
      <c r="AD116" s="31"/>
      <c r="AE116" s="31"/>
    </row>
    <row r="117" spans="1:31" s="2" customFormat="1" ht="16.5" customHeight="1">
      <c r="A117" s="31"/>
      <c r="B117" s="32"/>
      <c r="C117" s="31"/>
      <c r="D117" s="31"/>
      <c r="E117" s="367" t="str">
        <f>E7</f>
        <v>Integrované městské centrum TILIA -Zm.L. -dod.č.6</v>
      </c>
      <c r="F117" s="368"/>
      <c r="G117" s="368"/>
      <c r="H117" s="368"/>
      <c r="I117" s="31"/>
      <c r="J117" s="31"/>
      <c r="K117" s="31"/>
      <c r="L117" s="41"/>
      <c r="S117" s="31"/>
      <c r="T117" s="31"/>
      <c r="U117" s="31"/>
      <c r="V117" s="31"/>
      <c r="W117" s="31"/>
      <c r="X117" s="31"/>
      <c r="Y117" s="31"/>
      <c r="Z117" s="31"/>
      <c r="AA117" s="31"/>
      <c r="AB117" s="31"/>
      <c r="AC117" s="31"/>
      <c r="AD117" s="31"/>
      <c r="AE117" s="31"/>
    </row>
    <row r="118" spans="1:31" s="1" customFormat="1" ht="12" customHeight="1">
      <c r="B118" s="20"/>
      <c r="C118" s="26" t="s">
        <v>103</v>
      </c>
      <c r="L118" s="20"/>
    </row>
    <row r="119" spans="1:31" s="2" customFormat="1" ht="16.5" customHeight="1">
      <c r="A119" s="31"/>
      <c r="B119" s="32"/>
      <c r="C119" s="31"/>
      <c r="D119" s="31"/>
      <c r="E119" s="367" t="s">
        <v>104</v>
      </c>
      <c r="F119" s="366"/>
      <c r="G119" s="366"/>
      <c r="H119" s="366"/>
      <c r="I119" s="31"/>
      <c r="J119" s="31"/>
      <c r="K119" s="31"/>
      <c r="L119" s="41"/>
      <c r="S119" s="31"/>
      <c r="T119" s="31"/>
      <c r="U119" s="31"/>
      <c r="V119" s="31"/>
      <c r="W119" s="31"/>
      <c r="X119" s="31"/>
      <c r="Y119" s="31"/>
      <c r="Z119" s="31"/>
      <c r="AA119" s="31"/>
      <c r="AB119" s="31"/>
      <c r="AC119" s="31"/>
      <c r="AD119" s="31"/>
      <c r="AE119" s="31"/>
    </row>
    <row r="120" spans="1:31" s="2" customFormat="1" ht="12" customHeight="1">
      <c r="A120" s="31"/>
      <c r="B120" s="32"/>
      <c r="C120" s="26" t="s">
        <v>105</v>
      </c>
      <c r="D120" s="31"/>
      <c r="E120" s="31"/>
      <c r="F120" s="31"/>
      <c r="G120" s="31"/>
      <c r="H120" s="31"/>
      <c r="I120" s="31"/>
      <c r="J120" s="31"/>
      <c r="K120" s="31"/>
      <c r="L120" s="41"/>
      <c r="S120" s="31"/>
      <c r="T120" s="31"/>
      <c r="U120" s="31"/>
      <c r="V120" s="31"/>
      <c r="W120" s="31"/>
      <c r="X120" s="31"/>
      <c r="Y120" s="31"/>
      <c r="Z120" s="31"/>
      <c r="AA120" s="31"/>
      <c r="AB120" s="31"/>
      <c r="AC120" s="31"/>
      <c r="AD120" s="31"/>
      <c r="AE120" s="31"/>
    </row>
    <row r="121" spans="1:31" s="2" customFormat="1" ht="16.5" customHeight="1">
      <c r="A121" s="31"/>
      <c r="B121" s="32"/>
      <c r="C121" s="31"/>
      <c r="D121" s="31"/>
      <c r="E121" s="325" t="str">
        <f>E11</f>
        <v>MNP - ZL31- ZTI, ÚT</v>
      </c>
      <c r="F121" s="366"/>
      <c r="G121" s="366"/>
      <c r="H121" s="366"/>
      <c r="I121" s="31"/>
      <c r="J121" s="31"/>
      <c r="K121" s="31"/>
      <c r="L121" s="41"/>
      <c r="S121" s="31"/>
      <c r="T121" s="31"/>
      <c r="U121" s="31"/>
      <c r="V121" s="31"/>
      <c r="W121" s="31"/>
      <c r="X121" s="31"/>
      <c r="Y121" s="31"/>
      <c r="Z121" s="31"/>
      <c r="AA121" s="31"/>
      <c r="AB121" s="31"/>
      <c r="AC121" s="31"/>
      <c r="AD121" s="31"/>
      <c r="AE121" s="31"/>
    </row>
    <row r="122" spans="1:31" s="2" customFormat="1" ht="6.95" customHeight="1">
      <c r="A122" s="31"/>
      <c r="B122" s="32"/>
      <c r="C122" s="31"/>
      <c r="D122" s="31"/>
      <c r="E122" s="31"/>
      <c r="F122" s="31"/>
      <c r="G122" s="31"/>
      <c r="H122" s="31"/>
      <c r="I122" s="31"/>
      <c r="J122" s="31"/>
      <c r="K122" s="31"/>
      <c r="L122" s="41"/>
      <c r="S122" s="31"/>
      <c r="T122" s="31"/>
      <c r="U122" s="31"/>
      <c r="V122" s="31"/>
      <c r="W122" s="31"/>
      <c r="X122" s="31"/>
      <c r="Y122" s="31"/>
      <c r="Z122" s="31"/>
      <c r="AA122" s="31"/>
      <c r="AB122" s="31"/>
      <c r="AC122" s="31"/>
      <c r="AD122" s="31"/>
      <c r="AE122" s="31"/>
    </row>
    <row r="123" spans="1:31" s="2" customFormat="1" ht="12" customHeight="1">
      <c r="A123" s="31"/>
      <c r="B123" s="32"/>
      <c r="C123" s="26" t="s">
        <v>18</v>
      </c>
      <c r="D123" s="31"/>
      <c r="E123" s="31"/>
      <c r="F123" s="24" t="str">
        <f>F14</f>
        <v>Rychnov u Jablonce nad Nisou</v>
      </c>
      <c r="G123" s="31"/>
      <c r="H123" s="31"/>
      <c r="I123" s="26" t="s">
        <v>20</v>
      </c>
      <c r="J123" s="54">
        <f>IF(J14="","",J14)</f>
        <v>45173</v>
      </c>
      <c r="K123" s="31"/>
      <c r="L123" s="41"/>
      <c r="S123" s="31"/>
      <c r="T123" s="31"/>
      <c r="U123" s="31"/>
      <c r="V123" s="31"/>
      <c r="W123" s="31"/>
      <c r="X123" s="31"/>
      <c r="Y123" s="31"/>
      <c r="Z123" s="31"/>
      <c r="AA123" s="31"/>
      <c r="AB123" s="31"/>
      <c r="AC123" s="31"/>
      <c r="AD123" s="31"/>
      <c r="AE123" s="31"/>
    </row>
    <row r="124" spans="1:31" s="2" customFormat="1" ht="6.95" customHeight="1">
      <c r="A124" s="31"/>
      <c r="B124" s="32"/>
      <c r="C124" s="31"/>
      <c r="D124" s="31"/>
      <c r="E124" s="31"/>
      <c r="F124" s="31"/>
      <c r="G124" s="31"/>
      <c r="H124" s="31"/>
      <c r="I124" s="31"/>
      <c r="J124" s="31"/>
      <c r="K124" s="31"/>
      <c r="L124" s="41"/>
      <c r="S124" s="31"/>
      <c r="T124" s="31"/>
      <c r="U124" s="31"/>
      <c r="V124" s="31"/>
      <c r="W124" s="31"/>
      <c r="X124" s="31"/>
      <c r="Y124" s="31"/>
      <c r="Z124" s="31"/>
      <c r="AA124" s="31"/>
      <c r="AB124" s="31"/>
      <c r="AC124" s="31"/>
      <c r="AD124" s="31"/>
      <c r="AE124" s="31"/>
    </row>
    <row r="125" spans="1:31" s="2" customFormat="1" ht="15.2" customHeight="1">
      <c r="A125" s="31"/>
      <c r="B125" s="32"/>
      <c r="C125" s="26" t="s">
        <v>21</v>
      </c>
      <c r="D125" s="31"/>
      <c r="E125" s="31"/>
      <c r="F125" s="24" t="str">
        <f>E17</f>
        <v>Město Rychnov u Jablonce nad Nisou</v>
      </c>
      <c r="G125" s="31"/>
      <c r="H125" s="31"/>
      <c r="I125" s="26" t="s">
        <v>31</v>
      </c>
      <c r="J125" s="27" t="str">
        <f>E23</f>
        <v>DESIGM 4</v>
      </c>
      <c r="K125" s="31"/>
      <c r="L125" s="41"/>
      <c r="S125" s="31"/>
      <c r="T125" s="31"/>
      <c r="U125" s="31"/>
      <c r="V125" s="31"/>
      <c r="W125" s="31"/>
      <c r="X125" s="31"/>
      <c r="Y125" s="31"/>
      <c r="Z125" s="31"/>
      <c r="AA125" s="31"/>
      <c r="AB125" s="31"/>
      <c r="AC125" s="31"/>
      <c r="AD125" s="31"/>
      <c r="AE125" s="31"/>
    </row>
    <row r="126" spans="1:31" s="2" customFormat="1" ht="25.7" customHeight="1">
      <c r="A126" s="31"/>
      <c r="B126" s="32"/>
      <c r="C126" s="26" t="s">
        <v>27</v>
      </c>
      <c r="D126" s="31"/>
      <c r="E126" s="31"/>
      <c r="F126" s="24" t="str">
        <f>IF(E20="","",E20)</f>
        <v>CL-EVANS s.r.o., Bulharská 1557, Česká Lípa</v>
      </c>
      <c r="G126" s="31"/>
      <c r="H126" s="31"/>
      <c r="I126" s="26" t="s">
        <v>35</v>
      </c>
      <c r="J126" s="27" t="str">
        <f>E26</f>
        <v>Radek Ulbricht, CL-EVANS s.r.o.</v>
      </c>
      <c r="K126" s="31"/>
      <c r="L126" s="41"/>
      <c r="S126" s="31"/>
      <c r="T126" s="31"/>
      <c r="U126" s="31"/>
      <c r="V126" s="31"/>
      <c r="W126" s="31"/>
      <c r="X126" s="31"/>
      <c r="Y126" s="31"/>
      <c r="Z126" s="31"/>
      <c r="AA126" s="31"/>
      <c r="AB126" s="31"/>
      <c r="AC126" s="31"/>
      <c r="AD126" s="31"/>
      <c r="AE126" s="31"/>
    </row>
    <row r="127" spans="1:31" s="2" customFormat="1" ht="10.35" customHeight="1">
      <c r="A127" s="31"/>
      <c r="B127" s="32"/>
      <c r="C127" s="31"/>
      <c r="D127" s="31"/>
      <c r="E127" s="31"/>
      <c r="F127" s="31"/>
      <c r="G127" s="31"/>
      <c r="H127" s="31"/>
      <c r="I127" s="31"/>
      <c r="J127" s="31"/>
      <c r="K127" s="31"/>
      <c r="L127" s="41"/>
      <c r="S127" s="31"/>
      <c r="T127" s="31"/>
      <c r="U127" s="31"/>
      <c r="V127" s="31"/>
      <c r="W127" s="31"/>
      <c r="X127" s="31"/>
      <c r="Y127" s="31"/>
      <c r="Z127" s="31"/>
      <c r="AA127" s="31"/>
      <c r="AB127" s="31"/>
      <c r="AC127" s="31"/>
      <c r="AD127" s="31"/>
      <c r="AE127" s="31"/>
    </row>
    <row r="128" spans="1:31" s="11" customFormat="1" ht="29.25" customHeight="1">
      <c r="A128" s="130"/>
      <c r="B128" s="131"/>
      <c r="C128" s="132" t="s">
        <v>121</v>
      </c>
      <c r="D128" s="133" t="s">
        <v>65</v>
      </c>
      <c r="E128" s="133" t="s">
        <v>61</v>
      </c>
      <c r="F128" s="133" t="s">
        <v>62</v>
      </c>
      <c r="G128" s="133" t="s">
        <v>122</v>
      </c>
      <c r="H128" s="133" t="s">
        <v>123</v>
      </c>
      <c r="I128" s="133" t="s">
        <v>124</v>
      </c>
      <c r="J128" s="133" t="s">
        <v>111</v>
      </c>
      <c r="K128" s="134" t="s">
        <v>125</v>
      </c>
      <c r="L128" s="135"/>
      <c r="M128" s="61" t="s">
        <v>1</v>
      </c>
      <c r="N128" s="62" t="s">
        <v>44</v>
      </c>
      <c r="O128" s="62" t="s">
        <v>126</v>
      </c>
      <c r="P128" s="62" t="s">
        <v>127</v>
      </c>
      <c r="Q128" s="62" t="s">
        <v>128</v>
      </c>
      <c r="R128" s="62" t="s">
        <v>129</v>
      </c>
      <c r="S128" s="62" t="s">
        <v>130</v>
      </c>
      <c r="T128" s="62" t="s">
        <v>131</v>
      </c>
      <c r="U128" s="63" t="s">
        <v>132</v>
      </c>
      <c r="V128" s="130"/>
      <c r="W128" s="130"/>
      <c r="X128" s="130"/>
      <c r="Y128" s="130"/>
      <c r="Z128" s="130"/>
      <c r="AA128" s="130"/>
      <c r="AB128" s="130"/>
      <c r="AC128" s="130"/>
      <c r="AD128" s="130"/>
      <c r="AE128" s="130"/>
    </row>
    <row r="129" spans="1:65" s="2" customFormat="1" ht="22.9" customHeight="1">
      <c r="A129" s="31"/>
      <c r="B129" s="32"/>
      <c r="C129" s="68" t="s">
        <v>133</v>
      </c>
      <c r="D129" s="31"/>
      <c r="E129" s="31"/>
      <c r="F129" s="31"/>
      <c r="G129" s="31"/>
      <c r="H129" s="31"/>
      <c r="I129" s="31"/>
      <c r="J129" s="136">
        <f>BK129</f>
        <v>-1790140</v>
      </c>
      <c r="K129" s="31"/>
      <c r="L129" s="32"/>
      <c r="M129" s="64"/>
      <c r="N129" s="55"/>
      <c r="O129" s="65"/>
      <c r="P129" s="137">
        <f>P130</f>
        <v>0</v>
      </c>
      <c r="Q129" s="65"/>
      <c r="R129" s="137">
        <f>R130</f>
        <v>0</v>
      </c>
      <c r="S129" s="65"/>
      <c r="T129" s="137">
        <f>T130</f>
        <v>0</v>
      </c>
      <c r="U129" s="66"/>
      <c r="V129" s="31"/>
      <c r="W129" s="31"/>
      <c r="X129" s="31"/>
      <c r="Y129" s="31"/>
      <c r="Z129" s="31"/>
      <c r="AA129" s="31"/>
      <c r="AB129" s="31"/>
      <c r="AC129" s="31"/>
      <c r="AD129" s="31"/>
      <c r="AE129" s="31"/>
      <c r="AT129" s="17" t="s">
        <v>79</v>
      </c>
      <c r="AU129" s="17" t="s">
        <v>113</v>
      </c>
      <c r="BK129" s="138">
        <f>BK130</f>
        <v>-1790140</v>
      </c>
    </row>
    <row r="130" spans="1:65" s="12" customFormat="1" ht="25.9" customHeight="1">
      <c r="B130" s="139"/>
      <c r="D130" s="140" t="s">
        <v>79</v>
      </c>
      <c r="E130" s="141" t="s">
        <v>134</v>
      </c>
      <c r="F130" s="141" t="s">
        <v>135</v>
      </c>
      <c r="J130" s="142">
        <f>BK130</f>
        <v>-1790140</v>
      </c>
      <c r="L130" s="139"/>
      <c r="M130" s="143"/>
      <c r="N130" s="144"/>
      <c r="O130" s="144"/>
      <c r="P130" s="145">
        <f>P131+P140+P155+P160</f>
        <v>0</v>
      </c>
      <c r="Q130" s="144"/>
      <c r="R130" s="145">
        <f>R131+R140+R155+R160</f>
        <v>0</v>
      </c>
      <c r="S130" s="144"/>
      <c r="T130" s="145">
        <f>T131+T140+T155+T160</f>
        <v>0</v>
      </c>
      <c r="U130" s="146"/>
      <c r="AR130" s="140" t="s">
        <v>89</v>
      </c>
      <c r="AT130" s="147" t="s">
        <v>79</v>
      </c>
      <c r="AU130" s="147" t="s">
        <v>80</v>
      </c>
      <c r="AY130" s="140" t="s">
        <v>136</v>
      </c>
      <c r="BK130" s="148">
        <f>BK131+BK140+BK155+BK160</f>
        <v>-1790140</v>
      </c>
    </row>
    <row r="131" spans="1:65" s="12" customFormat="1" ht="22.9" customHeight="1">
      <c r="B131" s="139"/>
      <c r="D131" s="140" t="s">
        <v>79</v>
      </c>
      <c r="E131" s="149" t="s">
        <v>137</v>
      </c>
      <c r="F131" s="149" t="s">
        <v>138</v>
      </c>
      <c r="J131" s="150">
        <f>BK131</f>
        <v>-119153</v>
      </c>
      <c r="L131" s="139"/>
      <c r="M131" s="143"/>
      <c r="N131" s="144"/>
      <c r="O131" s="144"/>
      <c r="P131" s="145">
        <f>SUM(P132:P139)</f>
        <v>0</v>
      </c>
      <c r="Q131" s="144"/>
      <c r="R131" s="145">
        <f>SUM(R132:R139)</f>
        <v>0</v>
      </c>
      <c r="S131" s="144"/>
      <c r="T131" s="145">
        <f>SUM(T132:T139)</f>
        <v>0</v>
      </c>
      <c r="U131" s="146"/>
      <c r="AR131" s="140" t="s">
        <v>89</v>
      </c>
      <c r="AT131" s="147" t="s">
        <v>79</v>
      </c>
      <c r="AU131" s="147" t="s">
        <v>87</v>
      </c>
      <c r="AY131" s="140" t="s">
        <v>136</v>
      </c>
      <c r="BK131" s="148">
        <f>SUM(BK132:BK139)</f>
        <v>-119153</v>
      </c>
    </row>
    <row r="132" spans="1:65" s="2" customFormat="1" ht="24.2" customHeight="1">
      <c r="A132" s="31"/>
      <c r="B132" s="151"/>
      <c r="C132" s="152" t="s">
        <v>139</v>
      </c>
      <c r="D132" s="152" t="s">
        <v>140</v>
      </c>
      <c r="E132" s="153" t="s">
        <v>141</v>
      </c>
      <c r="F132" s="154" t="s">
        <v>142</v>
      </c>
      <c r="G132" s="155" t="s">
        <v>143</v>
      </c>
      <c r="H132" s="156">
        <v>-1</v>
      </c>
      <c r="I132" s="157">
        <v>17161</v>
      </c>
      <c r="J132" s="157">
        <f>ROUND(I132*H132,2)</f>
        <v>-17161</v>
      </c>
      <c r="K132" s="154" t="s">
        <v>1</v>
      </c>
      <c r="L132" s="32"/>
      <c r="M132" s="158" t="s">
        <v>1</v>
      </c>
      <c r="N132" s="159" t="s">
        <v>45</v>
      </c>
      <c r="O132" s="160">
        <v>0</v>
      </c>
      <c r="P132" s="160">
        <f>O132*H132</f>
        <v>0</v>
      </c>
      <c r="Q132" s="160">
        <v>0</v>
      </c>
      <c r="R132" s="160">
        <f>Q132*H132</f>
        <v>0</v>
      </c>
      <c r="S132" s="160">
        <v>0</v>
      </c>
      <c r="T132" s="160">
        <f>S132*H132</f>
        <v>0</v>
      </c>
      <c r="U132" s="161" t="s">
        <v>1</v>
      </c>
      <c r="V132" s="31"/>
      <c r="W132" s="31"/>
      <c r="X132" s="31"/>
      <c r="Y132" s="31"/>
      <c r="Z132" s="31"/>
      <c r="AA132" s="31"/>
      <c r="AB132" s="31"/>
      <c r="AC132" s="31"/>
      <c r="AD132" s="31"/>
      <c r="AE132" s="31"/>
      <c r="AR132" s="162" t="s">
        <v>144</v>
      </c>
      <c r="AT132" s="162" t="s">
        <v>140</v>
      </c>
      <c r="AU132" s="162" t="s">
        <v>89</v>
      </c>
      <c r="AY132" s="17" t="s">
        <v>136</v>
      </c>
      <c r="BE132" s="163">
        <f>IF(N132="základní",J132,0)</f>
        <v>-17161</v>
      </c>
      <c r="BF132" s="163">
        <f>IF(N132="snížená",J132,0)</f>
        <v>0</v>
      </c>
      <c r="BG132" s="163">
        <f>IF(N132="zákl. přenesená",J132,0)</f>
        <v>0</v>
      </c>
      <c r="BH132" s="163">
        <f>IF(N132="sníž. přenesená",J132,0)</f>
        <v>0</v>
      </c>
      <c r="BI132" s="163">
        <f>IF(N132="nulová",J132,0)</f>
        <v>0</v>
      </c>
      <c r="BJ132" s="17" t="s">
        <v>87</v>
      </c>
      <c r="BK132" s="163">
        <f>ROUND(I132*H132,2)</f>
        <v>-17161</v>
      </c>
      <c r="BL132" s="17" t="s">
        <v>144</v>
      </c>
      <c r="BM132" s="162" t="s">
        <v>145</v>
      </c>
    </row>
    <row r="133" spans="1:65" s="2" customFormat="1" ht="19.5">
      <c r="A133" s="31"/>
      <c r="B133" s="32"/>
      <c r="C133" s="31"/>
      <c r="D133" s="164" t="s">
        <v>146</v>
      </c>
      <c r="E133" s="31"/>
      <c r="F133" s="165" t="s">
        <v>142</v>
      </c>
      <c r="G133" s="31"/>
      <c r="H133" s="31"/>
      <c r="I133" s="31"/>
      <c r="J133" s="31"/>
      <c r="K133" s="31"/>
      <c r="L133" s="32"/>
      <c r="M133" s="166"/>
      <c r="N133" s="167"/>
      <c r="O133" s="57"/>
      <c r="P133" s="57"/>
      <c r="Q133" s="57"/>
      <c r="R133" s="57"/>
      <c r="S133" s="57"/>
      <c r="T133" s="57"/>
      <c r="U133" s="58"/>
      <c r="V133" s="31"/>
      <c r="W133" s="31"/>
      <c r="X133" s="31"/>
      <c r="Y133" s="31"/>
      <c r="Z133" s="31"/>
      <c r="AA133" s="31"/>
      <c r="AB133" s="31"/>
      <c r="AC133" s="31"/>
      <c r="AD133" s="31"/>
      <c r="AE133" s="31"/>
      <c r="AT133" s="17" t="s">
        <v>146</v>
      </c>
      <c r="AU133" s="17" t="s">
        <v>89</v>
      </c>
    </row>
    <row r="134" spans="1:65" s="2" customFormat="1" ht="33" customHeight="1">
      <c r="A134" s="31"/>
      <c r="B134" s="151"/>
      <c r="C134" s="152" t="s">
        <v>147</v>
      </c>
      <c r="D134" s="152" t="s">
        <v>140</v>
      </c>
      <c r="E134" s="153" t="s">
        <v>148</v>
      </c>
      <c r="F134" s="154" t="s">
        <v>149</v>
      </c>
      <c r="G134" s="155" t="s">
        <v>143</v>
      </c>
      <c r="H134" s="156">
        <v>-2</v>
      </c>
      <c r="I134" s="157">
        <v>17735</v>
      </c>
      <c r="J134" s="157">
        <f>ROUND(I134*H134,2)</f>
        <v>-35470</v>
      </c>
      <c r="K134" s="154" t="s">
        <v>1</v>
      </c>
      <c r="L134" s="32"/>
      <c r="M134" s="158" t="s">
        <v>1</v>
      </c>
      <c r="N134" s="159" t="s">
        <v>45</v>
      </c>
      <c r="O134" s="160">
        <v>0</v>
      </c>
      <c r="P134" s="160">
        <f>O134*H134</f>
        <v>0</v>
      </c>
      <c r="Q134" s="160">
        <v>0</v>
      </c>
      <c r="R134" s="160">
        <f>Q134*H134</f>
        <v>0</v>
      </c>
      <c r="S134" s="160">
        <v>0</v>
      </c>
      <c r="T134" s="160">
        <f>S134*H134</f>
        <v>0</v>
      </c>
      <c r="U134" s="161" t="s">
        <v>1</v>
      </c>
      <c r="V134" s="31"/>
      <c r="W134" s="31"/>
      <c r="X134" s="31"/>
      <c r="Y134" s="31"/>
      <c r="Z134" s="31"/>
      <c r="AA134" s="31"/>
      <c r="AB134" s="31"/>
      <c r="AC134" s="31"/>
      <c r="AD134" s="31"/>
      <c r="AE134" s="31"/>
      <c r="AR134" s="162" t="s">
        <v>144</v>
      </c>
      <c r="AT134" s="162" t="s">
        <v>140</v>
      </c>
      <c r="AU134" s="162" t="s">
        <v>89</v>
      </c>
      <c r="AY134" s="17" t="s">
        <v>136</v>
      </c>
      <c r="BE134" s="163">
        <f>IF(N134="základní",J134,0)</f>
        <v>-35470</v>
      </c>
      <c r="BF134" s="163">
        <f>IF(N134="snížená",J134,0)</f>
        <v>0</v>
      </c>
      <c r="BG134" s="163">
        <f>IF(N134="zákl. přenesená",J134,0)</f>
        <v>0</v>
      </c>
      <c r="BH134" s="163">
        <f>IF(N134="sníž. přenesená",J134,0)</f>
        <v>0</v>
      </c>
      <c r="BI134" s="163">
        <f>IF(N134="nulová",J134,0)</f>
        <v>0</v>
      </c>
      <c r="BJ134" s="17" t="s">
        <v>87</v>
      </c>
      <c r="BK134" s="163">
        <f>ROUND(I134*H134,2)</f>
        <v>-35470</v>
      </c>
      <c r="BL134" s="17" t="s">
        <v>144</v>
      </c>
      <c r="BM134" s="162" t="s">
        <v>150</v>
      </c>
    </row>
    <row r="135" spans="1:65" s="2" customFormat="1" ht="19.5">
      <c r="A135" s="31"/>
      <c r="B135" s="32"/>
      <c r="C135" s="31"/>
      <c r="D135" s="164" t="s">
        <v>146</v>
      </c>
      <c r="E135" s="31"/>
      <c r="F135" s="165" t="s">
        <v>149</v>
      </c>
      <c r="G135" s="31"/>
      <c r="H135" s="31"/>
      <c r="I135" s="31"/>
      <c r="J135" s="31"/>
      <c r="K135" s="31"/>
      <c r="L135" s="32"/>
      <c r="M135" s="166"/>
      <c r="N135" s="167"/>
      <c r="O135" s="57"/>
      <c r="P135" s="57"/>
      <c r="Q135" s="57"/>
      <c r="R135" s="57"/>
      <c r="S135" s="57"/>
      <c r="T135" s="57"/>
      <c r="U135" s="58"/>
      <c r="V135" s="31"/>
      <c r="W135" s="31"/>
      <c r="X135" s="31"/>
      <c r="Y135" s="31"/>
      <c r="Z135" s="31"/>
      <c r="AA135" s="31"/>
      <c r="AB135" s="31"/>
      <c r="AC135" s="31"/>
      <c r="AD135" s="31"/>
      <c r="AE135" s="31"/>
      <c r="AT135" s="17" t="s">
        <v>146</v>
      </c>
      <c r="AU135" s="17" t="s">
        <v>89</v>
      </c>
    </row>
    <row r="136" spans="1:65" s="2" customFormat="1" ht="33" customHeight="1">
      <c r="A136" s="31"/>
      <c r="B136" s="151"/>
      <c r="C136" s="152" t="s">
        <v>151</v>
      </c>
      <c r="D136" s="152" t="s">
        <v>140</v>
      </c>
      <c r="E136" s="153" t="s">
        <v>152</v>
      </c>
      <c r="F136" s="154" t="s">
        <v>153</v>
      </c>
      <c r="G136" s="155" t="s">
        <v>143</v>
      </c>
      <c r="H136" s="156">
        <v>-1</v>
      </c>
      <c r="I136" s="157">
        <v>28227</v>
      </c>
      <c r="J136" s="157">
        <f>ROUND(I136*H136,2)</f>
        <v>-28227</v>
      </c>
      <c r="K136" s="154" t="s">
        <v>1</v>
      </c>
      <c r="L136" s="32"/>
      <c r="M136" s="158" t="s">
        <v>1</v>
      </c>
      <c r="N136" s="159" t="s">
        <v>45</v>
      </c>
      <c r="O136" s="160">
        <v>0</v>
      </c>
      <c r="P136" s="160">
        <f>O136*H136</f>
        <v>0</v>
      </c>
      <c r="Q136" s="160">
        <v>0</v>
      </c>
      <c r="R136" s="160">
        <f>Q136*H136</f>
        <v>0</v>
      </c>
      <c r="S136" s="160">
        <v>0</v>
      </c>
      <c r="T136" s="160">
        <f>S136*H136</f>
        <v>0</v>
      </c>
      <c r="U136" s="161" t="s">
        <v>1</v>
      </c>
      <c r="V136" s="31"/>
      <c r="W136" s="31"/>
      <c r="X136" s="31"/>
      <c r="Y136" s="31"/>
      <c r="Z136" s="31"/>
      <c r="AA136" s="31"/>
      <c r="AB136" s="31"/>
      <c r="AC136" s="31"/>
      <c r="AD136" s="31"/>
      <c r="AE136" s="31"/>
      <c r="AR136" s="162" t="s">
        <v>144</v>
      </c>
      <c r="AT136" s="162" t="s">
        <v>140</v>
      </c>
      <c r="AU136" s="162" t="s">
        <v>89</v>
      </c>
      <c r="AY136" s="17" t="s">
        <v>136</v>
      </c>
      <c r="BE136" s="163">
        <f>IF(N136="základní",J136,0)</f>
        <v>-28227</v>
      </c>
      <c r="BF136" s="163">
        <f>IF(N136="snížená",J136,0)</f>
        <v>0</v>
      </c>
      <c r="BG136" s="163">
        <f>IF(N136="zákl. přenesená",J136,0)</f>
        <v>0</v>
      </c>
      <c r="BH136" s="163">
        <f>IF(N136="sníž. přenesená",J136,0)</f>
        <v>0</v>
      </c>
      <c r="BI136" s="163">
        <f>IF(N136="nulová",J136,0)</f>
        <v>0</v>
      </c>
      <c r="BJ136" s="17" t="s">
        <v>87</v>
      </c>
      <c r="BK136" s="163">
        <f>ROUND(I136*H136,2)</f>
        <v>-28227</v>
      </c>
      <c r="BL136" s="17" t="s">
        <v>144</v>
      </c>
      <c r="BM136" s="162" t="s">
        <v>154</v>
      </c>
    </row>
    <row r="137" spans="1:65" s="2" customFormat="1" ht="19.5">
      <c r="A137" s="31"/>
      <c r="B137" s="32"/>
      <c r="C137" s="31"/>
      <c r="D137" s="164" t="s">
        <v>146</v>
      </c>
      <c r="E137" s="31"/>
      <c r="F137" s="165" t="s">
        <v>153</v>
      </c>
      <c r="G137" s="31"/>
      <c r="H137" s="31"/>
      <c r="I137" s="31"/>
      <c r="J137" s="31"/>
      <c r="K137" s="31"/>
      <c r="L137" s="32"/>
      <c r="M137" s="166"/>
      <c r="N137" s="167"/>
      <c r="O137" s="57"/>
      <c r="P137" s="57"/>
      <c r="Q137" s="57"/>
      <c r="R137" s="57"/>
      <c r="S137" s="57"/>
      <c r="T137" s="57"/>
      <c r="U137" s="58"/>
      <c r="V137" s="31"/>
      <c r="W137" s="31"/>
      <c r="X137" s="31"/>
      <c r="Y137" s="31"/>
      <c r="Z137" s="31"/>
      <c r="AA137" s="31"/>
      <c r="AB137" s="31"/>
      <c r="AC137" s="31"/>
      <c r="AD137" s="31"/>
      <c r="AE137" s="31"/>
      <c r="AT137" s="17" t="s">
        <v>146</v>
      </c>
      <c r="AU137" s="17" t="s">
        <v>89</v>
      </c>
    </row>
    <row r="138" spans="1:65" s="2" customFormat="1" ht="24.2" customHeight="1">
      <c r="A138" s="31"/>
      <c r="B138" s="151"/>
      <c r="C138" s="152" t="s">
        <v>155</v>
      </c>
      <c r="D138" s="152" t="s">
        <v>140</v>
      </c>
      <c r="E138" s="153" t="s">
        <v>156</v>
      </c>
      <c r="F138" s="154" t="s">
        <v>157</v>
      </c>
      <c r="G138" s="155" t="s">
        <v>143</v>
      </c>
      <c r="H138" s="156">
        <v>-5</v>
      </c>
      <c r="I138" s="157">
        <v>7659</v>
      </c>
      <c r="J138" s="157">
        <f>ROUND(I138*H138,2)</f>
        <v>-38295</v>
      </c>
      <c r="K138" s="154" t="s">
        <v>1</v>
      </c>
      <c r="L138" s="32"/>
      <c r="M138" s="158" t="s">
        <v>1</v>
      </c>
      <c r="N138" s="159" t="s">
        <v>45</v>
      </c>
      <c r="O138" s="160">
        <v>0</v>
      </c>
      <c r="P138" s="160">
        <f>O138*H138</f>
        <v>0</v>
      </c>
      <c r="Q138" s="160">
        <v>0</v>
      </c>
      <c r="R138" s="160">
        <f>Q138*H138</f>
        <v>0</v>
      </c>
      <c r="S138" s="160">
        <v>0</v>
      </c>
      <c r="T138" s="160">
        <f>S138*H138</f>
        <v>0</v>
      </c>
      <c r="U138" s="161" t="s">
        <v>1</v>
      </c>
      <c r="V138" s="31"/>
      <c r="W138" s="31"/>
      <c r="X138" s="31"/>
      <c r="Y138" s="31"/>
      <c r="Z138" s="31"/>
      <c r="AA138" s="31"/>
      <c r="AB138" s="31"/>
      <c r="AC138" s="31"/>
      <c r="AD138" s="31"/>
      <c r="AE138" s="31"/>
      <c r="AR138" s="162" t="s">
        <v>144</v>
      </c>
      <c r="AT138" s="162" t="s">
        <v>140</v>
      </c>
      <c r="AU138" s="162" t="s">
        <v>89</v>
      </c>
      <c r="AY138" s="17" t="s">
        <v>136</v>
      </c>
      <c r="BE138" s="163">
        <f>IF(N138="základní",J138,0)</f>
        <v>-38295</v>
      </c>
      <c r="BF138" s="163">
        <f>IF(N138="snížená",J138,0)</f>
        <v>0</v>
      </c>
      <c r="BG138" s="163">
        <f>IF(N138="zákl. přenesená",J138,0)</f>
        <v>0</v>
      </c>
      <c r="BH138" s="163">
        <f>IF(N138="sníž. přenesená",J138,0)</f>
        <v>0</v>
      </c>
      <c r="BI138" s="163">
        <f>IF(N138="nulová",J138,0)</f>
        <v>0</v>
      </c>
      <c r="BJ138" s="17" t="s">
        <v>87</v>
      </c>
      <c r="BK138" s="163">
        <f>ROUND(I138*H138,2)</f>
        <v>-38295</v>
      </c>
      <c r="BL138" s="17" t="s">
        <v>144</v>
      </c>
      <c r="BM138" s="162" t="s">
        <v>158</v>
      </c>
    </row>
    <row r="139" spans="1:65" s="2" customFormat="1" ht="19.5">
      <c r="A139" s="31"/>
      <c r="B139" s="32"/>
      <c r="C139" s="31"/>
      <c r="D139" s="164" t="s">
        <v>146</v>
      </c>
      <c r="E139" s="31"/>
      <c r="F139" s="165" t="s">
        <v>157</v>
      </c>
      <c r="G139" s="31"/>
      <c r="H139" s="31"/>
      <c r="I139" s="31"/>
      <c r="J139" s="31"/>
      <c r="K139" s="31"/>
      <c r="L139" s="32"/>
      <c r="M139" s="166"/>
      <c r="N139" s="167"/>
      <c r="O139" s="57"/>
      <c r="P139" s="57"/>
      <c r="Q139" s="57"/>
      <c r="R139" s="57"/>
      <c r="S139" s="57"/>
      <c r="T139" s="57"/>
      <c r="U139" s="58"/>
      <c r="V139" s="31"/>
      <c r="W139" s="31"/>
      <c r="X139" s="31"/>
      <c r="Y139" s="31"/>
      <c r="Z139" s="31"/>
      <c r="AA139" s="31"/>
      <c r="AB139" s="31"/>
      <c r="AC139" s="31"/>
      <c r="AD139" s="31"/>
      <c r="AE139" s="31"/>
      <c r="AT139" s="17" t="s">
        <v>146</v>
      </c>
      <c r="AU139" s="17" t="s">
        <v>89</v>
      </c>
    </row>
    <row r="140" spans="1:65" s="12" customFormat="1" ht="22.9" customHeight="1">
      <c r="B140" s="139"/>
      <c r="D140" s="140" t="s">
        <v>79</v>
      </c>
      <c r="E140" s="149" t="s">
        <v>159</v>
      </c>
      <c r="F140" s="149" t="s">
        <v>160</v>
      </c>
      <c r="J140" s="150">
        <f>BK140</f>
        <v>-624643</v>
      </c>
      <c r="L140" s="139"/>
      <c r="M140" s="143"/>
      <c r="N140" s="144"/>
      <c r="O140" s="144"/>
      <c r="P140" s="145">
        <f>SUM(P141:P154)</f>
        <v>0</v>
      </c>
      <c r="Q140" s="144"/>
      <c r="R140" s="145">
        <f>SUM(R141:R154)</f>
        <v>0</v>
      </c>
      <c r="S140" s="144"/>
      <c r="T140" s="145">
        <f>SUM(T141:T154)</f>
        <v>0</v>
      </c>
      <c r="U140" s="146"/>
      <c r="AR140" s="140" t="s">
        <v>89</v>
      </c>
      <c r="AT140" s="147" t="s">
        <v>79</v>
      </c>
      <c r="AU140" s="147" t="s">
        <v>87</v>
      </c>
      <c r="AY140" s="140" t="s">
        <v>136</v>
      </c>
      <c r="BK140" s="148">
        <f>SUM(BK141:BK154)</f>
        <v>-624643</v>
      </c>
    </row>
    <row r="141" spans="1:65" s="2" customFormat="1" ht="24.2" customHeight="1">
      <c r="A141" s="31"/>
      <c r="B141" s="151"/>
      <c r="C141" s="152" t="s">
        <v>161</v>
      </c>
      <c r="D141" s="152" t="s">
        <v>140</v>
      </c>
      <c r="E141" s="153" t="s">
        <v>162</v>
      </c>
      <c r="F141" s="154" t="s">
        <v>163</v>
      </c>
      <c r="G141" s="155" t="s">
        <v>143</v>
      </c>
      <c r="H141" s="156">
        <v>-18</v>
      </c>
      <c r="I141" s="157">
        <v>15586</v>
      </c>
      <c r="J141" s="157">
        <f>ROUND(I141*H141,2)</f>
        <v>-280548</v>
      </c>
      <c r="K141" s="154" t="s">
        <v>1</v>
      </c>
      <c r="L141" s="32"/>
      <c r="M141" s="158" t="s">
        <v>1</v>
      </c>
      <c r="N141" s="159" t="s">
        <v>45</v>
      </c>
      <c r="O141" s="160">
        <v>0</v>
      </c>
      <c r="P141" s="160">
        <f>O141*H141</f>
        <v>0</v>
      </c>
      <c r="Q141" s="160">
        <v>0</v>
      </c>
      <c r="R141" s="160">
        <f>Q141*H141</f>
        <v>0</v>
      </c>
      <c r="S141" s="160">
        <v>0</v>
      </c>
      <c r="T141" s="160">
        <f>S141*H141</f>
        <v>0</v>
      </c>
      <c r="U141" s="161" t="s">
        <v>1</v>
      </c>
      <c r="V141" s="31"/>
      <c r="W141" s="31"/>
      <c r="X141" s="31"/>
      <c r="Y141" s="31"/>
      <c r="Z141" s="31"/>
      <c r="AA141" s="31"/>
      <c r="AB141" s="31"/>
      <c r="AC141" s="31"/>
      <c r="AD141" s="31"/>
      <c r="AE141" s="31"/>
      <c r="AR141" s="162" t="s">
        <v>144</v>
      </c>
      <c r="AT141" s="162" t="s">
        <v>140</v>
      </c>
      <c r="AU141" s="162" t="s">
        <v>89</v>
      </c>
      <c r="AY141" s="17" t="s">
        <v>136</v>
      </c>
      <c r="BE141" s="163">
        <f>IF(N141="základní",J141,0)</f>
        <v>-280548</v>
      </c>
      <c r="BF141" s="163">
        <f>IF(N141="snížená",J141,0)</f>
        <v>0</v>
      </c>
      <c r="BG141" s="163">
        <f>IF(N141="zákl. přenesená",J141,0)</f>
        <v>0</v>
      </c>
      <c r="BH141" s="163">
        <f>IF(N141="sníž. přenesená",J141,0)</f>
        <v>0</v>
      </c>
      <c r="BI141" s="163">
        <f>IF(N141="nulová",J141,0)</f>
        <v>0</v>
      </c>
      <c r="BJ141" s="17" t="s">
        <v>87</v>
      </c>
      <c r="BK141" s="163">
        <f>ROUND(I141*H141,2)</f>
        <v>-280548</v>
      </c>
      <c r="BL141" s="17" t="s">
        <v>144</v>
      </c>
      <c r="BM141" s="162" t="s">
        <v>164</v>
      </c>
    </row>
    <row r="142" spans="1:65" s="2" customFormat="1" ht="19.5">
      <c r="A142" s="31"/>
      <c r="B142" s="32"/>
      <c r="C142" s="31"/>
      <c r="D142" s="164" t="s">
        <v>146</v>
      </c>
      <c r="E142" s="31"/>
      <c r="F142" s="165" t="s">
        <v>163</v>
      </c>
      <c r="G142" s="31"/>
      <c r="H142" s="31"/>
      <c r="I142" s="31"/>
      <c r="J142" s="31"/>
      <c r="K142" s="31"/>
      <c r="L142" s="32"/>
      <c r="M142" s="166"/>
      <c r="N142" s="167"/>
      <c r="O142" s="57"/>
      <c r="P142" s="57"/>
      <c r="Q142" s="57"/>
      <c r="R142" s="57"/>
      <c r="S142" s="57"/>
      <c r="T142" s="57"/>
      <c r="U142" s="58"/>
      <c r="V142" s="31"/>
      <c r="W142" s="31"/>
      <c r="X142" s="31"/>
      <c r="Y142" s="31"/>
      <c r="Z142" s="31"/>
      <c r="AA142" s="31"/>
      <c r="AB142" s="31"/>
      <c r="AC142" s="31"/>
      <c r="AD142" s="31"/>
      <c r="AE142" s="31"/>
      <c r="AT142" s="17" t="s">
        <v>146</v>
      </c>
      <c r="AU142" s="17" t="s">
        <v>89</v>
      </c>
    </row>
    <row r="143" spans="1:65" s="2" customFormat="1" ht="24.2" customHeight="1">
      <c r="A143" s="31"/>
      <c r="B143" s="151"/>
      <c r="C143" s="152" t="s">
        <v>165</v>
      </c>
      <c r="D143" s="152" t="s">
        <v>140</v>
      </c>
      <c r="E143" s="153" t="s">
        <v>166</v>
      </c>
      <c r="F143" s="154" t="s">
        <v>167</v>
      </c>
      <c r="G143" s="155" t="s">
        <v>143</v>
      </c>
      <c r="H143" s="156">
        <v>-3</v>
      </c>
      <c r="I143" s="157">
        <v>16062</v>
      </c>
      <c r="J143" s="157">
        <f>ROUND(I143*H143,2)</f>
        <v>-48186</v>
      </c>
      <c r="K143" s="154" t="s">
        <v>1</v>
      </c>
      <c r="L143" s="32"/>
      <c r="M143" s="158" t="s">
        <v>1</v>
      </c>
      <c r="N143" s="159" t="s">
        <v>45</v>
      </c>
      <c r="O143" s="160">
        <v>0</v>
      </c>
      <c r="P143" s="160">
        <f>O143*H143</f>
        <v>0</v>
      </c>
      <c r="Q143" s="160">
        <v>0</v>
      </c>
      <c r="R143" s="160">
        <f>Q143*H143</f>
        <v>0</v>
      </c>
      <c r="S143" s="160">
        <v>0</v>
      </c>
      <c r="T143" s="160">
        <f>S143*H143</f>
        <v>0</v>
      </c>
      <c r="U143" s="161" t="s">
        <v>1</v>
      </c>
      <c r="V143" s="31"/>
      <c r="W143" s="31"/>
      <c r="X143" s="31"/>
      <c r="Y143" s="31"/>
      <c r="Z143" s="31"/>
      <c r="AA143" s="31"/>
      <c r="AB143" s="31"/>
      <c r="AC143" s="31"/>
      <c r="AD143" s="31"/>
      <c r="AE143" s="31"/>
      <c r="AR143" s="162" t="s">
        <v>144</v>
      </c>
      <c r="AT143" s="162" t="s">
        <v>140</v>
      </c>
      <c r="AU143" s="162" t="s">
        <v>89</v>
      </c>
      <c r="AY143" s="17" t="s">
        <v>136</v>
      </c>
      <c r="BE143" s="163">
        <f>IF(N143="základní",J143,0)</f>
        <v>-48186</v>
      </c>
      <c r="BF143" s="163">
        <f>IF(N143="snížená",J143,0)</f>
        <v>0</v>
      </c>
      <c r="BG143" s="163">
        <f>IF(N143="zákl. přenesená",J143,0)</f>
        <v>0</v>
      </c>
      <c r="BH143" s="163">
        <f>IF(N143="sníž. přenesená",J143,0)</f>
        <v>0</v>
      </c>
      <c r="BI143" s="163">
        <f>IF(N143="nulová",J143,0)</f>
        <v>0</v>
      </c>
      <c r="BJ143" s="17" t="s">
        <v>87</v>
      </c>
      <c r="BK143" s="163">
        <f>ROUND(I143*H143,2)</f>
        <v>-48186</v>
      </c>
      <c r="BL143" s="17" t="s">
        <v>144</v>
      </c>
      <c r="BM143" s="162" t="s">
        <v>168</v>
      </c>
    </row>
    <row r="144" spans="1:65" s="2" customFormat="1" ht="19.5">
      <c r="A144" s="31"/>
      <c r="B144" s="32"/>
      <c r="C144" s="31"/>
      <c r="D144" s="164" t="s">
        <v>146</v>
      </c>
      <c r="E144" s="31"/>
      <c r="F144" s="165" t="s">
        <v>167</v>
      </c>
      <c r="G144" s="31"/>
      <c r="H144" s="31"/>
      <c r="I144" s="31"/>
      <c r="J144" s="31"/>
      <c r="K144" s="31"/>
      <c r="L144" s="32"/>
      <c r="M144" s="166"/>
      <c r="N144" s="167"/>
      <c r="O144" s="57"/>
      <c r="P144" s="57"/>
      <c r="Q144" s="57"/>
      <c r="R144" s="57"/>
      <c r="S144" s="57"/>
      <c r="T144" s="57"/>
      <c r="U144" s="58"/>
      <c r="V144" s="31"/>
      <c r="W144" s="31"/>
      <c r="X144" s="31"/>
      <c r="Y144" s="31"/>
      <c r="Z144" s="31"/>
      <c r="AA144" s="31"/>
      <c r="AB144" s="31"/>
      <c r="AC144" s="31"/>
      <c r="AD144" s="31"/>
      <c r="AE144" s="31"/>
      <c r="AT144" s="17" t="s">
        <v>146</v>
      </c>
      <c r="AU144" s="17" t="s">
        <v>89</v>
      </c>
    </row>
    <row r="145" spans="1:65" s="2" customFormat="1" ht="33" customHeight="1">
      <c r="A145" s="31"/>
      <c r="B145" s="151"/>
      <c r="C145" s="152" t="s">
        <v>169</v>
      </c>
      <c r="D145" s="152" t="s">
        <v>140</v>
      </c>
      <c r="E145" s="153" t="s">
        <v>170</v>
      </c>
      <c r="F145" s="154" t="s">
        <v>171</v>
      </c>
      <c r="G145" s="155" t="s">
        <v>143</v>
      </c>
      <c r="H145" s="156">
        <v>-7</v>
      </c>
      <c r="I145" s="157">
        <v>36797</v>
      </c>
      <c r="J145" s="157">
        <f>ROUND(I145*H145,2)</f>
        <v>-257579</v>
      </c>
      <c r="K145" s="154" t="s">
        <v>1</v>
      </c>
      <c r="L145" s="32"/>
      <c r="M145" s="158" t="s">
        <v>1</v>
      </c>
      <c r="N145" s="159" t="s">
        <v>45</v>
      </c>
      <c r="O145" s="160">
        <v>0</v>
      </c>
      <c r="P145" s="160">
        <f>O145*H145</f>
        <v>0</v>
      </c>
      <c r="Q145" s="160">
        <v>0</v>
      </c>
      <c r="R145" s="160">
        <f>Q145*H145</f>
        <v>0</v>
      </c>
      <c r="S145" s="160">
        <v>0</v>
      </c>
      <c r="T145" s="160">
        <f>S145*H145</f>
        <v>0</v>
      </c>
      <c r="U145" s="161" t="s">
        <v>1</v>
      </c>
      <c r="V145" s="31"/>
      <c r="W145" s="31"/>
      <c r="X145" s="31"/>
      <c r="Y145" s="31"/>
      <c r="Z145" s="31"/>
      <c r="AA145" s="31"/>
      <c r="AB145" s="31"/>
      <c r="AC145" s="31"/>
      <c r="AD145" s="31"/>
      <c r="AE145" s="31"/>
      <c r="AR145" s="162" t="s">
        <v>144</v>
      </c>
      <c r="AT145" s="162" t="s">
        <v>140</v>
      </c>
      <c r="AU145" s="162" t="s">
        <v>89</v>
      </c>
      <c r="AY145" s="17" t="s">
        <v>136</v>
      </c>
      <c r="BE145" s="163">
        <f>IF(N145="základní",J145,0)</f>
        <v>-257579</v>
      </c>
      <c r="BF145" s="163">
        <f>IF(N145="snížená",J145,0)</f>
        <v>0</v>
      </c>
      <c r="BG145" s="163">
        <f>IF(N145="zákl. přenesená",J145,0)</f>
        <v>0</v>
      </c>
      <c r="BH145" s="163">
        <f>IF(N145="sníž. přenesená",J145,0)</f>
        <v>0</v>
      </c>
      <c r="BI145" s="163">
        <f>IF(N145="nulová",J145,0)</f>
        <v>0</v>
      </c>
      <c r="BJ145" s="17" t="s">
        <v>87</v>
      </c>
      <c r="BK145" s="163">
        <f>ROUND(I145*H145,2)</f>
        <v>-257579</v>
      </c>
      <c r="BL145" s="17" t="s">
        <v>144</v>
      </c>
      <c r="BM145" s="162" t="s">
        <v>172</v>
      </c>
    </row>
    <row r="146" spans="1:65" s="2" customFormat="1" ht="19.5">
      <c r="A146" s="31"/>
      <c r="B146" s="32"/>
      <c r="C146" s="31"/>
      <c r="D146" s="164" t="s">
        <v>146</v>
      </c>
      <c r="E146" s="31"/>
      <c r="F146" s="165" t="s">
        <v>171</v>
      </c>
      <c r="G146" s="31"/>
      <c r="H146" s="31"/>
      <c r="I146" s="31"/>
      <c r="J146" s="31"/>
      <c r="K146" s="31"/>
      <c r="L146" s="32"/>
      <c r="M146" s="166"/>
      <c r="N146" s="167"/>
      <c r="O146" s="57"/>
      <c r="P146" s="57"/>
      <c r="Q146" s="57"/>
      <c r="R146" s="57"/>
      <c r="S146" s="57"/>
      <c r="T146" s="57"/>
      <c r="U146" s="58"/>
      <c r="V146" s="31"/>
      <c r="W146" s="31"/>
      <c r="X146" s="31"/>
      <c r="Y146" s="31"/>
      <c r="Z146" s="31"/>
      <c r="AA146" s="31"/>
      <c r="AB146" s="31"/>
      <c r="AC146" s="31"/>
      <c r="AD146" s="31"/>
      <c r="AE146" s="31"/>
      <c r="AT146" s="17" t="s">
        <v>146</v>
      </c>
      <c r="AU146" s="17" t="s">
        <v>89</v>
      </c>
    </row>
    <row r="147" spans="1:65" s="2" customFormat="1" ht="24.2" customHeight="1">
      <c r="A147" s="31"/>
      <c r="B147" s="151"/>
      <c r="C147" s="152" t="s">
        <v>173</v>
      </c>
      <c r="D147" s="152" t="s">
        <v>140</v>
      </c>
      <c r="E147" s="153" t="s">
        <v>174</v>
      </c>
      <c r="F147" s="154" t="s">
        <v>175</v>
      </c>
      <c r="G147" s="155" t="s">
        <v>143</v>
      </c>
      <c r="H147" s="156">
        <v>-5</v>
      </c>
      <c r="I147" s="157">
        <v>5233</v>
      </c>
      <c r="J147" s="157">
        <f>ROUND(I147*H147,2)</f>
        <v>-26165</v>
      </c>
      <c r="K147" s="154" t="s">
        <v>1</v>
      </c>
      <c r="L147" s="32"/>
      <c r="M147" s="158" t="s">
        <v>1</v>
      </c>
      <c r="N147" s="159" t="s">
        <v>45</v>
      </c>
      <c r="O147" s="160">
        <v>0</v>
      </c>
      <c r="P147" s="160">
        <f>O147*H147</f>
        <v>0</v>
      </c>
      <c r="Q147" s="160">
        <v>0</v>
      </c>
      <c r="R147" s="160">
        <f>Q147*H147</f>
        <v>0</v>
      </c>
      <c r="S147" s="160">
        <v>0</v>
      </c>
      <c r="T147" s="160">
        <f>S147*H147</f>
        <v>0</v>
      </c>
      <c r="U147" s="161" t="s">
        <v>1</v>
      </c>
      <c r="V147" s="31"/>
      <c r="W147" s="31"/>
      <c r="X147" s="31"/>
      <c r="Y147" s="31"/>
      <c r="Z147" s="31"/>
      <c r="AA147" s="31"/>
      <c r="AB147" s="31"/>
      <c r="AC147" s="31"/>
      <c r="AD147" s="31"/>
      <c r="AE147" s="31"/>
      <c r="AR147" s="162" t="s">
        <v>144</v>
      </c>
      <c r="AT147" s="162" t="s">
        <v>140</v>
      </c>
      <c r="AU147" s="162" t="s">
        <v>89</v>
      </c>
      <c r="AY147" s="17" t="s">
        <v>136</v>
      </c>
      <c r="BE147" s="163">
        <f>IF(N147="základní",J147,0)</f>
        <v>-26165</v>
      </c>
      <c r="BF147" s="163">
        <f>IF(N147="snížená",J147,0)</f>
        <v>0</v>
      </c>
      <c r="BG147" s="163">
        <f>IF(N147="zákl. přenesená",J147,0)</f>
        <v>0</v>
      </c>
      <c r="BH147" s="163">
        <f>IF(N147="sníž. přenesená",J147,0)</f>
        <v>0</v>
      </c>
      <c r="BI147" s="163">
        <f>IF(N147="nulová",J147,0)</f>
        <v>0</v>
      </c>
      <c r="BJ147" s="17" t="s">
        <v>87</v>
      </c>
      <c r="BK147" s="163">
        <f>ROUND(I147*H147,2)</f>
        <v>-26165</v>
      </c>
      <c r="BL147" s="17" t="s">
        <v>144</v>
      </c>
      <c r="BM147" s="162" t="s">
        <v>176</v>
      </c>
    </row>
    <row r="148" spans="1:65" s="2" customFormat="1">
      <c r="A148" s="31"/>
      <c r="B148" s="32"/>
      <c r="C148" s="31"/>
      <c r="D148" s="164" t="s">
        <v>146</v>
      </c>
      <c r="E148" s="31"/>
      <c r="F148" s="165" t="s">
        <v>175</v>
      </c>
      <c r="G148" s="31"/>
      <c r="H148" s="31"/>
      <c r="I148" s="31"/>
      <c r="J148" s="31"/>
      <c r="K148" s="31"/>
      <c r="L148" s="32"/>
      <c r="M148" s="166"/>
      <c r="N148" s="167"/>
      <c r="O148" s="57"/>
      <c r="P148" s="57"/>
      <c r="Q148" s="57"/>
      <c r="R148" s="57"/>
      <c r="S148" s="57"/>
      <c r="T148" s="57"/>
      <c r="U148" s="58"/>
      <c r="V148" s="31"/>
      <c r="W148" s="31"/>
      <c r="X148" s="31"/>
      <c r="Y148" s="31"/>
      <c r="Z148" s="31"/>
      <c r="AA148" s="31"/>
      <c r="AB148" s="31"/>
      <c r="AC148" s="31"/>
      <c r="AD148" s="31"/>
      <c r="AE148" s="31"/>
      <c r="AT148" s="17" t="s">
        <v>146</v>
      </c>
      <c r="AU148" s="17" t="s">
        <v>89</v>
      </c>
    </row>
    <row r="149" spans="1:65" s="2" customFormat="1" ht="33" customHeight="1">
      <c r="A149" s="31"/>
      <c r="B149" s="151"/>
      <c r="C149" s="152" t="s">
        <v>177</v>
      </c>
      <c r="D149" s="152" t="s">
        <v>140</v>
      </c>
      <c r="E149" s="153" t="s">
        <v>178</v>
      </c>
      <c r="F149" s="154" t="s">
        <v>179</v>
      </c>
      <c r="G149" s="155" t="s">
        <v>143</v>
      </c>
      <c r="H149" s="156">
        <v>-10</v>
      </c>
      <c r="I149" s="157">
        <v>159</v>
      </c>
      <c r="J149" s="157">
        <f>ROUND(I149*H149,2)</f>
        <v>-1590</v>
      </c>
      <c r="K149" s="154" t="s">
        <v>1</v>
      </c>
      <c r="L149" s="32"/>
      <c r="M149" s="158" t="s">
        <v>1</v>
      </c>
      <c r="N149" s="159" t="s">
        <v>45</v>
      </c>
      <c r="O149" s="160">
        <v>0</v>
      </c>
      <c r="P149" s="160">
        <f>O149*H149</f>
        <v>0</v>
      </c>
      <c r="Q149" s="160">
        <v>0</v>
      </c>
      <c r="R149" s="160">
        <f>Q149*H149</f>
        <v>0</v>
      </c>
      <c r="S149" s="160">
        <v>0</v>
      </c>
      <c r="T149" s="160">
        <f>S149*H149</f>
        <v>0</v>
      </c>
      <c r="U149" s="161" t="s">
        <v>1</v>
      </c>
      <c r="V149" s="31"/>
      <c r="W149" s="31"/>
      <c r="X149" s="31"/>
      <c r="Y149" s="31"/>
      <c r="Z149" s="31"/>
      <c r="AA149" s="31"/>
      <c r="AB149" s="31"/>
      <c r="AC149" s="31"/>
      <c r="AD149" s="31"/>
      <c r="AE149" s="31"/>
      <c r="AR149" s="162" t="s">
        <v>144</v>
      </c>
      <c r="AT149" s="162" t="s">
        <v>140</v>
      </c>
      <c r="AU149" s="162" t="s">
        <v>89</v>
      </c>
      <c r="AY149" s="17" t="s">
        <v>136</v>
      </c>
      <c r="BE149" s="163">
        <f>IF(N149="základní",J149,0)</f>
        <v>-1590</v>
      </c>
      <c r="BF149" s="163">
        <f>IF(N149="snížená",J149,0)</f>
        <v>0</v>
      </c>
      <c r="BG149" s="163">
        <f>IF(N149="zákl. přenesená",J149,0)</f>
        <v>0</v>
      </c>
      <c r="BH149" s="163">
        <f>IF(N149="sníž. přenesená",J149,0)</f>
        <v>0</v>
      </c>
      <c r="BI149" s="163">
        <f>IF(N149="nulová",J149,0)</f>
        <v>0</v>
      </c>
      <c r="BJ149" s="17" t="s">
        <v>87</v>
      </c>
      <c r="BK149" s="163">
        <f>ROUND(I149*H149,2)</f>
        <v>-1590</v>
      </c>
      <c r="BL149" s="17" t="s">
        <v>144</v>
      </c>
      <c r="BM149" s="162" t="s">
        <v>180</v>
      </c>
    </row>
    <row r="150" spans="1:65" s="2" customFormat="1" ht="19.5">
      <c r="A150" s="31"/>
      <c r="B150" s="32"/>
      <c r="C150" s="31"/>
      <c r="D150" s="164" t="s">
        <v>146</v>
      </c>
      <c r="E150" s="31"/>
      <c r="F150" s="165" t="s">
        <v>179</v>
      </c>
      <c r="G150" s="31"/>
      <c r="H150" s="31"/>
      <c r="I150" s="31"/>
      <c r="J150" s="31"/>
      <c r="K150" s="31"/>
      <c r="L150" s="32"/>
      <c r="M150" s="166"/>
      <c r="N150" s="167"/>
      <c r="O150" s="57"/>
      <c r="P150" s="57"/>
      <c r="Q150" s="57"/>
      <c r="R150" s="57"/>
      <c r="S150" s="57"/>
      <c r="T150" s="57"/>
      <c r="U150" s="58"/>
      <c r="V150" s="31"/>
      <c r="W150" s="31"/>
      <c r="X150" s="31"/>
      <c r="Y150" s="31"/>
      <c r="Z150" s="31"/>
      <c r="AA150" s="31"/>
      <c r="AB150" s="31"/>
      <c r="AC150" s="31"/>
      <c r="AD150" s="31"/>
      <c r="AE150" s="31"/>
      <c r="AT150" s="17" t="s">
        <v>146</v>
      </c>
      <c r="AU150" s="17" t="s">
        <v>89</v>
      </c>
    </row>
    <row r="151" spans="1:65" s="2" customFormat="1" ht="16.5" customHeight="1">
      <c r="A151" s="31"/>
      <c r="B151" s="151"/>
      <c r="C151" s="152" t="s">
        <v>181</v>
      </c>
      <c r="D151" s="152" t="s">
        <v>140</v>
      </c>
      <c r="E151" s="153" t="s">
        <v>182</v>
      </c>
      <c r="F151" s="154" t="s">
        <v>183</v>
      </c>
      <c r="G151" s="155" t="s">
        <v>143</v>
      </c>
      <c r="H151" s="156">
        <v>-1</v>
      </c>
      <c r="I151" s="157">
        <v>3244</v>
      </c>
      <c r="J151" s="157">
        <f>ROUND(I151*H151,2)</f>
        <v>-3244</v>
      </c>
      <c r="K151" s="154" t="s">
        <v>1</v>
      </c>
      <c r="L151" s="32"/>
      <c r="M151" s="158" t="s">
        <v>1</v>
      </c>
      <c r="N151" s="159" t="s">
        <v>45</v>
      </c>
      <c r="O151" s="160">
        <v>0</v>
      </c>
      <c r="P151" s="160">
        <f>O151*H151</f>
        <v>0</v>
      </c>
      <c r="Q151" s="160">
        <v>0</v>
      </c>
      <c r="R151" s="160">
        <f>Q151*H151</f>
        <v>0</v>
      </c>
      <c r="S151" s="160">
        <v>0</v>
      </c>
      <c r="T151" s="160">
        <f>S151*H151</f>
        <v>0</v>
      </c>
      <c r="U151" s="161" t="s">
        <v>1</v>
      </c>
      <c r="V151" s="31"/>
      <c r="W151" s="31"/>
      <c r="X151" s="31"/>
      <c r="Y151" s="31"/>
      <c r="Z151" s="31"/>
      <c r="AA151" s="31"/>
      <c r="AB151" s="31"/>
      <c r="AC151" s="31"/>
      <c r="AD151" s="31"/>
      <c r="AE151" s="31"/>
      <c r="AR151" s="162" t="s">
        <v>144</v>
      </c>
      <c r="AT151" s="162" t="s">
        <v>140</v>
      </c>
      <c r="AU151" s="162" t="s">
        <v>89</v>
      </c>
      <c r="AY151" s="17" t="s">
        <v>136</v>
      </c>
      <c r="BE151" s="163">
        <f>IF(N151="základní",J151,0)</f>
        <v>-3244</v>
      </c>
      <c r="BF151" s="163">
        <f>IF(N151="snížená",J151,0)</f>
        <v>0</v>
      </c>
      <c r="BG151" s="163">
        <f>IF(N151="zákl. přenesená",J151,0)</f>
        <v>0</v>
      </c>
      <c r="BH151" s="163">
        <f>IF(N151="sníž. přenesená",J151,0)</f>
        <v>0</v>
      </c>
      <c r="BI151" s="163">
        <f>IF(N151="nulová",J151,0)</f>
        <v>0</v>
      </c>
      <c r="BJ151" s="17" t="s">
        <v>87</v>
      </c>
      <c r="BK151" s="163">
        <f>ROUND(I151*H151,2)</f>
        <v>-3244</v>
      </c>
      <c r="BL151" s="17" t="s">
        <v>144</v>
      </c>
      <c r="BM151" s="162" t="s">
        <v>184</v>
      </c>
    </row>
    <row r="152" spans="1:65" s="2" customFormat="1">
      <c r="A152" s="31"/>
      <c r="B152" s="32"/>
      <c r="C152" s="31"/>
      <c r="D152" s="164" t="s">
        <v>146</v>
      </c>
      <c r="E152" s="31"/>
      <c r="F152" s="165" t="s">
        <v>183</v>
      </c>
      <c r="G152" s="31"/>
      <c r="H152" s="31"/>
      <c r="I152" s="31"/>
      <c r="J152" s="31"/>
      <c r="K152" s="31"/>
      <c r="L152" s="32"/>
      <c r="M152" s="166"/>
      <c r="N152" s="167"/>
      <c r="O152" s="57"/>
      <c r="P152" s="57"/>
      <c r="Q152" s="57"/>
      <c r="R152" s="57"/>
      <c r="S152" s="57"/>
      <c r="T152" s="57"/>
      <c r="U152" s="58"/>
      <c r="V152" s="31"/>
      <c r="W152" s="31"/>
      <c r="X152" s="31"/>
      <c r="Y152" s="31"/>
      <c r="Z152" s="31"/>
      <c r="AA152" s="31"/>
      <c r="AB152" s="31"/>
      <c r="AC152" s="31"/>
      <c r="AD152" s="31"/>
      <c r="AE152" s="31"/>
      <c r="AT152" s="17" t="s">
        <v>146</v>
      </c>
      <c r="AU152" s="17" t="s">
        <v>89</v>
      </c>
    </row>
    <row r="153" spans="1:65" s="2" customFormat="1" ht="33" customHeight="1">
      <c r="A153" s="31"/>
      <c r="B153" s="151"/>
      <c r="C153" s="152" t="s">
        <v>185</v>
      </c>
      <c r="D153" s="152" t="s">
        <v>140</v>
      </c>
      <c r="E153" s="153" t="s">
        <v>186</v>
      </c>
      <c r="F153" s="154" t="s">
        <v>187</v>
      </c>
      <c r="G153" s="155" t="s">
        <v>143</v>
      </c>
      <c r="H153" s="156">
        <v>-1</v>
      </c>
      <c r="I153" s="157">
        <v>7331</v>
      </c>
      <c r="J153" s="157">
        <f>ROUND(I153*H153,2)</f>
        <v>-7331</v>
      </c>
      <c r="K153" s="154" t="s">
        <v>1</v>
      </c>
      <c r="L153" s="32"/>
      <c r="M153" s="158" t="s">
        <v>1</v>
      </c>
      <c r="N153" s="159" t="s">
        <v>45</v>
      </c>
      <c r="O153" s="160">
        <v>0</v>
      </c>
      <c r="P153" s="160">
        <f>O153*H153</f>
        <v>0</v>
      </c>
      <c r="Q153" s="160">
        <v>0</v>
      </c>
      <c r="R153" s="160">
        <f>Q153*H153</f>
        <v>0</v>
      </c>
      <c r="S153" s="160">
        <v>0</v>
      </c>
      <c r="T153" s="160">
        <f>S153*H153</f>
        <v>0</v>
      </c>
      <c r="U153" s="161" t="s">
        <v>1</v>
      </c>
      <c r="V153" s="31"/>
      <c r="W153" s="31"/>
      <c r="X153" s="31"/>
      <c r="Y153" s="31"/>
      <c r="Z153" s="31"/>
      <c r="AA153" s="31"/>
      <c r="AB153" s="31"/>
      <c r="AC153" s="31"/>
      <c r="AD153" s="31"/>
      <c r="AE153" s="31"/>
      <c r="AR153" s="162" t="s">
        <v>144</v>
      </c>
      <c r="AT153" s="162" t="s">
        <v>140</v>
      </c>
      <c r="AU153" s="162" t="s">
        <v>89</v>
      </c>
      <c r="AY153" s="17" t="s">
        <v>136</v>
      </c>
      <c r="BE153" s="163">
        <f>IF(N153="základní",J153,0)</f>
        <v>-7331</v>
      </c>
      <c r="BF153" s="163">
        <f>IF(N153="snížená",J153,0)</f>
        <v>0</v>
      </c>
      <c r="BG153" s="163">
        <f>IF(N153="zákl. přenesená",J153,0)</f>
        <v>0</v>
      </c>
      <c r="BH153" s="163">
        <f>IF(N153="sníž. přenesená",J153,0)</f>
        <v>0</v>
      </c>
      <c r="BI153" s="163">
        <f>IF(N153="nulová",J153,0)</f>
        <v>0</v>
      </c>
      <c r="BJ153" s="17" t="s">
        <v>87</v>
      </c>
      <c r="BK153" s="163">
        <f>ROUND(I153*H153,2)</f>
        <v>-7331</v>
      </c>
      <c r="BL153" s="17" t="s">
        <v>144</v>
      </c>
      <c r="BM153" s="162" t="s">
        <v>188</v>
      </c>
    </row>
    <row r="154" spans="1:65" s="2" customFormat="1" ht="19.5">
      <c r="A154" s="31"/>
      <c r="B154" s="32"/>
      <c r="C154" s="31"/>
      <c r="D154" s="164" t="s">
        <v>146</v>
      </c>
      <c r="E154" s="31"/>
      <c r="F154" s="165" t="s">
        <v>187</v>
      </c>
      <c r="G154" s="31"/>
      <c r="H154" s="31"/>
      <c r="I154" s="31"/>
      <c r="J154" s="31"/>
      <c r="K154" s="31"/>
      <c r="L154" s="32"/>
      <c r="M154" s="166"/>
      <c r="N154" s="167"/>
      <c r="O154" s="57"/>
      <c r="P154" s="57"/>
      <c r="Q154" s="57"/>
      <c r="R154" s="57"/>
      <c r="S154" s="57"/>
      <c r="T154" s="57"/>
      <c r="U154" s="58"/>
      <c r="V154" s="31"/>
      <c r="W154" s="31"/>
      <c r="X154" s="31"/>
      <c r="Y154" s="31"/>
      <c r="Z154" s="31"/>
      <c r="AA154" s="31"/>
      <c r="AB154" s="31"/>
      <c r="AC154" s="31"/>
      <c r="AD154" s="31"/>
      <c r="AE154" s="31"/>
      <c r="AT154" s="17" t="s">
        <v>146</v>
      </c>
      <c r="AU154" s="17" t="s">
        <v>89</v>
      </c>
    </row>
    <row r="155" spans="1:65" s="12" customFormat="1" ht="22.9" customHeight="1">
      <c r="B155" s="139"/>
      <c r="D155" s="140" t="s">
        <v>79</v>
      </c>
      <c r="E155" s="149" t="s">
        <v>189</v>
      </c>
      <c r="F155" s="149" t="s">
        <v>190</v>
      </c>
      <c r="J155" s="150">
        <f>BK155</f>
        <v>-5716</v>
      </c>
      <c r="L155" s="139"/>
      <c r="M155" s="143"/>
      <c r="N155" s="144"/>
      <c r="O155" s="144"/>
      <c r="P155" s="145">
        <f>SUM(P156:P159)</f>
        <v>0</v>
      </c>
      <c r="Q155" s="144"/>
      <c r="R155" s="145">
        <f>SUM(R156:R159)</f>
        <v>0</v>
      </c>
      <c r="S155" s="144"/>
      <c r="T155" s="145">
        <f>SUM(T156:T159)</f>
        <v>0</v>
      </c>
      <c r="U155" s="146"/>
      <c r="AR155" s="140" t="s">
        <v>89</v>
      </c>
      <c r="AT155" s="147" t="s">
        <v>79</v>
      </c>
      <c r="AU155" s="147" t="s">
        <v>87</v>
      </c>
      <c r="AY155" s="140" t="s">
        <v>136</v>
      </c>
      <c r="BK155" s="148">
        <f>SUM(BK156:BK159)</f>
        <v>-5716</v>
      </c>
    </row>
    <row r="156" spans="1:65" s="2" customFormat="1" ht="44.25" customHeight="1">
      <c r="A156" s="31"/>
      <c r="B156" s="151"/>
      <c r="C156" s="152" t="s">
        <v>191</v>
      </c>
      <c r="D156" s="152" t="s">
        <v>140</v>
      </c>
      <c r="E156" s="153" t="s">
        <v>192</v>
      </c>
      <c r="F156" s="154" t="s">
        <v>193</v>
      </c>
      <c r="G156" s="155" t="s">
        <v>143</v>
      </c>
      <c r="H156" s="156">
        <v>-1</v>
      </c>
      <c r="I156" s="157">
        <v>4140</v>
      </c>
      <c r="J156" s="157">
        <f>ROUND(I156*H156,2)</f>
        <v>-4140</v>
      </c>
      <c r="K156" s="154" t="s">
        <v>1</v>
      </c>
      <c r="L156" s="32"/>
      <c r="M156" s="158" t="s">
        <v>1</v>
      </c>
      <c r="N156" s="159" t="s">
        <v>45</v>
      </c>
      <c r="O156" s="160">
        <v>0</v>
      </c>
      <c r="P156" s="160">
        <f>O156*H156</f>
        <v>0</v>
      </c>
      <c r="Q156" s="160">
        <v>0</v>
      </c>
      <c r="R156" s="160">
        <f>Q156*H156</f>
        <v>0</v>
      </c>
      <c r="S156" s="160">
        <v>0</v>
      </c>
      <c r="T156" s="160">
        <f>S156*H156</f>
        <v>0</v>
      </c>
      <c r="U156" s="161" t="s">
        <v>1</v>
      </c>
      <c r="V156" s="31"/>
      <c r="W156" s="31"/>
      <c r="X156" s="31"/>
      <c r="Y156" s="31"/>
      <c r="Z156" s="31"/>
      <c r="AA156" s="31"/>
      <c r="AB156" s="31"/>
      <c r="AC156" s="31"/>
      <c r="AD156" s="31"/>
      <c r="AE156" s="31"/>
      <c r="AR156" s="162" t="s">
        <v>144</v>
      </c>
      <c r="AT156" s="162" t="s">
        <v>140</v>
      </c>
      <c r="AU156" s="162" t="s">
        <v>89</v>
      </c>
      <c r="AY156" s="17" t="s">
        <v>136</v>
      </c>
      <c r="BE156" s="163">
        <f>IF(N156="základní",J156,0)</f>
        <v>-4140</v>
      </c>
      <c r="BF156" s="163">
        <f>IF(N156="snížená",J156,0)</f>
        <v>0</v>
      </c>
      <c r="BG156" s="163">
        <f>IF(N156="zákl. přenesená",J156,0)</f>
        <v>0</v>
      </c>
      <c r="BH156" s="163">
        <f>IF(N156="sníž. přenesená",J156,0)</f>
        <v>0</v>
      </c>
      <c r="BI156" s="163">
        <f>IF(N156="nulová",J156,0)</f>
        <v>0</v>
      </c>
      <c r="BJ156" s="17" t="s">
        <v>87</v>
      </c>
      <c r="BK156" s="163">
        <f>ROUND(I156*H156,2)</f>
        <v>-4140</v>
      </c>
      <c r="BL156" s="17" t="s">
        <v>144</v>
      </c>
      <c r="BM156" s="162" t="s">
        <v>194</v>
      </c>
    </row>
    <row r="157" spans="1:65" s="2" customFormat="1" ht="29.25">
      <c r="A157" s="31"/>
      <c r="B157" s="32"/>
      <c r="C157" s="31"/>
      <c r="D157" s="164" t="s">
        <v>146</v>
      </c>
      <c r="E157" s="31"/>
      <c r="F157" s="165" t="s">
        <v>193</v>
      </c>
      <c r="G157" s="31"/>
      <c r="H157" s="31"/>
      <c r="I157" s="31"/>
      <c r="J157" s="31"/>
      <c r="K157" s="31"/>
      <c r="L157" s="32"/>
      <c r="M157" s="166"/>
      <c r="N157" s="167"/>
      <c r="O157" s="57"/>
      <c r="P157" s="57"/>
      <c r="Q157" s="57"/>
      <c r="R157" s="57"/>
      <c r="S157" s="57"/>
      <c r="T157" s="57"/>
      <c r="U157" s="58"/>
      <c r="V157" s="31"/>
      <c r="W157" s="31"/>
      <c r="X157" s="31"/>
      <c r="Y157" s="31"/>
      <c r="Z157" s="31"/>
      <c r="AA157" s="31"/>
      <c r="AB157" s="31"/>
      <c r="AC157" s="31"/>
      <c r="AD157" s="31"/>
      <c r="AE157" s="31"/>
      <c r="AT157" s="17" t="s">
        <v>146</v>
      </c>
      <c r="AU157" s="17" t="s">
        <v>89</v>
      </c>
    </row>
    <row r="158" spans="1:65" s="2" customFormat="1" ht="37.9" customHeight="1">
      <c r="A158" s="31"/>
      <c r="B158" s="151"/>
      <c r="C158" s="152" t="s">
        <v>195</v>
      </c>
      <c r="D158" s="152" t="s">
        <v>140</v>
      </c>
      <c r="E158" s="153" t="s">
        <v>196</v>
      </c>
      <c r="F158" s="154" t="s">
        <v>197</v>
      </c>
      <c r="G158" s="155" t="s">
        <v>143</v>
      </c>
      <c r="H158" s="156">
        <v>-1</v>
      </c>
      <c r="I158" s="157">
        <v>1576</v>
      </c>
      <c r="J158" s="157">
        <f>ROUND(I158*H158,2)</f>
        <v>-1576</v>
      </c>
      <c r="K158" s="154" t="s">
        <v>1</v>
      </c>
      <c r="L158" s="32"/>
      <c r="M158" s="158" t="s">
        <v>1</v>
      </c>
      <c r="N158" s="159" t="s">
        <v>45</v>
      </c>
      <c r="O158" s="160">
        <v>0</v>
      </c>
      <c r="P158" s="160">
        <f>O158*H158</f>
        <v>0</v>
      </c>
      <c r="Q158" s="160">
        <v>0</v>
      </c>
      <c r="R158" s="160">
        <f>Q158*H158</f>
        <v>0</v>
      </c>
      <c r="S158" s="160">
        <v>0</v>
      </c>
      <c r="T158" s="160">
        <f>S158*H158</f>
        <v>0</v>
      </c>
      <c r="U158" s="161" t="s">
        <v>1</v>
      </c>
      <c r="V158" s="31"/>
      <c r="W158" s="31"/>
      <c r="X158" s="31"/>
      <c r="Y158" s="31"/>
      <c r="Z158" s="31"/>
      <c r="AA158" s="31"/>
      <c r="AB158" s="31"/>
      <c r="AC158" s="31"/>
      <c r="AD158" s="31"/>
      <c r="AE158" s="31"/>
      <c r="AR158" s="162" t="s">
        <v>144</v>
      </c>
      <c r="AT158" s="162" t="s">
        <v>140</v>
      </c>
      <c r="AU158" s="162" t="s">
        <v>89</v>
      </c>
      <c r="AY158" s="17" t="s">
        <v>136</v>
      </c>
      <c r="BE158" s="163">
        <f>IF(N158="základní",J158,0)</f>
        <v>-1576</v>
      </c>
      <c r="BF158" s="163">
        <f>IF(N158="snížená",J158,0)</f>
        <v>0</v>
      </c>
      <c r="BG158" s="163">
        <f>IF(N158="zákl. přenesená",J158,0)</f>
        <v>0</v>
      </c>
      <c r="BH158" s="163">
        <f>IF(N158="sníž. přenesená",J158,0)</f>
        <v>0</v>
      </c>
      <c r="BI158" s="163">
        <f>IF(N158="nulová",J158,0)</f>
        <v>0</v>
      </c>
      <c r="BJ158" s="17" t="s">
        <v>87</v>
      </c>
      <c r="BK158" s="163">
        <f>ROUND(I158*H158,2)</f>
        <v>-1576</v>
      </c>
      <c r="BL158" s="17" t="s">
        <v>144</v>
      </c>
      <c r="BM158" s="162" t="s">
        <v>198</v>
      </c>
    </row>
    <row r="159" spans="1:65" s="2" customFormat="1" ht="19.5">
      <c r="A159" s="31"/>
      <c r="B159" s="32"/>
      <c r="C159" s="31"/>
      <c r="D159" s="164" t="s">
        <v>146</v>
      </c>
      <c r="E159" s="31"/>
      <c r="F159" s="165" t="s">
        <v>197</v>
      </c>
      <c r="G159" s="31"/>
      <c r="H159" s="31"/>
      <c r="I159" s="31"/>
      <c r="J159" s="31"/>
      <c r="K159" s="31"/>
      <c r="L159" s="32"/>
      <c r="M159" s="166"/>
      <c r="N159" s="167"/>
      <c r="O159" s="57"/>
      <c r="P159" s="57"/>
      <c r="Q159" s="57"/>
      <c r="R159" s="57"/>
      <c r="S159" s="57"/>
      <c r="T159" s="57"/>
      <c r="U159" s="58"/>
      <c r="V159" s="31"/>
      <c r="W159" s="31"/>
      <c r="X159" s="31"/>
      <c r="Y159" s="31"/>
      <c r="Z159" s="31"/>
      <c r="AA159" s="31"/>
      <c r="AB159" s="31"/>
      <c r="AC159" s="31"/>
      <c r="AD159" s="31"/>
      <c r="AE159" s="31"/>
      <c r="AT159" s="17" t="s">
        <v>146</v>
      </c>
      <c r="AU159" s="17" t="s">
        <v>89</v>
      </c>
    </row>
    <row r="160" spans="1:65" s="12" customFormat="1" ht="22.9" customHeight="1">
      <c r="B160" s="139"/>
      <c r="D160" s="140" t="s">
        <v>79</v>
      </c>
      <c r="E160" s="149" t="s">
        <v>199</v>
      </c>
      <c r="F160" s="149" t="s">
        <v>200</v>
      </c>
      <c r="J160" s="150">
        <f>BK160</f>
        <v>-1040628</v>
      </c>
      <c r="L160" s="139"/>
      <c r="M160" s="143"/>
      <c r="N160" s="144"/>
      <c r="O160" s="144"/>
      <c r="P160" s="145">
        <f>SUM(P161:P272)</f>
        <v>0</v>
      </c>
      <c r="Q160" s="144"/>
      <c r="R160" s="145">
        <f>SUM(R161:R272)</f>
        <v>0</v>
      </c>
      <c r="S160" s="144"/>
      <c r="T160" s="145">
        <f>SUM(T161:T272)</f>
        <v>0</v>
      </c>
      <c r="U160" s="146"/>
      <c r="AR160" s="140" t="s">
        <v>87</v>
      </c>
      <c r="AT160" s="147" t="s">
        <v>79</v>
      </c>
      <c r="AU160" s="147" t="s">
        <v>87</v>
      </c>
      <c r="AY160" s="140" t="s">
        <v>136</v>
      </c>
      <c r="BK160" s="148">
        <f>SUM(BK161:BK272)</f>
        <v>-1040628</v>
      </c>
    </row>
    <row r="161" spans="1:65" s="2" customFormat="1" ht="33" customHeight="1">
      <c r="A161" s="31"/>
      <c r="B161" s="151"/>
      <c r="C161" s="152" t="s">
        <v>201</v>
      </c>
      <c r="D161" s="152" t="s">
        <v>140</v>
      </c>
      <c r="E161" s="153" t="s">
        <v>202</v>
      </c>
      <c r="F161" s="154" t="s">
        <v>203</v>
      </c>
      <c r="G161" s="155" t="s">
        <v>143</v>
      </c>
      <c r="H161" s="156">
        <v>-109</v>
      </c>
      <c r="I161" s="157">
        <v>2495</v>
      </c>
      <c r="J161" s="157">
        <f>ROUND(I161*H161,2)</f>
        <v>-271955</v>
      </c>
      <c r="K161" s="154" t="s">
        <v>1</v>
      </c>
      <c r="L161" s="32"/>
      <c r="M161" s="158" t="s">
        <v>1</v>
      </c>
      <c r="N161" s="159" t="s">
        <v>45</v>
      </c>
      <c r="O161" s="160">
        <v>0</v>
      </c>
      <c r="P161" s="160">
        <f>O161*H161</f>
        <v>0</v>
      </c>
      <c r="Q161" s="160">
        <v>0</v>
      </c>
      <c r="R161" s="160">
        <f>Q161*H161</f>
        <v>0</v>
      </c>
      <c r="S161" s="160">
        <v>0</v>
      </c>
      <c r="T161" s="160">
        <f>S161*H161</f>
        <v>0</v>
      </c>
      <c r="U161" s="161" t="s">
        <v>1</v>
      </c>
      <c r="V161" s="31"/>
      <c r="W161" s="31"/>
      <c r="X161" s="31"/>
      <c r="Y161" s="31"/>
      <c r="Z161" s="31"/>
      <c r="AA161" s="31"/>
      <c r="AB161" s="31"/>
      <c r="AC161" s="31"/>
      <c r="AD161" s="31"/>
      <c r="AE161" s="31"/>
      <c r="AR161" s="162" t="s">
        <v>204</v>
      </c>
      <c r="AT161" s="162" t="s">
        <v>140</v>
      </c>
      <c r="AU161" s="162" t="s">
        <v>89</v>
      </c>
      <c r="AY161" s="17" t="s">
        <v>136</v>
      </c>
      <c r="BE161" s="163">
        <f>IF(N161="základní",J161,0)</f>
        <v>-271955</v>
      </c>
      <c r="BF161" s="163">
        <f>IF(N161="snížená",J161,0)</f>
        <v>0</v>
      </c>
      <c r="BG161" s="163">
        <f>IF(N161="zákl. přenesená",J161,0)</f>
        <v>0</v>
      </c>
      <c r="BH161" s="163">
        <f>IF(N161="sníž. přenesená",J161,0)</f>
        <v>0</v>
      </c>
      <c r="BI161" s="163">
        <f>IF(N161="nulová",J161,0)</f>
        <v>0</v>
      </c>
      <c r="BJ161" s="17" t="s">
        <v>87</v>
      </c>
      <c r="BK161" s="163">
        <f>ROUND(I161*H161,2)</f>
        <v>-271955</v>
      </c>
      <c r="BL161" s="17" t="s">
        <v>204</v>
      </c>
      <c r="BM161" s="162" t="s">
        <v>205</v>
      </c>
    </row>
    <row r="162" spans="1:65" s="2" customFormat="1" ht="19.5">
      <c r="A162" s="31"/>
      <c r="B162" s="32"/>
      <c r="C162" s="31"/>
      <c r="D162" s="164" t="s">
        <v>146</v>
      </c>
      <c r="E162" s="31"/>
      <c r="F162" s="165" t="s">
        <v>203</v>
      </c>
      <c r="G162" s="31"/>
      <c r="H162" s="31"/>
      <c r="I162" s="31"/>
      <c r="J162" s="31"/>
      <c r="K162" s="31"/>
      <c r="L162" s="32"/>
      <c r="M162" s="166"/>
      <c r="N162" s="167"/>
      <c r="O162" s="57"/>
      <c r="P162" s="57"/>
      <c r="Q162" s="57"/>
      <c r="R162" s="57"/>
      <c r="S162" s="57"/>
      <c r="T162" s="57"/>
      <c r="U162" s="58"/>
      <c r="V162" s="31"/>
      <c r="W162" s="31"/>
      <c r="X162" s="31"/>
      <c r="Y162" s="31"/>
      <c r="Z162" s="31"/>
      <c r="AA162" s="31"/>
      <c r="AB162" s="31"/>
      <c r="AC162" s="31"/>
      <c r="AD162" s="31"/>
      <c r="AE162" s="31"/>
      <c r="AT162" s="17" t="s">
        <v>146</v>
      </c>
      <c r="AU162" s="17" t="s">
        <v>89</v>
      </c>
    </row>
    <row r="163" spans="1:65" s="2" customFormat="1" ht="21.75" customHeight="1">
      <c r="A163" s="31"/>
      <c r="B163" s="151"/>
      <c r="C163" s="152" t="s">
        <v>206</v>
      </c>
      <c r="D163" s="152" t="s">
        <v>140</v>
      </c>
      <c r="E163" s="153" t="s">
        <v>207</v>
      </c>
      <c r="F163" s="154" t="s">
        <v>208</v>
      </c>
      <c r="G163" s="155" t="s">
        <v>143</v>
      </c>
      <c r="H163" s="156">
        <v>-109</v>
      </c>
      <c r="I163" s="157">
        <v>74</v>
      </c>
      <c r="J163" s="157">
        <f>ROUND(I163*H163,2)</f>
        <v>-8066</v>
      </c>
      <c r="K163" s="154" t="s">
        <v>1</v>
      </c>
      <c r="L163" s="32"/>
      <c r="M163" s="158" t="s">
        <v>1</v>
      </c>
      <c r="N163" s="159" t="s">
        <v>45</v>
      </c>
      <c r="O163" s="160">
        <v>0</v>
      </c>
      <c r="P163" s="160">
        <f>O163*H163</f>
        <v>0</v>
      </c>
      <c r="Q163" s="160">
        <v>0</v>
      </c>
      <c r="R163" s="160">
        <f>Q163*H163</f>
        <v>0</v>
      </c>
      <c r="S163" s="160">
        <v>0</v>
      </c>
      <c r="T163" s="160">
        <f>S163*H163</f>
        <v>0</v>
      </c>
      <c r="U163" s="161" t="s">
        <v>1</v>
      </c>
      <c r="V163" s="31"/>
      <c r="W163" s="31"/>
      <c r="X163" s="31"/>
      <c r="Y163" s="31"/>
      <c r="Z163" s="31"/>
      <c r="AA163" s="31"/>
      <c r="AB163" s="31"/>
      <c r="AC163" s="31"/>
      <c r="AD163" s="31"/>
      <c r="AE163" s="31"/>
      <c r="AR163" s="162" t="s">
        <v>204</v>
      </c>
      <c r="AT163" s="162" t="s">
        <v>140</v>
      </c>
      <c r="AU163" s="162" t="s">
        <v>89</v>
      </c>
      <c r="AY163" s="17" t="s">
        <v>136</v>
      </c>
      <c r="BE163" s="163">
        <f>IF(N163="základní",J163,0)</f>
        <v>-8066</v>
      </c>
      <c r="BF163" s="163">
        <f>IF(N163="snížená",J163,0)</f>
        <v>0</v>
      </c>
      <c r="BG163" s="163">
        <f>IF(N163="zákl. přenesená",J163,0)</f>
        <v>0</v>
      </c>
      <c r="BH163" s="163">
        <f>IF(N163="sníž. přenesená",J163,0)</f>
        <v>0</v>
      </c>
      <c r="BI163" s="163">
        <f>IF(N163="nulová",J163,0)</f>
        <v>0</v>
      </c>
      <c r="BJ163" s="17" t="s">
        <v>87</v>
      </c>
      <c r="BK163" s="163">
        <f>ROUND(I163*H163,2)</f>
        <v>-8066</v>
      </c>
      <c r="BL163" s="17" t="s">
        <v>204</v>
      </c>
      <c r="BM163" s="162" t="s">
        <v>209</v>
      </c>
    </row>
    <row r="164" spans="1:65" s="2" customFormat="1">
      <c r="A164" s="31"/>
      <c r="B164" s="32"/>
      <c r="C164" s="31"/>
      <c r="D164" s="164" t="s">
        <v>146</v>
      </c>
      <c r="E164" s="31"/>
      <c r="F164" s="165" t="s">
        <v>208</v>
      </c>
      <c r="G164" s="31"/>
      <c r="H164" s="31"/>
      <c r="I164" s="31"/>
      <c r="J164" s="31"/>
      <c r="K164" s="31"/>
      <c r="L164" s="32"/>
      <c r="M164" s="166"/>
      <c r="N164" s="167"/>
      <c r="O164" s="57"/>
      <c r="P164" s="57"/>
      <c r="Q164" s="57"/>
      <c r="R164" s="57"/>
      <c r="S164" s="57"/>
      <c r="T164" s="57"/>
      <c r="U164" s="58"/>
      <c r="V164" s="31"/>
      <c r="W164" s="31"/>
      <c r="X164" s="31"/>
      <c r="Y164" s="31"/>
      <c r="Z164" s="31"/>
      <c r="AA164" s="31"/>
      <c r="AB164" s="31"/>
      <c r="AC164" s="31"/>
      <c r="AD164" s="31"/>
      <c r="AE164" s="31"/>
      <c r="AT164" s="17" t="s">
        <v>146</v>
      </c>
      <c r="AU164" s="17" t="s">
        <v>89</v>
      </c>
    </row>
    <row r="165" spans="1:65" s="2" customFormat="1" ht="24.2" customHeight="1">
      <c r="A165" s="31"/>
      <c r="B165" s="151"/>
      <c r="C165" s="152" t="s">
        <v>210</v>
      </c>
      <c r="D165" s="152" t="s">
        <v>140</v>
      </c>
      <c r="E165" s="153" t="s">
        <v>211</v>
      </c>
      <c r="F165" s="154" t="s">
        <v>212</v>
      </c>
      <c r="G165" s="155" t="s">
        <v>143</v>
      </c>
      <c r="H165" s="156">
        <v>-220</v>
      </c>
      <c r="I165" s="157">
        <v>108</v>
      </c>
      <c r="J165" s="157">
        <f>ROUND(I165*H165,2)</f>
        <v>-23760</v>
      </c>
      <c r="K165" s="154" t="s">
        <v>1</v>
      </c>
      <c r="L165" s="32"/>
      <c r="M165" s="158" t="s">
        <v>1</v>
      </c>
      <c r="N165" s="159" t="s">
        <v>45</v>
      </c>
      <c r="O165" s="160">
        <v>0</v>
      </c>
      <c r="P165" s="160">
        <f>O165*H165</f>
        <v>0</v>
      </c>
      <c r="Q165" s="160">
        <v>0</v>
      </c>
      <c r="R165" s="160">
        <f>Q165*H165</f>
        <v>0</v>
      </c>
      <c r="S165" s="160">
        <v>0</v>
      </c>
      <c r="T165" s="160">
        <f>S165*H165</f>
        <v>0</v>
      </c>
      <c r="U165" s="161" t="s">
        <v>1</v>
      </c>
      <c r="V165" s="31"/>
      <c r="W165" s="31"/>
      <c r="X165" s="31"/>
      <c r="Y165" s="31"/>
      <c r="Z165" s="31"/>
      <c r="AA165" s="31"/>
      <c r="AB165" s="31"/>
      <c r="AC165" s="31"/>
      <c r="AD165" s="31"/>
      <c r="AE165" s="31"/>
      <c r="AR165" s="162" t="s">
        <v>204</v>
      </c>
      <c r="AT165" s="162" t="s">
        <v>140</v>
      </c>
      <c r="AU165" s="162" t="s">
        <v>89</v>
      </c>
      <c r="AY165" s="17" t="s">
        <v>136</v>
      </c>
      <c r="BE165" s="163">
        <f>IF(N165="základní",J165,0)</f>
        <v>-23760</v>
      </c>
      <c r="BF165" s="163">
        <f>IF(N165="snížená",J165,0)</f>
        <v>0</v>
      </c>
      <c r="BG165" s="163">
        <f>IF(N165="zákl. přenesená",J165,0)</f>
        <v>0</v>
      </c>
      <c r="BH165" s="163">
        <f>IF(N165="sníž. přenesená",J165,0)</f>
        <v>0</v>
      </c>
      <c r="BI165" s="163">
        <f>IF(N165="nulová",J165,0)</f>
        <v>0</v>
      </c>
      <c r="BJ165" s="17" t="s">
        <v>87</v>
      </c>
      <c r="BK165" s="163">
        <f>ROUND(I165*H165,2)</f>
        <v>-23760</v>
      </c>
      <c r="BL165" s="17" t="s">
        <v>204</v>
      </c>
      <c r="BM165" s="162" t="s">
        <v>213</v>
      </c>
    </row>
    <row r="166" spans="1:65" s="2" customFormat="1">
      <c r="A166" s="31"/>
      <c r="B166" s="32"/>
      <c r="C166" s="31"/>
      <c r="D166" s="164" t="s">
        <v>146</v>
      </c>
      <c r="E166" s="31"/>
      <c r="F166" s="165" t="s">
        <v>212</v>
      </c>
      <c r="G166" s="31"/>
      <c r="H166" s="31"/>
      <c r="I166" s="31"/>
      <c r="J166" s="31"/>
      <c r="K166" s="31"/>
      <c r="L166" s="32"/>
      <c r="M166" s="166"/>
      <c r="N166" s="167"/>
      <c r="O166" s="57"/>
      <c r="P166" s="57"/>
      <c r="Q166" s="57"/>
      <c r="R166" s="57"/>
      <c r="S166" s="57"/>
      <c r="T166" s="57"/>
      <c r="U166" s="58"/>
      <c r="V166" s="31"/>
      <c r="W166" s="31"/>
      <c r="X166" s="31"/>
      <c r="Y166" s="31"/>
      <c r="Z166" s="31"/>
      <c r="AA166" s="31"/>
      <c r="AB166" s="31"/>
      <c r="AC166" s="31"/>
      <c r="AD166" s="31"/>
      <c r="AE166" s="31"/>
      <c r="AT166" s="17" t="s">
        <v>146</v>
      </c>
      <c r="AU166" s="17" t="s">
        <v>89</v>
      </c>
    </row>
    <row r="167" spans="1:65" s="2" customFormat="1" ht="33" customHeight="1">
      <c r="A167" s="31"/>
      <c r="B167" s="151"/>
      <c r="C167" s="152" t="s">
        <v>214</v>
      </c>
      <c r="D167" s="152" t="s">
        <v>140</v>
      </c>
      <c r="E167" s="153" t="s">
        <v>215</v>
      </c>
      <c r="F167" s="154" t="s">
        <v>216</v>
      </c>
      <c r="G167" s="155" t="s">
        <v>143</v>
      </c>
      <c r="H167" s="156">
        <v>-1</v>
      </c>
      <c r="I167" s="157">
        <v>98541</v>
      </c>
      <c r="J167" s="157">
        <f>ROUND(I167*H167,2)</f>
        <v>-98541</v>
      </c>
      <c r="K167" s="154" t="s">
        <v>1</v>
      </c>
      <c r="L167" s="32"/>
      <c r="M167" s="158" t="s">
        <v>1</v>
      </c>
      <c r="N167" s="159" t="s">
        <v>45</v>
      </c>
      <c r="O167" s="160">
        <v>0</v>
      </c>
      <c r="P167" s="160">
        <f>O167*H167</f>
        <v>0</v>
      </c>
      <c r="Q167" s="160">
        <v>0</v>
      </c>
      <c r="R167" s="160">
        <f>Q167*H167</f>
        <v>0</v>
      </c>
      <c r="S167" s="160">
        <v>0</v>
      </c>
      <c r="T167" s="160">
        <f>S167*H167</f>
        <v>0</v>
      </c>
      <c r="U167" s="161" t="s">
        <v>1</v>
      </c>
      <c r="V167" s="31"/>
      <c r="W167" s="31"/>
      <c r="X167" s="31"/>
      <c r="Y167" s="31"/>
      <c r="Z167" s="31"/>
      <c r="AA167" s="31"/>
      <c r="AB167" s="31"/>
      <c r="AC167" s="31"/>
      <c r="AD167" s="31"/>
      <c r="AE167" s="31"/>
      <c r="AR167" s="162" t="s">
        <v>204</v>
      </c>
      <c r="AT167" s="162" t="s">
        <v>140</v>
      </c>
      <c r="AU167" s="162" t="s">
        <v>89</v>
      </c>
      <c r="AY167" s="17" t="s">
        <v>136</v>
      </c>
      <c r="BE167" s="163">
        <f>IF(N167="základní",J167,0)</f>
        <v>-98541</v>
      </c>
      <c r="BF167" s="163">
        <f>IF(N167="snížená",J167,0)</f>
        <v>0</v>
      </c>
      <c r="BG167" s="163">
        <f>IF(N167="zákl. přenesená",J167,0)</f>
        <v>0</v>
      </c>
      <c r="BH167" s="163">
        <f>IF(N167="sníž. přenesená",J167,0)</f>
        <v>0</v>
      </c>
      <c r="BI167" s="163">
        <f>IF(N167="nulová",J167,0)</f>
        <v>0</v>
      </c>
      <c r="BJ167" s="17" t="s">
        <v>87</v>
      </c>
      <c r="BK167" s="163">
        <f>ROUND(I167*H167,2)</f>
        <v>-98541</v>
      </c>
      <c r="BL167" s="17" t="s">
        <v>204</v>
      </c>
      <c r="BM167" s="162" t="s">
        <v>217</v>
      </c>
    </row>
    <row r="168" spans="1:65" s="2" customFormat="1" ht="19.5">
      <c r="A168" s="31"/>
      <c r="B168" s="32"/>
      <c r="C168" s="31"/>
      <c r="D168" s="164" t="s">
        <v>146</v>
      </c>
      <c r="E168" s="31"/>
      <c r="F168" s="165" t="s">
        <v>216</v>
      </c>
      <c r="G168" s="31"/>
      <c r="H168" s="31"/>
      <c r="I168" s="31"/>
      <c r="J168" s="31"/>
      <c r="K168" s="31"/>
      <c r="L168" s="32"/>
      <c r="M168" s="166"/>
      <c r="N168" s="167"/>
      <c r="O168" s="57"/>
      <c r="P168" s="57"/>
      <c r="Q168" s="57"/>
      <c r="R168" s="57"/>
      <c r="S168" s="57"/>
      <c r="T168" s="57"/>
      <c r="U168" s="58"/>
      <c r="V168" s="31"/>
      <c r="W168" s="31"/>
      <c r="X168" s="31"/>
      <c r="Y168" s="31"/>
      <c r="Z168" s="31"/>
      <c r="AA168" s="31"/>
      <c r="AB168" s="31"/>
      <c r="AC168" s="31"/>
      <c r="AD168" s="31"/>
      <c r="AE168" s="31"/>
      <c r="AT168" s="17" t="s">
        <v>146</v>
      </c>
      <c r="AU168" s="17" t="s">
        <v>89</v>
      </c>
    </row>
    <row r="169" spans="1:65" s="2" customFormat="1" ht="44.25" customHeight="1">
      <c r="A169" s="31"/>
      <c r="B169" s="151"/>
      <c r="C169" s="152" t="s">
        <v>218</v>
      </c>
      <c r="D169" s="152" t="s">
        <v>140</v>
      </c>
      <c r="E169" s="153" t="s">
        <v>219</v>
      </c>
      <c r="F169" s="154" t="s">
        <v>220</v>
      </c>
      <c r="G169" s="155" t="s">
        <v>143</v>
      </c>
      <c r="H169" s="156">
        <v>-2</v>
      </c>
      <c r="I169" s="157">
        <v>9826</v>
      </c>
      <c r="J169" s="157">
        <f>ROUND(I169*H169,2)</f>
        <v>-19652</v>
      </c>
      <c r="K169" s="154" t="s">
        <v>1</v>
      </c>
      <c r="L169" s="32"/>
      <c r="M169" s="158" t="s">
        <v>1</v>
      </c>
      <c r="N169" s="159" t="s">
        <v>45</v>
      </c>
      <c r="O169" s="160">
        <v>0</v>
      </c>
      <c r="P169" s="160">
        <f>O169*H169</f>
        <v>0</v>
      </c>
      <c r="Q169" s="160">
        <v>0</v>
      </c>
      <c r="R169" s="160">
        <f>Q169*H169</f>
        <v>0</v>
      </c>
      <c r="S169" s="160">
        <v>0</v>
      </c>
      <c r="T169" s="160">
        <f>S169*H169</f>
        <v>0</v>
      </c>
      <c r="U169" s="161" t="s">
        <v>1</v>
      </c>
      <c r="V169" s="31"/>
      <c r="W169" s="31"/>
      <c r="X169" s="31"/>
      <c r="Y169" s="31"/>
      <c r="Z169" s="31"/>
      <c r="AA169" s="31"/>
      <c r="AB169" s="31"/>
      <c r="AC169" s="31"/>
      <c r="AD169" s="31"/>
      <c r="AE169" s="31"/>
      <c r="AR169" s="162" t="s">
        <v>204</v>
      </c>
      <c r="AT169" s="162" t="s">
        <v>140</v>
      </c>
      <c r="AU169" s="162" t="s">
        <v>89</v>
      </c>
      <c r="AY169" s="17" t="s">
        <v>136</v>
      </c>
      <c r="BE169" s="163">
        <f>IF(N169="základní",J169,0)</f>
        <v>-19652</v>
      </c>
      <c r="BF169" s="163">
        <f>IF(N169="snížená",J169,0)</f>
        <v>0</v>
      </c>
      <c r="BG169" s="163">
        <f>IF(N169="zákl. přenesená",J169,0)</f>
        <v>0</v>
      </c>
      <c r="BH169" s="163">
        <f>IF(N169="sníž. přenesená",J169,0)</f>
        <v>0</v>
      </c>
      <c r="BI169" s="163">
        <f>IF(N169="nulová",J169,0)</f>
        <v>0</v>
      </c>
      <c r="BJ169" s="17" t="s">
        <v>87</v>
      </c>
      <c r="BK169" s="163">
        <f>ROUND(I169*H169,2)</f>
        <v>-19652</v>
      </c>
      <c r="BL169" s="17" t="s">
        <v>204</v>
      </c>
      <c r="BM169" s="162" t="s">
        <v>221</v>
      </c>
    </row>
    <row r="170" spans="1:65" s="2" customFormat="1" ht="29.25">
      <c r="A170" s="31"/>
      <c r="B170" s="32"/>
      <c r="C170" s="31"/>
      <c r="D170" s="164" t="s">
        <v>146</v>
      </c>
      <c r="E170" s="31"/>
      <c r="F170" s="165" t="s">
        <v>220</v>
      </c>
      <c r="G170" s="31"/>
      <c r="H170" s="31"/>
      <c r="I170" s="31"/>
      <c r="J170" s="31"/>
      <c r="K170" s="31"/>
      <c r="L170" s="32"/>
      <c r="M170" s="166"/>
      <c r="N170" s="167"/>
      <c r="O170" s="57"/>
      <c r="P170" s="57"/>
      <c r="Q170" s="57"/>
      <c r="R170" s="57"/>
      <c r="S170" s="57"/>
      <c r="T170" s="57"/>
      <c r="U170" s="58"/>
      <c r="V170" s="31"/>
      <c r="W170" s="31"/>
      <c r="X170" s="31"/>
      <c r="Y170" s="31"/>
      <c r="Z170" s="31"/>
      <c r="AA170" s="31"/>
      <c r="AB170" s="31"/>
      <c r="AC170" s="31"/>
      <c r="AD170" s="31"/>
      <c r="AE170" s="31"/>
      <c r="AT170" s="17" t="s">
        <v>146</v>
      </c>
      <c r="AU170" s="17" t="s">
        <v>89</v>
      </c>
    </row>
    <row r="171" spans="1:65" s="2" customFormat="1" ht="16.5" customHeight="1">
      <c r="A171" s="31"/>
      <c r="B171" s="151"/>
      <c r="C171" s="152" t="s">
        <v>222</v>
      </c>
      <c r="D171" s="152" t="s">
        <v>140</v>
      </c>
      <c r="E171" s="153" t="s">
        <v>223</v>
      </c>
      <c r="F171" s="154" t="s">
        <v>224</v>
      </c>
      <c r="G171" s="155" t="s">
        <v>143</v>
      </c>
      <c r="H171" s="156">
        <v>-2</v>
      </c>
      <c r="I171" s="157">
        <v>1283</v>
      </c>
      <c r="J171" s="157">
        <f>ROUND(I171*H171,2)</f>
        <v>-2566</v>
      </c>
      <c r="K171" s="154" t="s">
        <v>1</v>
      </c>
      <c r="L171" s="32"/>
      <c r="M171" s="158" t="s">
        <v>1</v>
      </c>
      <c r="N171" s="159" t="s">
        <v>45</v>
      </c>
      <c r="O171" s="160">
        <v>0</v>
      </c>
      <c r="P171" s="160">
        <f>O171*H171</f>
        <v>0</v>
      </c>
      <c r="Q171" s="160">
        <v>0</v>
      </c>
      <c r="R171" s="160">
        <f>Q171*H171</f>
        <v>0</v>
      </c>
      <c r="S171" s="160">
        <v>0</v>
      </c>
      <c r="T171" s="160">
        <f>S171*H171</f>
        <v>0</v>
      </c>
      <c r="U171" s="161" t="s">
        <v>1</v>
      </c>
      <c r="V171" s="31"/>
      <c r="W171" s="31"/>
      <c r="X171" s="31"/>
      <c r="Y171" s="31"/>
      <c r="Z171" s="31"/>
      <c r="AA171" s="31"/>
      <c r="AB171" s="31"/>
      <c r="AC171" s="31"/>
      <c r="AD171" s="31"/>
      <c r="AE171" s="31"/>
      <c r="AR171" s="162" t="s">
        <v>204</v>
      </c>
      <c r="AT171" s="162" t="s">
        <v>140</v>
      </c>
      <c r="AU171" s="162" t="s">
        <v>89</v>
      </c>
      <c r="AY171" s="17" t="s">
        <v>136</v>
      </c>
      <c r="BE171" s="163">
        <f>IF(N171="základní",J171,0)</f>
        <v>-2566</v>
      </c>
      <c r="BF171" s="163">
        <f>IF(N171="snížená",J171,0)</f>
        <v>0</v>
      </c>
      <c r="BG171" s="163">
        <f>IF(N171="zákl. přenesená",J171,0)</f>
        <v>0</v>
      </c>
      <c r="BH171" s="163">
        <f>IF(N171="sníž. přenesená",J171,0)</f>
        <v>0</v>
      </c>
      <c r="BI171" s="163">
        <f>IF(N171="nulová",J171,0)</f>
        <v>0</v>
      </c>
      <c r="BJ171" s="17" t="s">
        <v>87</v>
      </c>
      <c r="BK171" s="163">
        <f>ROUND(I171*H171,2)</f>
        <v>-2566</v>
      </c>
      <c r="BL171" s="17" t="s">
        <v>204</v>
      </c>
      <c r="BM171" s="162" t="s">
        <v>225</v>
      </c>
    </row>
    <row r="172" spans="1:65" s="2" customFormat="1">
      <c r="A172" s="31"/>
      <c r="B172" s="32"/>
      <c r="C172" s="31"/>
      <c r="D172" s="164" t="s">
        <v>146</v>
      </c>
      <c r="E172" s="31"/>
      <c r="F172" s="165" t="s">
        <v>224</v>
      </c>
      <c r="G172" s="31"/>
      <c r="H172" s="31"/>
      <c r="I172" s="31"/>
      <c r="J172" s="31"/>
      <c r="K172" s="31"/>
      <c r="L172" s="32"/>
      <c r="M172" s="166"/>
      <c r="N172" s="167"/>
      <c r="O172" s="57"/>
      <c r="P172" s="57"/>
      <c r="Q172" s="57"/>
      <c r="R172" s="57"/>
      <c r="S172" s="57"/>
      <c r="T172" s="57"/>
      <c r="U172" s="58"/>
      <c r="V172" s="31"/>
      <c r="W172" s="31"/>
      <c r="X172" s="31"/>
      <c r="Y172" s="31"/>
      <c r="Z172" s="31"/>
      <c r="AA172" s="31"/>
      <c r="AB172" s="31"/>
      <c r="AC172" s="31"/>
      <c r="AD172" s="31"/>
      <c r="AE172" s="31"/>
      <c r="AT172" s="17" t="s">
        <v>146</v>
      </c>
      <c r="AU172" s="17" t="s">
        <v>89</v>
      </c>
    </row>
    <row r="173" spans="1:65" s="2" customFormat="1" ht="24.2" customHeight="1">
      <c r="A173" s="31"/>
      <c r="B173" s="151"/>
      <c r="C173" s="152" t="s">
        <v>226</v>
      </c>
      <c r="D173" s="152" t="s">
        <v>140</v>
      </c>
      <c r="E173" s="153" t="s">
        <v>227</v>
      </c>
      <c r="F173" s="154" t="s">
        <v>228</v>
      </c>
      <c r="G173" s="155" t="s">
        <v>143</v>
      </c>
      <c r="H173" s="156">
        <v>-2</v>
      </c>
      <c r="I173" s="157">
        <v>3510</v>
      </c>
      <c r="J173" s="157">
        <f>ROUND(I173*H173,2)</f>
        <v>-7020</v>
      </c>
      <c r="K173" s="154" t="s">
        <v>1</v>
      </c>
      <c r="L173" s="32"/>
      <c r="M173" s="158" t="s">
        <v>1</v>
      </c>
      <c r="N173" s="159" t="s">
        <v>45</v>
      </c>
      <c r="O173" s="160">
        <v>0</v>
      </c>
      <c r="P173" s="160">
        <f>O173*H173</f>
        <v>0</v>
      </c>
      <c r="Q173" s="160">
        <v>0</v>
      </c>
      <c r="R173" s="160">
        <f>Q173*H173</f>
        <v>0</v>
      </c>
      <c r="S173" s="160">
        <v>0</v>
      </c>
      <c r="T173" s="160">
        <f>S173*H173</f>
        <v>0</v>
      </c>
      <c r="U173" s="161" t="s">
        <v>1</v>
      </c>
      <c r="V173" s="31"/>
      <c r="W173" s="31"/>
      <c r="X173" s="31"/>
      <c r="Y173" s="31"/>
      <c r="Z173" s="31"/>
      <c r="AA173" s="31"/>
      <c r="AB173" s="31"/>
      <c r="AC173" s="31"/>
      <c r="AD173" s="31"/>
      <c r="AE173" s="31"/>
      <c r="AR173" s="162" t="s">
        <v>204</v>
      </c>
      <c r="AT173" s="162" t="s">
        <v>140</v>
      </c>
      <c r="AU173" s="162" t="s">
        <v>89</v>
      </c>
      <c r="AY173" s="17" t="s">
        <v>136</v>
      </c>
      <c r="BE173" s="163">
        <f>IF(N173="základní",J173,0)</f>
        <v>-7020</v>
      </c>
      <c r="BF173" s="163">
        <f>IF(N173="snížená",J173,0)</f>
        <v>0</v>
      </c>
      <c r="BG173" s="163">
        <f>IF(N173="zákl. přenesená",J173,0)</f>
        <v>0</v>
      </c>
      <c r="BH173" s="163">
        <f>IF(N173="sníž. přenesená",J173,0)</f>
        <v>0</v>
      </c>
      <c r="BI173" s="163">
        <f>IF(N173="nulová",J173,0)</f>
        <v>0</v>
      </c>
      <c r="BJ173" s="17" t="s">
        <v>87</v>
      </c>
      <c r="BK173" s="163">
        <f>ROUND(I173*H173,2)</f>
        <v>-7020</v>
      </c>
      <c r="BL173" s="17" t="s">
        <v>204</v>
      </c>
      <c r="BM173" s="162" t="s">
        <v>229</v>
      </c>
    </row>
    <row r="174" spans="1:65" s="2" customFormat="1">
      <c r="A174" s="31"/>
      <c r="B174" s="32"/>
      <c r="C174" s="31"/>
      <c r="D174" s="164" t="s">
        <v>146</v>
      </c>
      <c r="E174" s="31"/>
      <c r="F174" s="165" t="s">
        <v>228</v>
      </c>
      <c r="G174" s="31"/>
      <c r="H174" s="31"/>
      <c r="I174" s="31"/>
      <c r="J174" s="31"/>
      <c r="K174" s="31"/>
      <c r="L174" s="32"/>
      <c r="M174" s="166"/>
      <c r="N174" s="167"/>
      <c r="O174" s="57"/>
      <c r="P174" s="57"/>
      <c r="Q174" s="57"/>
      <c r="R174" s="57"/>
      <c r="S174" s="57"/>
      <c r="T174" s="57"/>
      <c r="U174" s="58"/>
      <c r="V174" s="31"/>
      <c r="W174" s="31"/>
      <c r="X174" s="31"/>
      <c r="Y174" s="31"/>
      <c r="Z174" s="31"/>
      <c r="AA174" s="31"/>
      <c r="AB174" s="31"/>
      <c r="AC174" s="31"/>
      <c r="AD174" s="31"/>
      <c r="AE174" s="31"/>
      <c r="AT174" s="17" t="s">
        <v>146</v>
      </c>
      <c r="AU174" s="17" t="s">
        <v>89</v>
      </c>
    </row>
    <row r="175" spans="1:65" s="2" customFormat="1" ht="21.75" customHeight="1">
      <c r="A175" s="31"/>
      <c r="B175" s="151"/>
      <c r="C175" s="152" t="s">
        <v>230</v>
      </c>
      <c r="D175" s="152" t="s">
        <v>140</v>
      </c>
      <c r="E175" s="153" t="s">
        <v>231</v>
      </c>
      <c r="F175" s="154" t="s">
        <v>232</v>
      </c>
      <c r="G175" s="155" t="s">
        <v>233</v>
      </c>
      <c r="H175" s="156">
        <v>-2</v>
      </c>
      <c r="I175" s="157">
        <v>207</v>
      </c>
      <c r="J175" s="157">
        <f>ROUND(I175*H175,2)</f>
        <v>-414</v>
      </c>
      <c r="K175" s="154" t="s">
        <v>1</v>
      </c>
      <c r="L175" s="32"/>
      <c r="M175" s="158" t="s">
        <v>1</v>
      </c>
      <c r="N175" s="159" t="s">
        <v>45</v>
      </c>
      <c r="O175" s="160">
        <v>0</v>
      </c>
      <c r="P175" s="160">
        <f>O175*H175</f>
        <v>0</v>
      </c>
      <c r="Q175" s="160">
        <v>0</v>
      </c>
      <c r="R175" s="160">
        <f>Q175*H175</f>
        <v>0</v>
      </c>
      <c r="S175" s="160">
        <v>0</v>
      </c>
      <c r="T175" s="160">
        <f>S175*H175</f>
        <v>0</v>
      </c>
      <c r="U175" s="161" t="s">
        <v>1</v>
      </c>
      <c r="V175" s="31"/>
      <c r="W175" s="31"/>
      <c r="X175" s="31"/>
      <c r="Y175" s="31"/>
      <c r="Z175" s="31"/>
      <c r="AA175" s="31"/>
      <c r="AB175" s="31"/>
      <c r="AC175" s="31"/>
      <c r="AD175" s="31"/>
      <c r="AE175" s="31"/>
      <c r="AR175" s="162" t="s">
        <v>204</v>
      </c>
      <c r="AT175" s="162" t="s">
        <v>140</v>
      </c>
      <c r="AU175" s="162" t="s">
        <v>89</v>
      </c>
      <c r="AY175" s="17" t="s">
        <v>136</v>
      </c>
      <c r="BE175" s="163">
        <f>IF(N175="základní",J175,0)</f>
        <v>-414</v>
      </c>
      <c r="BF175" s="163">
        <f>IF(N175="snížená",J175,0)</f>
        <v>0</v>
      </c>
      <c r="BG175" s="163">
        <f>IF(N175="zákl. přenesená",J175,0)</f>
        <v>0</v>
      </c>
      <c r="BH175" s="163">
        <f>IF(N175="sníž. přenesená",J175,0)</f>
        <v>0</v>
      </c>
      <c r="BI175" s="163">
        <f>IF(N175="nulová",J175,0)</f>
        <v>0</v>
      </c>
      <c r="BJ175" s="17" t="s">
        <v>87</v>
      </c>
      <c r="BK175" s="163">
        <f>ROUND(I175*H175,2)</f>
        <v>-414</v>
      </c>
      <c r="BL175" s="17" t="s">
        <v>204</v>
      </c>
      <c r="BM175" s="162" t="s">
        <v>234</v>
      </c>
    </row>
    <row r="176" spans="1:65" s="2" customFormat="1">
      <c r="A176" s="31"/>
      <c r="B176" s="32"/>
      <c r="C176" s="31"/>
      <c r="D176" s="164" t="s">
        <v>146</v>
      </c>
      <c r="E176" s="31"/>
      <c r="F176" s="165" t="s">
        <v>232</v>
      </c>
      <c r="G176" s="31"/>
      <c r="H176" s="31"/>
      <c r="I176" s="31"/>
      <c r="J176" s="31"/>
      <c r="K176" s="31"/>
      <c r="L176" s="32"/>
      <c r="M176" s="166"/>
      <c r="N176" s="167"/>
      <c r="O176" s="57"/>
      <c r="P176" s="57"/>
      <c r="Q176" s="57"/>
      <c r="R176" s="57"/>
      <c r="S176" s="57"/>
      <c r="T176" s="57"/>
      <c r="U176" s="58"/>
      <c r="V176" s="31"/>
      <c r="W176" s="31"/>
      <c r="X176" s="31"/>
      <c r="Y176" s="31"/>
      <c r="Z176" s="31"/>
      <c r="AA176" s="31"/>
      <c r="AB176" s="31"/>
      <c r="AC176" s="31"/>
      <c r="AD176" s="31"/>
      <c r="AE176" s="31"/>
      <c r="AT176" s="17" t="s">
        <v>146</v>
      </c>
      <c r="AU176" s="17" t="s">
        <v>89</v>
      </c>
    </row>
    <row r="177" spans="1:65" s="2" customFormat="1" ht="24.2" customHeight="1">
      <c r="A177" s="31"/>
      <c r="B177" s="151"/>
      <c r="C177" s="152" t="s">
        <v>235</v>
      </c>
      <c r="D177" s="152" t="s">
        <v>140</v>
      </c>
      <c r="E177" s="153" t="s">
        <v>236</v>
      </c>
      <c r="F177" s="154" t="s">
        <v>237</v>
      </c>
      <c r="G177" s="155" t="s">
        <v>143</v>
      </c>
      <c r="H177" s="156">
        <v>-1</v>
      </c>
      <c r="I177" s="157">
        <v>40735</v>
      </c>
      <c r="J177" s="157">
        <f>ROUND(I177*H177,2)</f>
        <v>-40735</v>
      </c>
      <c r="K177" s="154" t="s">
        <v>1</v>
      </c>
      <c r="L177" s="32"/>
      <c r="M177" s="158" t="s">
        <v>1</v>
      </c>
      <c r="N177" s="159" t="s">
        <v>45</v>
      </c>
      <c r="O177" s="160">
        <v>0</v>
      </c>
      <c r="P177" s="160">
        <f>O177*H177</f>
        <v>0</v>
      </c>
      <c r="Q177" s="160">
        <v>0</v>
      </c>
      <c r="R177" s="160">
        <f>Q177*H177</f>
        <v>0</v>
      </c>
      <c r="S177" s="160">
        <v>0</v>
      </c>
      <c r="T177" s="160">
        <f>S177*H177</f>
        <v>0</v>
      </c>
      <c r="U177" s="161" t="s">
        <v>1</v>
      </c>
      <c r="V177" s="31"/>
      <c r="W177" s="31"/>
      <c r="X177" s="31"/>
      <c r="Y177" s="31"/>
      <c r="Z177" s="31"/>
      <c r="AA177" s="31"/>
      <c r="AB177" s="31"/>
      <c r="AC177" s="31"/>
      <c r="AD177" s="31"/>
      <c r="AE177" s="31"/>
      <c r="AR177" s="162" t="s">
        <v>204</v>
      </c>
      <c r="AT177" s="162" t="s">
        <v>140</v>
      </c>
      <c r="AU177" s="162" t="s">
        <v>89</v>
      </c>
      <c r="AY177" s="17" t="s">
        <v>136</v>
      </c>
      <c r="BE177" s="163">
        <f>IF(N177="základní",J177,0)</f>
        <v>-40735</v>
      </c>
      <c r="BF177" s="163">
        <f>IF(N177="snížená",J177,0)</f>
        <v>0</v>
      </c>
      <c r="BG177" s="163">
        <f>IF(N177="zákl. přenesená",J177,0)</f>
        <v>0</v>
      </c>
      <c r="BH177" s="163">
        <f>IF(N177="sníž. přenesená",J177,0)</f>
        <v>0</v>
      </c>
      <c r="BI177" s="163">
        <f>IF(N177="nulová",J177,0)</f>
        <v>0</v>
      </c>
      <c r="BJ177" s="17" t="s">
        <v>87</v>
      </c>
      <c r="BK177" s="163">
        <f>ROUND(I177*H177,2)</f>
        <v>-40735</v>
      </c>
      <c r="BL177" s="17" t="s">
        <v>204</v>
      </c>
      <c r="BM177" s="162" t="s">
        <v>238</v>
      </c>
    </row>
    <row r="178" spans="1:65" s="2" customFormat="1" ht="19.5">
      <c r="A178" s="31"/>
      <c r="B178" s="32"/>
      <c r="C178" s="31"/>
      <c r="D178" s="164" t="s">
        <v>146</v>
      </c>
      <c r="E178" s="31"/>
      <c r="F178" s="165" t="s">
        <v>237</v>
      </c>
      <c r="G178" s="31"/>
      <c r="H178" s="31"/>
      <c r="I178" s="31"/>
      <c r="J178" s="31"/>
      <c r="K178" s="31"/>
      <c r="L178" s="32"/>
      <c r="M178" s="166"/>
      <c r="N178" s="167"/>
      <c r="O178" s="57"/>
      <c r="P178" s="57"/>
      <c r="Q178" s="57"/>
      <c r="R178" s="57"/>
      <c r="S178" s="57"/>
      <c r="T178" s="57"/>
      <c r="U178" s="58"/>
      <c r="V178" s="31"/>
      <c r="W178" s="31"/>
      <c r="X178" s="31"/>
      <c r="Y178" s="31"/>
      <c r="Z178" s="31"/>
      <c r="AA178" s="31"/>
      <c r="AB178" s="31"/>
      <c r="AC178" s="31"/>
      <c r="AD178" s="31"/>
      <c r="AE178" s="31"/>
      <c r="AT178" s="17" t="s">
        <v>146</v>
      </c>
      <c r="AU178" s="17" t="s">
        <v>89</v>
      </c>
    </row>
    <row r="179" spans="1:65" s="2" customFormat="1" ht="21.75" customHeight="1">
      <c r="A179" s="31"/>
      <c r="B179" s="151"/>
      <c r="C179" s="152" t="s">
        <v>239</v>
      </c>
      <c r="D179" s="152" t="s">
        <v>140</v>
      </c>
      <c r="E179" s="153" t="s">
        <v>240</v>
      </c>
      <c r="F179" s="154" t="s">
        <v>241</v>
      </c>
      <c r="G179" s="155" t="s">
        <v>143</v>
      </c>
      <c r="H179" s="156">
        <v>-2</v>
      </c>
      <c r="I179" s="157">
        <v>103</v>
      </c>
      <c r="J179" s="157">
        <f>ROUND(I179*H179,2)</f>
        <v>-206</v>
      </c>
      <c r="K179" s="154" t="s">
        <v>1</v>
      </c>
      <c r="L179" s="32"/>
      <c r="M179" s="158" t="s">
        <v>1</v>
      </c>
      <c r="N179" s="159" t="s">
        <v>45</v>
      </c>
      <c r="O179" s="160">
        <v>0</v>
      </c>
      <c r="P179" s="160">
        <f>O179*H179</f>
        <v>0</v>
      </c>
      <c r="Q179" s="160">
        <v>0</v>
      </c>
      <c r="R179" s="160">
        <f>Q179*H179</f>
        <v>0</v>
      </c>
      <c r="S179" s="160">
        <v>0</v>
      </c>
      <c r="T179" s="160">
        <f>S179*H179</f>
        <v>0</v>
      </c>
      <c r="U179" s="161" t="s">
        <v>1</v>
      </c>
      <c r="V179" s="31"/>
      <c r="W179" s="31"/>
      <c r="X179" s="31"/>
      <c r="Y179" s="31"/>
      <c r="Z179" s="31"/>
      <c r="AA179" s="31"/>
      <c r="AB179" s="31"/>
      <c r="AC179" s="31"/>
      <c r="AD179" s="31"/>
      <c r="AE179" s="31"/>
      <c r="AR179" s="162" t="s">
        <v>204</v>
      </c>
      <c r="AT179" s="162" t="s">
        <v>140</v>
      </c>
      <c r="AU179" s="162" t="s">
        <v>89</v>
      </c>
      <c r="AY179" s="17" t="s">
        <v>136</v>
      </c>
      <c r="BE179" s="163">
        <f>IF(N179="základní",J179,0)</f>
        <v>-206</v>
      </c>
      <c r="BF179" s="163">
        <f>IF(N179="snížená",J179,0)</f>
        <v>0</v>
      </c>
      <c r="BG179" s="163">
        <f>IF(N179="zákl. přenesená",J179,0)</f>
        <v>0</v>
      </c>
      <c r="BH179" s="163">
        <f>IF(N179="sníž. přenesená",J179,0)</f>
        <v>0</v>
      </c>
      <c r="BI179" s="163">
        <f>IF(N179="nulová",J179,0)</f>
        <v>0</v>
      </c>
      <c r="BJ179" s="17" t="s">
        <v>87</v>
      </c>
      <c r="BK179" s="163">
        <f>ROUND(I179*H179,2)</f>
        <v>-206</v>
      </c>
      <c r="BL179" s="17" t="s">
        <v>204</v>
      </c>
      <c r="BM179" s="162" t="s">
        <v>242</v>
      </c>
    </row>
    <row r="180" spans="1:65" s="2" customFormat="1">
      <c r="A180" s="31"/>
      <c r="B180" s="32"/>
      <c r="C180" s="31"/>
      <c r="D180" s="164" t="s">
        <v>146</v>
      </c>
      <c r="E180" s="31"/>
      <c r="F180" s="165" t="s">
        <v>241</v>
      </c>
      <c r="G180" s="31"/>
      <c r="H180" s="31"/>
      <c r="I180" s="31"/>
      <c r="J180" s="31"/>
      <c r="K180" s="31"/>
      <c r="L180" s="32"/>
      <c r="M180" s="166"/>
      <c r="N180" s="167"/>
      <c r="O180" s="57"/>
      <c r="P180" s="57"/>
      <c r="Q180" s="57"/>
      <c r="R180" s="57"/>
      <c r="S180" s="57"/>
      <c r="T180" s="57"/>
      <c r="U180" s="58"/>
      <c r="V180" s="31"/>
      <c r="W180" s="31"/>
      <c r="X180" s="31"/>
      <c r="Y180" s="31"/>
      <c r="Z180" s="31"/>
      <c r="AA180" s="31"/>
      <c r="AB180" s="31"/>
      <c r="AC180" s="31"/>
      <c r="AD180" s="31"/>
      <c r="AE180" s="31"/>
      <c r="AT180" s="17" t="s">
        <v>146</v>
      </c>
      <c r="AU180" s="17" t="s">
        <v>89</v>
      </c>
    </row>
    <row r="181" spans="1:65" s="2" customFormat="1" ht="16.5" customHeight="1">
      <c r="A181" s="31"/>
      <c r="B181" s="151"/>
      <c r="C181" s="152" t="s">
        <v>243</v>
      </c>
      <c r="D181" s="152" t="s">
        <v>140</v>
      </c>
      <c r="E181" s="153" t="s">
        <v>244</v>
      </c>
      <c r="F181" s="154" t="s">
        <v>245</v>
      </c>
      <c r="G181" s="155" t="s">
        <v>143</v>
      </c>
      <c r="H181" s="156">
        <v>-2</v>
      </c>
      <c r="I181" s="157">
        <v>535</v>
      </c>
      <c r="J181" s="157">
        <f>ROUND(I181*H181,2)</f>
        <v>-1070</v>
      </c>
      <c r="K181" s="154" t="s">
        <v>1</v>
      </c>
      <c r="L181" s="32"/>
      <c r="M181" s="158" t="s">
        <v>1</v>
      </c>
      <c r="N181" s="159" t="s">
        <v>45</v>
      </c>
      <c r="O181" s="160">
        <v>0</v>
      </c>
      <c r="P181" s="160">
        <f>O181*H181</f>
        <v>0</v>
      </c>
      <c r="Q181" s="160">
        <v>0</v>
      </c>
      <c r="R181" s="160">
        <f>Q181*H181</f>
        <v>0</v>
      </c>
      <c r="S181" s="160">
        <v>0</v>
      </c>
      <c r="T181" s="160">
        <f>S181*H181</f>
        <v>0</v>
      </c>
      <c r="U181" s="161" t="s">
        <v>1</v>
      </c>
      <c r="V181" s="31"/>
      <c r="W181" s="31"/>
      <c r="X181" s="31"/>
      <c r="Y181" s="31"/>
      <c r="Z181" s="31"/>
      <c r="AA181" s="31"/>
      <c r="AB181" s="31"/>
      <c r="AC181" s="31"/>
      <c r="AD181" s="31"/>
      <c r="AE181" s="31"/>
      <c r="AR181" s="162" t="s">
        <v>204</v>
      </c>
      <c r="AT181" s="162" t="s">
        <v>140</v>
      </c>
      <c r="AU181" s="162" t="s">
        <v>89</v>
      </c>
      <c r="AY181" s="17" t="s">
        <v>136</v>
      </c>
      <c r="BE181" s="163">
        <f>IF(N181="základní",J181,0)</f>
        <v>-1070</v>
      </c>
      <c r="BF181" s="163">
        <f>IF(N181="snížená",J181,0)</f>
        <v>0</v>
      </c>
      <c r="BG181" s="163">
        <f>IF(N181="zákl. přenesená",J181,0)</f>
        <v>0</v>
      </c>
      <c r="BH181" s="163">
        <f>IF(N181="sníž. přenesená",J181,0)</f>
        <v>0</v>
      </c>
      <c r="BI181" s="163">
        <f>IF(N181="nulová",J181,0)</f>
        <v>0</v>
      </c>
      <c r="BJ181" s="17" t="s">
        <v>87</v>
      </c>
      <c r="BK181" s="163">
        <f>ROUND(I181*H181,2)</f>
        <v>-1070</v>
      </c>
      <c r="BL181" s="17" t="s">
        <v>204</v>
      </c>
      <c r="BM181" s="162" t="s">
        <v>246</v>
      </c>
    </row>
    <row r="182" spans="1:65" s="2" customFormat="1">
      <c r="A182" s="31"/>
      <c r="B182" s="32"/>
      <c r="C182" s="31"/>
      <c r="D182" s="164" t="s">
        <v>146</v>
      </c>
      <c r="E182" s="31"/>
      <c r="F182" s="165" t="s">
        <v>245</v>
      </c>
      <c r="G182" s="31"/>
      <c r="H182" s="31"/>
      <c r="I182" s="31"/>
      <c r="J182" s="31"/>
      <c r="K182" s="31"/>
      <c r="L182" s="32"/>
      <c r="M182" s="166"/>
      <c r="N182" s="167"/>
      <c r="O182" s="57"/>
      <c r="P182" s="57"/>
      <c r="Q182" s="57"/>
      <c r="R182" s="57"/>
      <c r="S182" s="57"/>
      <c r="T182" s="57"/>
      <c r="U182" s="58"/>
      <c r="V182" s="31"/>
      <c r="W182" s="31"/>
      <c r="X182" s="31"/>
      <c r="Y182" s="31"/>
      <c r="Z182" s="31"/>
      <c r="AA182" s="31"/>
      <c r="AB182" s="31"/>
      <c r="AC182" s="31"/>
      <c r="AD182" s="31"/>
      <c r="AE182" s="31"/>
      <c r="AT182" s="17" t="s">
        <v>146</v>
      </c>
      <c r="AU182" s="17" t="s">
        <v>89</v>
      </c>
    </row>
    <row r="183" spans="1:65" s="2" customFormat="1" ht="16.5" customHeight="1">
      <c r="A183" s="31"/>
      <c r="B183" s="151"/>
      <c r="C183" s="152" t="s">
        <v>247</v>
      </c>
      <c r="D183" s="152" t="s">
        <v>140</v>
      </c>
      <c r="E183" s="153" t="s">
        <v>248</v>
      </c>
      <c r="F183" s="154" t="s">
        <v>249</v>
      </c>
      <c r="G183" s="155" t="s">
        <v>143</v>
      </c>
      <c r="H183" s="156">
        <v>-1</v>
      </c>
      <c r="I183" s="157">
        <v>21184</v>
      </c>
      <c r="J183" s="157">
        <f>ROUND(I183*H183,2)</f>
        <v>-21184</v>
      </c>
      <c r="K183" s="154" t="s">
        <v>1</v>
      </c>
      <c r="L183" s="32"/>
      <c r="M183" s="158" t="s">
        <v>1</v>
      </c>
      <c r="N183" s="159" t="s">
        <v>45</v>
      </c>
      <c r="O183" s="160">
        <v>0</v>
      </c>
      <c r="P183" s="160">
        <f>O183*H183</f>
        <v>0</v>
      </c>
      <c r="Q183" s="160">
        <v>0</v>
      </c>
      <c r="R183" s="160">
        <f>Q183*H183</f>
        <v>0</v>
      </c>
      <c r="S183" s="160">
        <v>0</v>
      </c>
      <c r="T183" s="160">
        <f>S183*H183</f>
        <v>0</v>
      </c>
      <c r="U183" s="161" t="s">
        <v>1</v>
      </c>
      <c r="V183" s="31"/>
      <c r="W183" s="31"/>
      <c r="X183" s="31"/>
      <c r="Y183" s="31"/>
      <c r="Z183" s="31"/>
      <c r="AA183" s="31"/>
      <c r="AB183" s="31"/>
      <c r="AC183" s="31"/>
      <c r="AD183" s="31"/>
      <c r="AE183" s="31"/>
      <c r="AR183" s="162" t="s">
        <v>204</v>
      </c>
      <c r="AT183" s="162" t="s">
        <v>140</v>
      </c>
      <c r="AU183" s="162" t="s">
        <v>89</v>
      </c>
      <c r="AY183" s="17" t="s">
        <v>136</v>
      </c>
      <c r="BE183" s="163">
        <f>IF(N183="základní",J183,0)</f>
        <v>-21184</v>
      </c>
      <c r="BF183" s="163">
        <f>IF(N183="snížená",J183,0)</f>
        <v>0</v>
      </c>
      <c r="BG183" s="163">
        <f>IF(N183="zákl. přenesená",J183,0)</f>
        <v>0</v>
      </c>
      <c r="BH183" s="163">
        <f>IF(N183="sníž. přenesená",J183,0)</f>
        <v>0</v>
      </c>
      <c r="BI183" s="163">
        <f>IF(N183="nulová",J183,0)</f>
        <v>0</v>
      </c>
      <c r="BJ183" s="17" t="s">
        <v>87</v>
      </c>
      <c r="BK183" s="163">
        <f>ROUND(I183*H183,2)</f>
        <v>-21184</v>
      </c>
      <c r="BL183" s="17" t="s">
        <v>204</v>
      </c>
      <c r="BM183" s="162" t="s">
        <v>250</v>
      </c>
    </row>
    <row r="184" spans="1:65" s="2" customFormat="1">
      <c r="A184" s="31"/>
      <c r="B184" s="32"/>
      <c r="C184" s="31"/>
      <c r="D184" s="164" t="s">
        <v>146</v>
      </c>
      <c r="E184" s="31"/>
      <c r="F184" s="165" t="s">
        <v>249</v>
      </c>
      <c r="G184" s="31"/>
      <c r="H184" s="31"/>
      <c r="I184" s="31"/>
      <c r="J184" s="31"/>
      <c r="K184" s="31"/>
      <c r="L184" s="32"/>
      <c r="M184" s="166"/>
      <c r="N184" s="167"/>
      <c r="O184" s="57"/>
      <c r="P184" s="57"/>
      <c r="Q184" s="57"/>
      <c r="R184" s="57"/>
      <c r="S184" s="57"/>
      <c r="T184" s="57"/>
      <c r="U184" s="58"/>
      <c r="V184" s="31"/>
      <c r="W184" s="31"/>
      <c r="X184" s="31"/>
      <c r="Y184" s="31"/>
      <c r="Z184" s="31"/>
      <c r="AA184" s="31"/>
      <c r="AB184" s="31"/>
      <c r="AC184" s="31"/>
      <c r="AD184" s="31"/>
      <c r="AE184" s="31"/>
      <c r="AT184" s="17" t="s">
        <v>146</v>
      </c>
      <c r="AU184" s="17" t="s">
        <v>89</v>
      </c>
    </row>
    <row r="185" spans="1:65" s="2" customFormat="1" ht="24.2" customHeight="1">
      <c r="A185" s="31"/>
      <c r="B185" s="151"/>
      <c r="C185" s="152" t="s">
        <v>251</v>
      </c>
      <c r="D185" s="152" t="s">
        <v>140</v>
      </c>
      <c r="E185" s="153" t="s">
        <v>252</v>
      </c>
      <c r="F185" s="154" t="s">
        <v>253</v>
      </c>
      <c r="G185" s="155" t="s">
        <v>143</v>
      </c>
      <c r="H185" s="156">
        <v>-1</v>
      </c>
      <c r="I185" s="157">
        <v>5351</v>
      </c>
      <c r="J185" s="157">
        <f>ROUND(I185*H185,2)</f>
        <v>-5351</v>
      </c>
      <c r="K185" s="154" t="s">
        <v>1</v>
      </c>
      <c r="L185" s="32"/>
      <c r="M185" s="158" t="s">
        <v>1</v>
      </c>
      <c r="N185" s="159" t="s">
        <v>45</v>
      </c>
      <c r="O185" s="160">
        <v>0</v>
      </c>
      <c r="P185" s="160">
        <f>O185*H185</f>
        <v>0</v>
      </c>
      <c r="Q185" s="160">
        <v>0</v>
      </c>
      <c r="R185" s="160">
        <f>Q185*H185</f>
        <v>0</v>
      </c>
      <c r="S185" s="160">
        <v>0</v>
      </c>
      <c r="T185" s="160">
        <f>S185*H185</f>
        <v>0</v>
      </c>
      <c r="U185" s="161" t="s">
        <v>1</v>
      </c>
      <c r="V185" s="31"/>
      <c r="W185" s="31"/>
      <c r="X185" s="31"/>
      <c r="Y185" s="31"/>
      <c r="Z185" s="31"/>
      <c r="AA185" s="31"/>
      <c r="AB185" s="31"/>
      <c r="AC185" s="31"/>
      <c r="AD185" s="31"/>
      <c r="AE185" s="31"/>
      <c r="AR185" s="162" t="s">
        <v>204</v>
      </c>
      <c r="AT185" s="162" t="s">
        <v>140</v>
      </c>
      <c r="AU185" s="162" t="s">
        <v>89</v>
      </c>
      <c r="AY185" s="17" t="s">
        <v>136</v>
      </c>
      <c r="BE185" s="163">
        <f>IF(N185="základní",J185,0)</f>
        <v>-5351</v>
      </c>
      <c r="BF185" s="163">
        <f>IF(N185="snížená",J185,0)</f>
        <v>0</v>
      </c>
      <c r="BG185" s="163">
        <f>IF(N185="zákl. přenesená",J185,0)</f>
        <v>0</v>
      </c>
      <c r="BH185" s="163">
        <f>IF(N185="sníž. přenesená",J185,0)</f>
        <v>0</v>
      </c>
      <c r="BI185" s="163">
        <f>IF(N185="nulová",J185,0)</f>
        <v>0</v>
      </c>
      <c r="BJ185" s="17" t="s">
        <v>87</v>
      </c>
      <c r="BK185" s="163">
        <f>ROUND(I185*H185,2)</f>
        <v>-5351</v>
      </c>
      <c r="BL185" s="17" t="s">
        <v>204</v>
      </c>
      <c r="BM185" s="162" t="s">
        <v>254</v>
      </c>
    </row>
    <row r="186" spans="1:65" s="2" customFormat="1" ht="19.5">
      <c r="A186" s="31"/>
      <c r="B186" s="32"/>
      <c r="C186" s="31"/>
      <c r="D186" s="164" t="s">
        <v>146</v>
      </c>
      <c r="E186" s="31"/>
      <c r="F186" s="165" t="s">
        <v>253</v>
      </c>
      <c r="G186" s="31"/>
      <c r="H186" s="31"/>
      <c r="I186" s="31"/>
      <c r="J186" s="31"/>
      <c r="K186" s="31"/>
      <c r="L186" s="32"/>
      <c r="M186" s="166"/>
      <c r="N186" s="167"/>
      <c r="O186" s="57"/>
      <c r="P186" s="57"/>
      <c r="Q186" s="57"/>
      <c r="R186" s="57"/>
      <c r="S186" s="57"/>
      <c r="T186" s="57"/>
      <c r="U186" s="58"/>
      <c r="V186" s="31"/>
      <c r="W186" s="31"/>
      <c r="X186" s="31"/>
      <c r="Y186" s="31"/>
      <c r="Z186" s="31"/>
      <c r="AA186" s="31"/>
      <c r="AB186" s="31"/>
      <c r="AC186" s="31"/>
      <c r="AD186" s="31"/>
      <c r="AE186" s="31"/>
      <c r="AT186" s="17" t="s">
        <v>146</v>
      </c>
      <c r="AU186" s="17" t="s">
        <v>89</v>
      </c>
    </row>
    <row r="187" spans="1:65" s="2" customFormat="1" ht="21.75" customHeight="1">
      <c r="A187" s="31"/>
      <c r="B187" s="151"/>
      <c r="C187" s="152" t="s">
        <v>255</v>
      </c>
      <c r="D187" s="152" t="s">
        <v>140</v>
      </c>
      <c r="E187" s="153" t="s">
        <v>256</v>
      </c>
      <c r="F187" s="154" t="s">
        <v>257</v>
      </c>
      <c r="G187" s="155" t="s">
        <v>143</v>
      </c>
      <c r="H187" s="156">
        <v>-1</v>
      </c>
      <c r="I187" s="157">
        <v>3181</v>
      </c>
      <c r="J187" s="157">
        <f>ROUND(I187*H187,2)</f>
        <v>-3181</v>
      </c>
      <c r="K187" s="154" t="s">
        <v>1</v>
      </c>
      <c r="L187" s="32"/>
      <c r="M187" s="158" t="s">
        <v>1</v>
      </c>
      <c r="N187" s="159" t="s">
        <v>45</v>
      </c>
      <c r="O187" s="160">
        <v>0</v>
      </c>
      <c r="P187" s="160">
        <f>O187*H187</f>
        <v>0</v>
      </c>
      <c r="Q187" s="160">
        <v>0</v>
      </c>
      <c r="R187" s="160">
        <f>Q187*H187</f>
        <v>0</v>
      </c>
      <c r="S187" s="160">
        <v>0</v>
      </c>
      <c r="T187" s="160">
        <f>S187*H187</f>
        <v>0</v>
      </c>
      <c r="U187" s="161" t="s">
        <v>1</v>
      </c>
      <c r="V187" s="31"/>
      <c r="W187" s="31"/>
      <c r="X187" s="31"/>
      <c r="Y187" s="31"/>
      <c r="Z187" s="31"/>
      <c r="AA187" s="31"/>
      <c r="AB187" s="31"/>
      <c r="AC187" s="31"/>
      <c r="AD187" s="31"/>
      <c r="AE187" s="31"/>
      <c r="AR187" s="162" t="s">
        <v>204</v>
      </c>
      <c r="AT187" s="162" t="s">
        <v>140</v>
      </c>
      <c r="AU187" s="162" t="s">
        <v>89</v>
      </c>
      <c r="AY187" s="17" t="s">
        <v>136</v>
      </c>
      <c r="BE187" s="163">
        <f>IF(N187="základní",J187,0)</f>
        <v>-3181</v>
      </c>
      <c r="BF187" s="163">
        <f>IF(N187="snížená",J187,0)</f>
        <v>0</v>
      </c>
      <c r="BG187" s="163">
        <f>IF(N187="zákl. přenesená",J187,0)</f>
        <v>0</v>
      </c>
      <c r="BH187" s="163">
        <f>IF(N187="sníž. přenesená",J187,0)</f>
        <v>0</v>
      </c>
      <c r="BI187" s="163">
        <f>IF(N187="nulová",J187,0)</f>
        <v>0</v>
      </c>
      <c r="BJ187" s="17" t="s">
        <v>87</v>
      </c>
      <c r="BK187" s="163">
        <f>ROUND(I187*H187,2)</f>
        <v>-3181</v>
      </c>
      <c r="BL187" s="17" t="s">
        <v>204</v>
      </c>
      <c r="BM187" s="162" t="s">
        <v>258</v>
      </c>
    </row>
    <row r="188" spans="1:65" s="2" customFormat="1">
      <c r="A188" s="31"/>
      <c r="B188" s="32"/>
      <c r="C188" s="31"/>
      <c r="D188" s="164" t="s">
        <v>146</v>
      </c>
      <c r="E188" s="31"/>
      <c r="F188" s="165" t="s">
        <v>257</v>
      </c>
      <c r="G188" s="31"/>
      <c r="H188" s="31"/>
      <c r="I188" s="31"/>
      <c r="J188" s="31"/>
      <c r="K188" s="31"/>
      <c r="L188" s="32"/>
      <c r="M188" s="166"/>
      <c r="N188" s="167"/>
      <c r="O188" s="57"/>
      <c r="P188" s="57"/>
      <c r="Q188" s="57"/>
      <c r="R188" s="57"/>
      <c r="S188" s="57"/>
      <c r="T188" s="57"/>
      <c r="U188" s="58"/>
      <c r="V188" s="31"/>
      <c r="W188" s="31"/>
      <c r="X188" s="31"/>
      <c r="Y188" s="31"/>
      <c r="Z188" s="31"/>
      <c r="AA188" s="31"/>
      <c r="AB188" s="31"/>
      <c r="AC188" s="31"/>
      <c r="AD188" s="31"/>
      <c r="AE188" s="31"/>
      <c r="AT188" s="17" t="s">
        <v>146</v>
      </c>
      <c r="AU188" s="17" t="s">
        <v>89</v>
      </c>
    </row>
    <row r="189" spans="1:65" s="2" customFormat="1" ht="21.75" customHeight="1">
      <c r="A189" s="31"/>
      <c r="B189" s="151"/>
      <c r="C189" s="152" t="s">
        <v>259</v>
      </c>
      <c r="D189" s="152" t="s">
        <v>140</v>
      </c>
      <c r="E189" s="153" t="s">
        <v>260</v>
      </c>
      <c r="F189" s="154" t="s">
        <v>261</v>
      </c>
      <c r="G189" s="155" t="s">
        <v>143</v>
      </c>
      <c r="H189" s="156">
        <v>-1</v>
      </c>
      <c r="I189" s="157">
        <v>619</v>
      </c>
      <c r="J189" s="157">
        <f>ROUND(I189*H189,2)</f>
        <v>-619</v>
      </c>
      <c r="K189" s="154" t="s">
        <v>1</v>
      </c>
      <c r="L189" s="32"/>
      <c r="M189" s="158" t="s">
        <v>1</v>
      </c>
      <c r="N189" s="159" t="s">
        <v>45</v>
      </c>
      <c r="O189" s="160">
        <v>0</v>
      </c>
      <c r="P189" s="160">
        <f>O189*H189</f>
        <v>0</v>
      </c>
      <c r="Q189" s="160">
        <v>0</v>
      </c>
      <c r="R189" s="160">
        <f>Q189*H189</f>
        <v>0</v>
      </c>
      <c r="S189" s="160">
        <v>0</v>
      </c>
      <c r="T189" s="160">
        <f>S189*H189</f>
        <v>0</v>
      </c>
      <c r="U189" s="161" t="s">
        <v>1</v>
      </c>
      <c r="V189" s="31"/>
      <c r="W189" s="31"/>
      <c r="X189" s="31"/>
      <c r="Y189" s="31"/>
      <c r="Z189" s="31"/>
      <c r="AA189" s="31"/>
      <c r="AB189" s="31"/>
      <c r="AC189" s="31"/>
      <c r="AD189" s="31"/>
      <c r="AE189" s="31"/>
      <c r="AR189" s="162" t="s">
        <v>204</v>
      </c>
      <c r="AT189" s="162" t="s">
        <v>140</v>
      </c>
      <c r="AU189" s="162" t="s">
        <v>89</v>
      </c>
      <c r="AY189" s="17" t="s">
        <v>136</v>
      </c>
      <c r="BE189" s="163">
        <f>IF(N189="základní",J189,0)</f>
        <v>-619</v>
      </c>
      <c r="BF189" s="163">
        <f>IF(N189="snížená",J189,0)</f>
        <v>0</v>
      </c>
      <c r="BG189" s="163">
        <f>IF(N189="zákl. přenesená",J189,0)</f>
        <v>0</v>
      </c>
      <c r="BH189" s="163">
        <f>IF(N189="sníž. přenesená",J189,0)</f>
        <v>0</v>
      </c>
      <c r="BI189" s="163">
        <f>IF(N189="nulová",J189,0)</f>
        <v>0</v>
      </c>
      <c r="BJ189" s="17" t="s">
        <v>87</v>
      </c>
      <c r="BK189" s="163">
        <f>ROUND(I189*H189,2)</f>
        <v>-619</v>
      </c>
      <c r="BL189" s="17" t="s">
        <v>204</v>
      </c>
      <c r="BM189" s="162" t="s">
        <v>262</v>
      </c>
    </row>
    <row r="190" spans="1:65" s="2" customFormat="1">
      <c r="A190" s="31"/>
      <c r="B190" s="32"/>
      <c r="C190" s="31"/>
      <c r="D190" s="164" t="s">
        <v>146</v>
      </c>
      <c r="E190" s="31"/>
      <c r="F190" s="165" t="s">
        <v>261</v>
      </c>
      <c r="G190" s="31"/>
      <c r="H190" s="31"/>
      <c r="I190" s="31"/>
      <c r="J190" s="31"/>
      <c r="K190" s="31"/>
      <c r="L190" s="32"/>
      <c r="M190" s="166"/>
      <c r="N190" s="167"/>
      <c r="O190" s="57"/>
      <c r="P190" s="57"/>
      <c r="Q190" s="57"/>
      <c r="R190" s="57"/>
      <c r="S190" s="57"/>
      <c r="T190" s="57"/>
      <c r="U190" s="58"/>
      <c r="V190" s="31"/>
      <c r="W190" s="31"/>
      <c r="X190" s="31"/>
      <c r="Y190" s="31"/>
      <c r="Z190" s="31"/>
      <c r="AA190" s="31"/>
      <c r="AB190" s="31"/>
      <c r="AC190" s="31"/>
      <c r="AD190" s="31"/>
      <c r="AE190" s="31"/>
      <c r="AT190" s="17" t="s">
        <v>146</v>
      </c>
      <c r="AU190" s="17" t="s">
        <v>89</v>
      </c>
    </row>
    <row r="191" spans="1:65" s="2" customFormat="1" ht="21.75" customHeight="1">
      <c r="A191" s="31"/>
      <c r="B191" s="151"/>
      <c r="C191" s="152" t="s">
        <v>263</v>
      </c>
      <c r="D191" s="152" t="s">
        <v>140</v>
      </c>
      <c r="E191" s="153" t="s">
        <v>264</v>
      </c>
      <c r="F191" s="154" t="s">
        <v>265</v>
      </c>
      <c r="G191" s="155" t="s">
        <v>143</v>
      </c>
      <c r="H191" s="156">
        <v>-1</v>
      </c>
      <c r="I191" s="157">
        <v>1624</v>
      </c>
      <c r="J191" s="157">
        <f>ROUND(I191*H191,2)</f>
        <v>-1624</v>
      </c>
      <c r="K191" s="154" t="s">
        <v>1</v>
      </c>
      <c r="L191" s="32"/>
      <c r="M191" s="158" t="s">
        <v>1</v>
      </c>
      <c r="N191" s="159" t="s">
        <v>45</v>
      </c>
      <c r="O191" s="160">
        <v>0</v>
      </c>
      <c r="P191" s="160">
        <f>O191*H191</f>
        <v>0</v>
      </c>
      <c r="Q191" s="160">
        <v>0</v>
      </c>
      <c r="R191" s="160">
        <f>Q191*H191</f>
        <v>0</v>
      </c>
      <c r="S191" s="160">
        <v>0</v>
      </c>
      <c r="T191" s="160">
        <f>S191*H191</f>
        <v>0</v>
      </c>
      <c r="U191" s="161" t="s">
        <v>1</v>
      </c>
      <c r="V191" s="31"/>
      <c r="W191" s="31"/>
      <c r="X191" s="31"/>
      <c r="Y191" s="31"/>
      <c r="Z191" s="31"/>
      <c r="AA191" s="31"/>
      <c r="AB191" s="31"/>
      <c r="AC191" s="31"/>
      <c r="AD191" s="31"/>
      <c r="AE191" s="31"/>
      <c r="AR191" s="162" t="s">
        <v>204</v>
      </c>
      <c r="AT191" s="162" t="s">
        <v>140</v>
      </c>
      <c r="AU191" s="162" t="s">
        <v>89</v>
      </c>
      <c r="AY191" s="17" t="s">
        <v>136</v>
      </c>
      <c r="BE191" s="163">
        <f>IF(N191="základní",J191,0)</f>
        <v>-1624</v>
      </c>
      <c r="BF191" s="163">
        <f>IF(N191="snížená",J191,0)</f>
        <v>0</v>
      </c>
      <c r="BG191" s="163">
        <f>IF(N191="zákl. přenesená",J191,0)</f>
        <v>0</v>
      </c>
      <c r="BH191" s="163">
        <f>IF(N191="sníž. přenesená",J191,0)</f>
        <v>0</v>
      </c>
      <c r="BI191" s="163">
        <f>IF(N191="nulová",J191,0)</f>
        <v>0</v>
      </c>
      <c r="BJ191" s="17" t="s">
        <v>87</v>
      </c>
      <c r="BK191" s="163">
        <f>ROUND(I191*H191,2)</f>
        <v>-1624</v>
      </c>
      <c r="BL191" s="17" t="s">
        <v>204</v>
      </c>
      <c r="BM191" s="162" t="s">
        <v>266</v>
      </c>
    </row>
    <row r="192" spans="1:65" s="2" customFormat="1">
      <c r="A192" s="31"/>
      <c r="B192" s="32"/>
      <c r="C192" s="31"/>
      <c r="D192" s="164" t="s">
        <v>146</v>
      </c>
      <c r="E192" s="31"/>
      <c r="F192" s="165" t="s">
        <v>265</v>
      </c>
      <c r="G192" s="31"/>
      <c r="H192" s="31"/>
      <c r="I192" s="31"/>
      <c r="J192" s="31"/>
      <c r="K192" s="31"/>
      <c r="L192" s="32"/>
      <c r="M192" s="166"/>
      <c r="N192" s="167"/>
      <c r="O192" s="57"/>
      <c r="P192" s="57"/>
      <c r="Q192" s="57"/>
      <c r="R192" s="57"/>
      <c r="S192" s="57"/>
      <c r="T192" s="57"/>
      <c r="U192" s="58"/>
      <c r="V192" s="31"/>
      <c r="W192" s="31"/>
      <c r="X192" s="31"/>
      <c r="Y192" s="31"/>
      <c r="Z192" s="31"/>
      <c r="AA192" s="31"/>
      <c r="AB192" s="31"/>
      <c r="AC192" s="31"/>
      <c r="AD192" s="31"/>
      <c r="AE192" s="31"/>
      <c r="AT192" s="17" t="s">
        <v>146</v>
      </c>
      <c r="AU192" s="17" t="s">
        <v>89</v>
      </c>
    </row>
    <row r="193" spans="1:65" s="2" customFormat="1" ht="16.5" customHeight="1">
      <c r="A193" s="31"/>
      <c r="B193" s="151"/>
      <c r="C193" s="152" t="s">
        <v>267</v>
      </c>
      <c r="D193" s="152" t="s">
        <v>140</v>
      </c>
      <c r="E193" s="153" t="s">
        <v>268</v>
      </c>
      <c r="F193" s="154" t="s">
        <v>269</v>
      </c>
      <c r="G193" s="155" t="s">
        <v>143</v>
      </c>
      <c r="H193" s="156">
        <v>-1</v>
      </c>
      <c r="I193" s="157">
        <v>25505</v>
      </c>
      <c r="J193" s="157">
        <f>ROUND(I193*H193,2)</f>
        <v>-25505</v>
      </c>
      <c r="K193" s="154" t="s">
        <v>1</v>
      </c>
      <c r="L193" s="32"/>
      <c r="M193" s="158" t="s">
        <v>1</v>
      </c>
      <c r="N193" s="159" t="s">
        <v>45</v>
      </c>
      <c r="O193" s="160">
        <v>0</v>
      </c>
      <c r="P193" s="160">
        <f>O193*H193</f>
        <v>0</v>
      </c>
      <c r="Q193" s="160">
        <v>0</v>
      </c>
      <c r="R193" s="160">
        <f>Q193*H193</f>
        <v>0</v>
      </c>
      <c r="S193" s="160">
        <v>0</v>
      </c>
      <c r="T193" s="160">
        <f>S193*H193</f>
        <v>0</v>
      </c>
      <c r="U193" s="161" t="s">
        <v>1</v>
      </c>
      <c r="V193" s="31"/>
      <c r="W193" s="31"/>
      <c r="X193" s="31"/>
      <c r="Y193" s="31"/>
      <c r="Z193" s="31"/>
      <c r="AA193" s="31"/>
      <c r="AB193" s="31"/>
      <c r="AC193" s="31"/>
      <c r="AD193" s="31"/>
      <c r="AE193" s="31"/>
      <c r="AR193" s="162" t="s">
        <v>204</v>
      </c>
      <c r="AT193" s="162" t="s">
        <v>140</v>
      </c>
      <c r="AU193" s="162" t="s">
        <v>89</v>
      </c>
      <c r="AY193" s="17" t="s">
        <v>136</v>
      </c>
      <c r="BE193" s="163">
        <f>IF(N193="základní",J193,0)</f>
        <v>-25505</v>
      </c>
      <c r="BF193" s="163">
        <f>IF(N193="snížená",J193,0)</f>
        <v>0</v>
      </c>
      <c r="BG193" s="163">
        <f>IF(N193="zákl. přenesená",J193,0)</f>
        <v>0</v>
      </c>
      <c r="BH193" s="163">
        <f>IF(N193="sníž. přenesená",J193,0)</f>
        <v>0</v>
      </c>
      <c r="BI193" s="163">
        <f>IF(N193="nulová",J193,0)</f>
        <v>0</v>
      </c>
      <c r="BJ193" s="17" t="s">
        <v>87</v>
      </c>
      <c r="BK193" s="163">
        <f>ROUND(I193*H193,2)</f>
        <v>-25505</v>
      </c>
      <c r="BL193" s="17" t="s">
        <v>204</v>
      </c>
      <c r="BM193" s="162" t="s">
        <v>270</v>
      </c>
    </row>
    <row r="194" spans="1:65" s="2" customFormat="1">
      <c r="A194" s="31"/>
      <c r="B194" s="32"/>
      <c r="C194" s="31"/>
      <c r="D194" s="164" t="s">
        <v>146</v>
      </c>
      <c r="E194" s="31"/>
      <c r="F194" s="165" t="s">
        <v>269</v>
      </c>
      <c r="G194" s="31"/>
      <c r="H194" s="31"/>
      <c r="I194" s="31"/>
      <c r="J194" s="31"/>
      <c r="K194" s="31"/>
      <c r="L194" s="32"/>
      <c r="M194" s="166"/>
      <c r="N194" s="167"/>
      <c r="O194" s="57"/>
      <c r="P194" s="57"/>
      <c r="Q194" s="57"/>
      <c r="R194" s="57"/>
      <c r="S194" s="57"/>
      <c r="T194" s="57"/>
      <c r="U194" s="58"/>
      <c r="V194" s="31"/>
      <c r="W194" s="31"/>
      <c r="X194" s="31"/>
      <c r="Y194" s="31"/>
      <c r="Z194" s="31"/>
      <c r="AA194" s="31"/>
      <c r="AB194" s="31"/>
      <c r="AC194" s="31"/>
      <c r="AD194" s="31"/>
      <c r="AE194" s="31"/>
      <c r="AT194" s="17" t="s">
        <v>146</v>
      </c>
      <c r="AU194" s="17" t="s">
        <v>89</v>
      </c>
    </row>
    <row r="195" spans="1:65" s="2" customFormat="1" ht="24.2" customHeight="1">
      <c r="A195" s="31"/>
      <c r="B195" s="151"/>
      <c r="C195" s="152" t="s">
        <v>271</v>
      </c>
      <c r="D195" s="152" t="s">
        <v>140</v>
      </c>
      <c r="E195" s="153" t="s">
        <v>272</v>
      </c>
      <c r="F195" s="154" t="s">
        <v>273</v>
      </c>
      <c r="G195" s="155" t="s">
        <v>274</v>
      </c>
      <c r="H195" s="156">
        <v>-16</v>
      </c>
      <c r="I195" s="157">
        <v>963</v>
      </c>
      <c r="J195" s="157">
        <f>ROUND(I195*H195,2)</f>
        <v>-15408</v>
      </c>
      <c r="K195" s="154" t="s">
        <v>1</v>
      </c>
      <c r="L195" s="32"/>
      <c r="M195" s="158" t="s">
        <v>1</v>
      </c>
      <c r="N195" s="159" t="s">
        <v>45</v>
      </c>
      <c r="O195" s="160">
        <v>0</v>
      </c>
      <c r="P195" s="160">
        <f>O195*H195</f>
        <v>0</v>
      </c>
      <c r="Q195" s="160">
        <v>0</v>
      </c>
      <c r="R195" s="160">
        <f>Q195*H195</f>
        <v>0</v>
      </c>
      <c r="S195" s="160">
        <v>0</v>
      </c>
      <c r="T195" s="160">
        <f>S195*H195</f>
        <v>0</v>
      </c>
      <c r="U195" s="161" t="s">
        <v>1</v>
      </c>
      <c r="V195" s="31"/>
      <c r="W195" s="31"/>
      <c r="X195" s="31"/>
      <c r="Y195" s="31"/>
      <c r="Z195" s="31"/>
      <c r="AA195" s="31"/>
      <c r="AB195" s="31"/>
      <c r="AC195" s="31"/>
      <c r="AD195" s="31"/>
      <c r="AE195" s="31"/>
      <c r="AR195" s="162" t="s">
        <v>204</v>
      </c>
      <c r="AT195" s="162" t="s">
        <v>140</v>
      </c>
      <c r="AU195" s="162" t="s">
        <v>89</v>
      </c>
      <c r="AY195" s="17" t="s">
        <v>136</v>
      </c>
      <c r="BE195" s="163">
        <f>IF(N195="základní",J195,0)</f>
        <v>-15408</v>
      </c>
      <c r="BF195" s="163">
        <f>IF(N195="snížená",J195,0)</f>
        <v>0</v>
      </c>
      <c r="BG195" s="163">
        <f>IF(N195="zákl. přenesená",J195,0)</f>
        <v>0</v>
      </c>
      <c r="BH195" s="163">
        <f>IF(N195="sníž. přenesená",J195,0)</f>
        <v>0</v>
      </c>
      <c r="BI195" s="163">
        <f>IF(N195="nulová",J195,0)</f>
        <v>0</v>
      </c>
      <c r="BJ195" s="17" t="s">
        <v>87</v>
      </c>
      <c r="BK195" s="163">
        <f>ROUND(I195*H195,2)</f>
        <v>-15408</v>
      </c>
      <c r="BL195" s="17" t="s">
        <v>204</v>
      </c>
      <c r="BM195" s="162" t="s">
        <v>275</v>
      </c>
    </row>
    <row r="196" spans="1:65" s="2" customFormat="1">
      <c r="A196" s="31"/>
      <c r="B196" s="32"/>
      <c r="C196" s="31"/>
      <c r="D196" s="164" t="s">
        <v>146</v>
      </c>
      <c r="E196" s="31"/>
      <c r="F196" s="165" t="s">
        <v>273</v>
      </c>
      <c r="G196" s="31"/>
      <c r="H196" s="31"/>
      <c r="I196" s="31"/>
      <c r="J196" s="31"/>
      <c r="K196" s="31"/>
      <c r="L196" s="32"/>
      <c r="M196" s="166"/>
      <c r="N196" s="167"/>
      <c r="O196" s="57"/>
      <c r="P196" s="57"/>
      <c r="Q196" s="57"/>
      <c r="R196" s="57"/>
      <c r="S196" s="57"/>
      <c r="T196" s="57"/>
      <c r="U196" s="58"/>
      <c r="V196" s="31"/>
      <c r="W196" s="31"/>
      <c r="X196" s="31"/>
      <c r="Y196" s="31"/>
      <c r="Z196" s="31"/>
      <c r="AA196" s="31"/>
      <c r="AB196" s="31"/>
      <c r="AC196" s="31"/>
      <c r="AD196" s="31"/>
      <c r="AE196" s="31"/>
      <c r="AT196" s="17" t="s">
        <v>146</v>
      </c>
      <c r="AU196" s="17" t="s">
        <v>89</v>
      </c>
    </row>
    <row r="197" spans="1:65" s="2" customFormat="1" ht="16.5" customHeight="1">
      <c r="A197" s="31"/>
      <c r="B197" s="151"/>
      <c r="C197" s="152" t="s">
        <v>276</v>
      </c>
      <c r="D197" s="152" t="s">
        <v>140</v>
      </c>
      <c r="E197" s="153" t="s">
        <v>277</v>
      </c>
      <c r="F197" s="154" t="s">
        <v>278</v>
      </c>
      <c r="G197" s="155" t="s">
        <v>274</v>
      </c>
      <c r="H197" s="156">
        <v>-8</v>
      </c>
      <c r="I197" s="157">
        <v>906</v>
      </c>
      <c r="J197" s="157">
        <f>ROUND(I197*H197,2)</f>
        <v>-7248</v>
      </c>
      <c r="K197" s="154" t="s">
        <v>1</v>
      </c>
      <c r="L197" s="32"/>
      <c r="M197" s="158" t="s">
        <v>1</v>
      </c>
      <c r="N197" s="159" t="s">
        <v>45</v>
      </c>
      <c r="O197" s="160">
        <v>0</v>
      </c>
      <c r="P197" s="160">
        <f>O197*H197</f>
        <v>0</v>
      </c>
      <c r="Q197" s="160">
        <v>0</v>
      </c>
      <c r="R197" s="160">
        <f>Q197*H197</f>
        <v>0</v>
      </c>
      <c r="S197" s="160">
        <v>0</v>
      </c>
      <c r="T197" s="160">
        <f>S197*H197</f>
        <v>0</v>
      </c>
      <c r="U197" s="161" t="s">
        <v>1</v>
      </c>
      <c r="V197" s="31"/>
      <c r="W197" s="31"/>
      <c r="X197" s="31"/>
      <c r="Y197" s="31"/>
      <c r="Z197" s="31"/>
      <c r="AA197" s="31"/>
      <c r="AB197" s="31"/>
      <c r="AC197" s="31"/>
      <c r="AD197" s="31"/>
      <c r="AE197" s="31"/>
      <c r="AR197" s="162" t="s">
        <v>204</v>
      </c>
      <c r="AT197" s="162" t="s">
        <v>140</v>
      </c>
      <c r="AU197" s="162" t="s">
        <v>89</v>
      </c>
      <c r="AY197" s="17" t="s">
        <v>136</v>
      </c>
      <c r="BE197" s="163">
        <f>IF(N197="základní",J197,0)</f>
        <v>-7248</v>
      </c>
      <c r="BF197" s="163">
        <f>IF(N197="snížená",J197,0)</f>
        <v>0</v>
      </c>
      <c r="BG197" s="163">
        <f>IF(N197="zákl. přenesená",J197,0)</f>
        <v>0</v>
      </c>
      <c r="BH197" s="163">
        <f>IF(N197="sníž. přenesená",J197,0)</f>
        <v>0</v>
      </c>
      <c r="BI197" s="163">
        <f>IF(N197="nulová",J197,0)</f>
        <v>0</v>
      </c>
      <c r="BJ197" s="17" t="s">
        <v>87</v>
      </c>
      <c r="BK197" s="163">
        <f>ROUND(I197*H197,2)</f>
        <v>-7248</v>
      </c>
      <c r="BL197" s="17" t="s">
        <v>204</v>
      </c>
      <c r="BM197" s="162" t="s">
        <v>279</v>
      </c>
    </row>
    <row r="198" spans="1:65" s="2" customFormat="1">
      <c r="A198" s="31"/>
      <c r="B198" s="32"/>
      <c r="C198" s="31"/>
      <c r="D198" s="164" t="s">
        <v>146</v>
      </c>
      <c r="E198" s="31"/>
      <c r="F198" s="165" t="s">
        <v>278</v>
      </c>
      <c r="G198" s="31"/>
      <c r="H198" s="31"/>
      <c r="I198" s="31"/>
      <c r="J198" s="31"/>
      <c r="K198" s="31"/>
      <c r="L198" s="32"/>
      <c r="M198" s="166"/>
      <c r="N198" s="167"/>
      <c r="O198" s="57"/>
      <c r="P198" s="57"/>
      <c r="Q198" s="57"/>
      <c r="R198" s="57"/>
      <c r="S198" s="57"/>
      <c r="T198" s="57"/>
      <c r="U198" s="58"/>
      <c r="V198" s="31"/>
      <c r="W198" s="31"/>
      <c r="X198" s="31"/>
      <c r="Y198" s="31"/>
      <c r="Z198" s="31"/>
      <c r="AA198" s="31"/>
      <c r="AB198" s="31"/>
      <c r="AC198" s="31"/>
      <c r="AD198" s="31"/>
      <c r="AE198" s="31"/>
      <c r="AT198" s="17" t="s">
        <v>146</v>
      </c>
      <c r="AU198" s="17" t="s">
        <v>89</v>
      </c>
    </row>
    <row r="199" spans="1:65" s="2" customFormat="1" ht="24.2" customHeight="1">
      <c r="A199" s="31"/>
      <c r="B199" s="151"/>
      <c r="C199" s="152" t="s">
        <v>280</v>
      </c>
      <c r="D199" s="152" t="s">
        <v>140</v>
      </c>
      <c r="E199" s="153" t="s">
        <v>281</v>
      </c>
      <c r="F199" s="154" t="s">
        <v>282</v>
      </c>
      <c r="G199" s="155" t="s">
        <v>143</v>
      </c>
      <c r="H199" s="156">
        <v>-2</v>
      </c>
      <c r="I199" s="157">
        <v>4524</v>
      </c>
      <c r="J199" s="157">
        <f>ROUND(I199*H199,2)</f>
        <v>-9048</v>
      </c>
      <c r="K199" s="154" t="s">
        <v>1</v>
      </c>
      <c r="L199" s="32"/>
      <c r="M199" s="158" t="s">
        <v>1</v>
      </c>
      <c r="N199" s="159" t="s">
        <v>45</v>
      </c>
      <c r="O199" s="160">
        <v>0</v>
      </c>
      <c r="P199" s="160">
        <f>O199*H199</f>
        <v>0</v>
      </c>
      <c r="Q199" s="160">
        <v>0</v>
      </c>
      <c r="R199" s="160">
        <f>Q199*H199</f>
        <v>0</v>
      </c>
      <c r="S199" s="160">
        <v>0</v>
      </c>
      <c r="T199" s="160">
        <f>S199*H199</f>
        <v>0</v>
      </c>
      <c r="U199" s="161" t="s">
        <v>1</v>
      </c>
      <c r="V199" s="31"/>
      <c r="W199" s="31"/>
      <c r="X199" s="31"/>
      <c r="Y199" s="31"/>
      <c r="Z199" s="31"/>
      <c r="AA199" s="31"/>
      <c r="AB199" s="31"/>
      <c r="AC199" s="31"/>
      <c r="AD199" s="31"/>
      <c r="AE199" s="31"/>
      <c r="AR199" s="162" t="s">
        <v>204</v>
      </c>
      <c r="AT199" s="162" t="s">
        <v>140</v>
      </c>
      <c r="AU199" s="162" t="s">
        <v>89</v>
      </c>
      <c r="AY199" s="17" t="s">
        <v>136</v>
      </c>
      <c r="BE199" s="163">
        <f>IF(N199="základní",J199,0)</f>
        <v>-9048</v>
      </c>
      <c r="BF199" s="163">
        <f>IF(N199="snížená",J199,0)</f>
        <v>0</v>
      </c>
      <c r="BG199" s="163">
        <f>IF(N199="zákl. přenesená",J199,0)</f>
        <v>0</v>
      </c>
      <c r="BH199" s="163">
        <f>IF(N199="sníž. přenesená",J199,0)</f>
        <v>0</v>
      </c>
      <c r="BI199" s="163">
        <f>IF(N199="nulová",J199,0)</f>
        <v>0</v>
      </c>
      <c r="BJ199" s="17" t="s">
        <v>87</v>
      </c>
      <c r="BK199" s="163">
        <f>ROUND(I199*H199,2)</f>
        <v>-9048</v>
      </c>
      <c r="BL199" s="17" t="s">
        <v>204</v>
      </c>
      <c r="BM199" s="162" t="s">
        <v>283</v>
      </c>
    </row>
    <row r="200" spans="1:65" s="2" customFormat="1">
      <c r="A200" s="31"/>
      <c r="B200" s="32"/>
      <c r="C200" s="31"/>
      <c r="D200" s="164" t="s">
        <v>146</v>
      </c>
      <c r="E200" s="31"/>
      <c r="F200" s="165" t="s">
        <v>282</v>
      </c>
      <c r="G200" s="31"/>
      <c r="H200" s="31"/>
      <c r="I200" s="31"/>
      <c r="J200" s="31"/>
      <c r="K200" s="31"/>
      <c r="L200" s="32"/>
      <c r="M200" s="166"/>
      <c r="N200" s="167"/>
      <c r="O200" s="57"/>
      <c r="P200" s="57"/>
      <c r="Q200" s="57"/>
      <c r="R200" s="57"/>
      <c r="S200" s="57"/>
      <c r="T200" s="57"/>
      <c r="U200" s="58"/>
      <c r="V200" s="31"/>
      <c r="W200" s="31"/>
      <c r="X200" s="31"/>
      <c r="Y200" s="31"/>
      <c r="Z200" s="31"/>
      <c r="AA200" s="31"/>
      <c r="AB200" s="31"/>
      <c r="AC200" s="31"/>
      <c r="AD200" s="31"/>
      <c r="AE200" s="31"/>
      <c r="AT200" s="17" t="s">
        <v>146</v>
      </c>
      <c r="AU200" s="17" t="s">
        <v>89</v>
      </c>
    </row>
    <row r="201" spans="1:65" s="2" customFormat="1" ht="24.2" customHeight="1">
      <c r="A201" s="31"/>
      <c r="B201" s="151"/>
      <c r="C201" s="152" t="s">
        <v>284</v>
      </c>
      <c r="D201" s="152" t="s">
        <v>140</v>
      </c>
      <c r="E201" s="153" t="s">
        <v>285</v>
      </c>
      <c r="F201" s="154" t="s">
        <v>286</v>
      </c>
      <c r="G201" s="155" t="s">
        <v>143</v>
      </c>
      <c r="H201" s="156">
        <v>-4</v>
      </c>
      <c r="I201" s="157">
        <v>4845</v>
      </c>
      <c r="J201" s="157">
        <f>ROUND(I201*H201,2)</f>
        <v>-19380</v>
      </c>
      <c r="K201" s="154" t="s">
        <v>1</v>
      </c>
      <c r="L201" s="32"/>
      <c r="M201" s="158" t="s">
        <v>1</v>
      </c>
      <c r="N201" s="159" t="s">
        <v>45</v>
      </c>
      <c r="O201" s="160">
        <v>0</v>
      </c>
      <c r="P201" s="160">
        <f>O201*H201</f>
        <v>0</v>
      </c>
      <c r="Q201" s="160">
        <v>0</v>
      </c>
      <c r="R201" s="160">
        <f>Q201*H201</f>
        <v>0</v>
      </c>
      <c r="S201" s="160">
        <v>0</v>
      </c>
      <c r="T201" s="160">
        <f>S201*H201</f>
        <v>0</v>
      </c>
      <c r="U201" s="161" t="s">
        <v>1</v>
      </c>
      <c r="V201" s="31"/>
      <c r="W201" s="31"/>
      <c r="X201" s="31"/>
      <c r="Y201" s="31"/>
      <c r="Z201" s="31"/>
      <c r="AA201" s="31"/>
      <c r="AB201" s="31"/>
      <c r="AC201" s="31"/>
      <c r="AD201" s="31"/>
      <c r="AE201" s="31"/>
      <c r="AR201" s="162" t="s">
        <v>204</v>
      </c>
      <c r="AT201" s="162" t="s">
        <v>140</v>
      </c>
      <c r="AU201" s="162" t="s">
        <v>89</v>
      </c>
      <c r="AY201" s="17" t="s">
        <v>136</v>
      </c>
      <c r="BE201" s="163">
        <f>IF(N201="základní",J201,0)</f>
        <v>-19380</v>
      </c>
      <c r="BF201" s="163">
        <f>IF(N201="snížená",J201,0)</f>
        <v>0</v>
      </c>
      <c r="BG201" s="163">
        <f>IF(N201="zákl. přenesená",J201,0)</f>
        <v>0</v>
      </c>
      <c r="BH201" s="163">
        <f>IF(N201="sníž. přenesená",J201,0)</f>
        <v>0</v>
      </c>
      <c r="BI201" s="163">
        <f>IF(N201="nulová",J201,0)</f>
        <v>0</v>
      </c>
      <c r="BJ201" s="17" t="s">
        <v>87</v>
      </c>
      <c r="BK201" s="163">
        <f>ROUND(I201*H201,2)</f>
        <v>-19380</v>
      </c>
      <c r="BL201" s="17" t="s">
        <v>204</v>
      </c>
      <c r="BM201" s="162" t="s">
        <v>287</v>
      </c>
    </row>
    <row r="202" spans="1:65" s="2" customFormat="1">
      <c r="A202" s="31"/>
      <c r="B202" s="32"/>
      <c r="C202" s="31"/>
      <c r="D202" s="164" t="s">
        <v>146</v>
      </c>
      <c r="E202" s="31"/>
      <c r="F202" s="165" t="s">
        <v>286</v>
      </c>
      <c r="G202" s="31"/>
      <c r="H202" s="31"/>
      <c r="I202" s="31"/>
      <c r="J202" s="31"/>
      <c r="K202" s="31"/>
      <c r="L202" s="32"/>
      <c r="M202" s="166"/>
      <c r="N202" s="167"/>
      <c r="O202" s="57"/>
      <c r="P202" s="57"/>
      <c r="Q202" s="57"/>
      <c r="R202" s="57"/>
      <c r="S202" s="57"/>
      <c r="T202" s="57"/>
      <c r="U202" s="58"/>
      <c r="V202" s="31"/>
      <c r="W202" s="31"/>
      <c r="X202" s="31"/>
      <c r="Y202" s="31"/>
      <c r="Z202" s="31"/>
      <c r="AA202" s="31"/>
      <c r="AB202" s="31"/>
      <c r="AC202" s="31"/>
      <c r="AD202" s="31"/>
      <c r="AE202" s="31"/>
      <c r="AT202" s="17" t="s">
        <v>146</v>
      </c>
      <c r="AU202" s="17" t="s">
        <v>89</v>
      </c>
    </row>
    <row r="203" spans="1:65" s="2" customFormat="1" ht="16.5" customHeight="1">
      <c r="A203" s="31"/>
      <c r="B203" s="151"/>
      <c r="C203" s="152" t="s">
        <v>288</v>
      </c>
      <c r="D203" s="152" t="s">
        <v>140</v>
      </c>
      <c r="E203" s="153" t="s">
        <v>289</v>
      </c>
      <c r="F203" s="154" t="s">
        <v>290</v>
      </c>
      <c r="G203" s="155" t="s">
        <v>143</v>
      </c>
      <c r="H203" s="156">
        <v>-4</v>
      </c>
      <c r="I203" s="157">
        <v>397</v>
      </c>
      <c r="J203" s="157">
        <f>ROUND(I203*H203,2)</f>
        <v>-1588</v>
      </c>
      <c r="K203" s="154" t="s">
        <v>1</v>
      </c>
      <c r="L203" s="32"/>
      <c r="M203" s="158" t="s">
        <v>1</v>
      </c>
      <c r="N203" s="159" t="s">
        <v>45</v>
      </c>
      <c r="O203" s="160">
        <v>0</v>
      </c>
      <c r="P203" s="160">
        <f>O203*H203</f>
        <v>0</v>
      </c>
      <c r="Q203" s="160">
        <v>0</v>
      </c>
      <c r="R203" s="160">
        <f>Q203*H203</f>
        <v>0</v>
      </c>
      <c r="S203" s="160">
        <v>0</v>
      </c>
      <c r="T203" s="160">
        <f>S203*H203</f>
        <v>0</v>
      </c>
      <c r="U203" s="161" t="s">
        <v>1</v>
      </c>
      <c r="V203" s="31"/>
      <c r="W203" s="31"/>
      <c r="X203" s="31"/>
      <c r="Y203" s="31"/>
      <c r="Z203" s="31"/>
      <c r="AA203" s="31"/>
      <c r="AB203" s="31"/>
      <c r="AC203" s="31"/>
      <c r="AD203" s="31"/>
      <c r="AE203" s="31"/>
      <c r="AR203" s="162" t="s">
        <v>204</v>
      </c>
      <c r="AT203" s="162" t="s">
        <v>140</v>
      </c>
      <c r="AU203" s="162" t="s">
        <v>89</v>
      </c>
      <c r="AY203" s="17" t="s">
        <v>136</v>
      </c>
      <c r="BE203" s="163">
        <f>IF(N203="základní",J203,0)</f>
        <v>-1588</v>
      </c>
      <c r="BF203" s="163">
        <f>IF(N203="snížená",J203,0)</f>
        <v>0</v>
      </c>
      <c r="BG203" s="163">
        <f>IF(N203="zákl. přenesená",J203,0)</f>
        <v>0</v>
      </c>
      <c r="BH203" s="163">
        <f>IF(N203="sníž. přenesená",J203,0)</f>
        <v>0</v>
      </c>
      <c r="BI203" s="163">
        <f>IF(N203="nulová",J203,0)</f>
        <v>0</v>
      </c>
      <c r="BJ203" s="17" t="s">
        <v>87</v>
      </c>
      <c r="BK203" s="163">
        <f>ROUND(I203*H203,2)</f>
        <v>-1588</v>
      </c>
      <c r="BL203" s="17" t="s">
        <v>204</v>
      </c>
      <c r="BM203" s="162" t="s">
        <v>291</v>
      </c>
    </row>
    <row r="204" spans="1:65" s="2" customFormat="1">
      <c r="A204" s="31"/>
      <c r="B204" s="32"/>
      <c r="C204" s="31"/>
      <c r="D204" s="164" t="s">
        <v>146</v>
      </c>
      <c r="E204" s="31"/>
      <c r="F204" s="165" t="s">
        <v>290</v>
      </c>
      <c r="G204" s="31"/>
      <c r="H204" s="31"/>
      <c r="I204" s="31"/>
      <c r="J204" s="31"/>
      <c r="K204" s="31"/>
      <c r="L204" s="32"/>
      <c r="M204" s="166"/>
      <c r="N204" s="167"/>
      <c r="O204" s="57"/>
      <c r="P204" s="57"/>
      <c r="Q204" s="57"/>
      <c r="R204" s="57"/>
      <c r="S204" s="57"/>
      <c r="T204" s="57"/>
      <c r="U204" s="58"/>
      <c r="V204" s="31"/>
      <c r="W204" s="31"/>
      <c r="X204" s="31"/>
      <c r="Y204" s="31"/>
      <c r="Z204" s="31"/>
      <c r="AA204" s="31"/>
      <c r="AB204" s="31"/>
      <c r="AC204" s="31"/>
      <c r="AD204" s="31"/>
      <c r="AE204" s="31"/>
      <c r="AT204" s="17" t="s">
        <v>146</v>
      </c>
      <c r="AU204" s="17" t="s">
        <v>89</v>
      </c>
    </row>
    <row r="205" spans="1:65" s="2" customFormat="1" ht="21.75" customHeight="1">
      <c r="A205" s="31"/>
      <c r="B205" s="151"/>
      <c r="C205" s="152" t="s">
        <v>292</v>
      </c>
      <c r="D205" s="152" t="s">
        <v>140</v>
      </c>
      <c r="E205" s="153" t="s">
        <v>293</v>
      </c>
      <c r="F205" s="154" t="s">
        <v>294</v>
      </c>
      <c r="G205" s="155" t="s">
        <v>143</v>
      </c>
      <c r="H205" s="156">
        <v>-4</v>
      </c>
      <c r="I205" s="157">
        <v>410</v>
      </c>
      <c r="J205" s="157">
        <f>ROUND(I205*H205,2)</f>
        <v>-1640</v>
      </c>
      <c r="K205" s="154" t="s">
        <v>1</v>
      </c>
      <c r="L205" s="32"/>
      <c r="M205" s="158" t="s">
        <v>1</v>
      </c>
      <c r="N205" s="159" t="s">
        <v>45</v>
      </c>
      <c r="O205" s="160">
        <v>0</v>
      </c>
      <c r="P205" s="160">
        <f>O205*H205</f>
        <v>0</v>
      </c>
      <c r="Q205" s="160">
        <v>0</v>
      </c>
      <c r="R205" s="160">
        <f>Q205*H205</f>
        <v>0</v>
      </c>
      <c r="S205" s="160">
        <v>0</v>
      </c>
      <c r="T205" s="160">
        <f>S205*H205</f>
        <v>0</v>
      </c>
      <c r="U205" s="161" t="s">
        <v>1</v>
      </c>
      <c r="V205" s="31"/>
      <c r="W205" s="31"/>
      <c r="X205" s="31"/>
      <c r="Y205" s="31"/>
      <c r="Z205" s="31"/>
      <c r="AA205" s="31"/>
      <c r="AB205" s="31"/>
      <c r="AC205" s="31"/>
      <c r="AD205" s="31"/>
      <c r="AE205" s="31"/>
      <c r="AR205" s="162" t="s">
        <v>204</v>
      </c>
      <c r="AT205" s="162" t="s">
        <v>140</v>
      </c>
      <c r="AU205" s="162" t="s">
        <v>89</v>
      </c>
      <c r="AY205" s="17" t="s">
        <v>136</v>
      </c>
      <c r="BE205" s="163">
        <f>IF(N205="základní",J205,0)</f>
        <v>-1640</v>
      </c>
      <c r="BF205" s="163">
        <f>IF(N205="snížená",J205,0)</f>
        <v>0</v>
      </c>
      <c r="BG205" s="163">
        <f>IF(N205="zákl. přenesená",J205,0)</f>
        <v>0</v>
      </c>
      <c r="BH205" s="163">
        <f>IF(N205="sníž. přenesená",J205,0)</f>
        <v>0</v>
      </c>
      <c r="BI205" s="163">
        <f>IF(N205="nulová",J205,0)</f>
        <v>0</v>
      </c>
      <c r="BJ205" s="17" t="s">
        <v>87</v>
      </c>
      <c r="BK205" s="163">
        <f>ROUND(I205*H205,2)</f>
        <v>-1640</v>
      </c>
      <c r="BL205" s="17" t="s">
        <v>204</v>
      </c>
      <c r="BM205" s="162" t="s">
        <v>295</v>
      </c>
    </row>
    <row r="206" spans="1:65" s="2" customFormat="1">
      <c r="A206" s="31"/>
      <c r="B206" s="32"/>
      <c r="C206" s="31"/>
      <c r="D206" s="164" t="s">
        <v>146</v>
      </c>
      <c r="E206" s="31"/>
      <c r="F206" s="165" t="s">
        <v>294</v>
      </c>
      <c r="G206" s="31"/>
      <c r="H206" s="31"/>
      <c r="I206" s="31"/>
      <c r="J206" s="31"/>
      <c r="K206" s="31"/>
      <c r="L206" s="32"/>
      <c r="M206" s="166"/>
      <c r="N206" s="167"/>
      <c r="O206" s="57"/>
      <c r="P206" s="57"/>
      <c r="Q206" s="57"/>
      <c r="R206" s="57"/>
      <c r="S206" s="57"/>
      <c r="T206" s="57"/>
      <c r="U206" s="58"/>
      <c r="V206" s="31"/>
      <c r="W206" s="31"/>
      <c r="X206" s="31"/>
      <c r="Y206" s="31"/>
      <c r="Z206" s="31"/>
      <c r="AA206" s="31"/>
      <c r="AB206" s="31"/>
      <c r="AC206" s="31"/>
      <c r="AD206" s="31"/>
      <c r="AE206" s="31"/>
      <c r="AT206" s="17" t="s">
        <v>146</v>
      </c>
      <c r="AU206" s="17" t="s">
        <v>89</v>
      </c>
    </row>
    <row r="207" spans="1:65" s="2" customFormat="1" ht="16.5" customHeight="1">
      <c r="A207" s="31"/>
      <c r="B207" s="151"/>
      <c r="C207" s="152" t="s">
        <v>296</v>
      </c>
      <c r="D207" s="152" t="s">
        <v>140</v>
      </c>
      <c r="E207" s="153" t="s">
        <v>297</v>
      </c>
      <c r="F207" s="154" t="s">
        <v>298</v>
      </c>
      <c r="G207" s="155" t="s">
        <v>143</v>
      </c>
      <c r="H207" s="156">
        <v>-1</v>
      </c>
      <c r="I207" s="157">
        <v>610</v>
      </c>
      <c r="J207" s="157">
        <f>ROUND(I207*H207,2)</f>
        <v>-610</v>
      </c>
      <c r="K207" s="154" t="s">
        <v>1</v>
      </c>
      <c r="L207" s="32"/>
      <c r="M207" s="158" t="s">
        <v>1</v>
      </c>
      <c r="N207" s="159" t="s">
        <v>45</v>
      </c>
      <c r="O207" s="160">
        <v>0</v>
      </c>
      <c r="P207" s="160">
        <f>O207*H207</f>
        <v>0</v>
      </c>
      <c r="Q207" s="160">
        <v>0</v>
      </c>
      <c r="R207" s="160">
        <f>Q207*H207</f>
        <v>0</v>
      </c>
      <c r="S207" s="160">
        <v>0</v>
      </c>
      <c r="T207" s="160">
        <f>S207*H207</f>
        <v>0</v>
      </c>
      <c r="U207" s="161" t="s">
        <v>1</v>
      </c>
      <c r="V207" s="31"/>
      <c r="W207" s="31"/>
      <c r="X207" s="31"/>
      <c r="Y207" s="31"/>
      <c r="Z207" s="31"/>
      <c r="AA207" s="31"/>
      <c r="AB207" s="31"/>
      <c r="AC207" s="31"/>
      <c r="AD207" s="31"/>
      <c r="AE207" s="31"/>
      <c r="AR207" s="162" t="s">
        <v>204</v>
      </c>
      <c r="AT207" s="162" t="s">
        <v>140</v>
      </c>
      <c r="AU207" s="162" t="s">
        <v>89</v>
      </c>
      <c r="AY207" s="17" t="s">
        <v>136</v>
      </c>
      <c r="BE207" s="163">
        <f>IF(N207="základní",J207,0)</f>
        <v>-610</v>
      </c>
      <c r="BF207" s="163">
        <f>IF(N207="snížená",J207,0)</f>
        <v>0</v>
      </c>
      <c r="BG207" s="163">
        <f>IF(N207="zákl. přenesená",J207,0)</f>
        <v>0</v>
      </c>
      <c r="BH207" s="163">
        <f>IF(N207="sníž. přenesená",J207,0)</f>
        <v>0</v>
      </c>
      <c r="BI207" s="163">
        <f>IF(N207="nulová",J207,0)</f>
        <v>0</v>
      </c>
      <c r="BJ207" s="17" t="s">
        <v>87</v>
      </c>
      <c r="BK207" s="163">
        <f>ROUND(I207*H207,2)</f>
        <v>-610</v>
      </c>
      <c r="BL207" s="17" t="s">
        <v>204</v>
      </c>
      <c r="BM207" s="162" t="s">
        <v>299</v>
      </c>
    </row>
    <row r="208" spans="1:65" s="2" customFormat="1">
      <c r="A208" s="31"/>
      <c r="B208" s="32"/>
      <c r="C208" s="31"/>
      <c r="D208" s="164" t="s">
        <v>146</v>
      </c>
      <c r="E208" s="31"/>
      <c r="F208" s="165" t="s">
        <v>298</v>
      </c>
      <c r="G208" s="31"/>
      <c r="H208" s="31"/>
      <c r="I208" s="31"/>
      <c r="J208" s="31"/>
      <c r="K208" s="31"/>
      <c r="L208" s="32"/>
      <c r="M208" s="166"/>
      <c r="N208" s="167"/>
      <c r="O208" s="57"/>
      <c r="P208" s="57"/>
      <c r="Q208" s="57"/>
      <c r="R208" s="57"/>
      <c r="S208" s="57"/>
      <c r="T208" s="57"/>
      <c r="U208" s="58"/>
      <c r="V208" s="31"/>
      <c r="W208" s="31"/>
      <c r="X208" s="31"/>
      <c r="Y208" s="31"/>
      <c r="Z208" s="31"/>
      <c r="AA208" s="31"/>
      <c r="AB208" s="31"/>
      <c r="AC208" s="31"/>
      <c r="AD208" s="31"/>
      <c r="AE208" s="31"/>
      <c r="AT208" s="17" t="s">
        <v>146</v>
      </c>
      <c r="AU208" s="17" t="s">
        <v>89</v>
      </c>
    </row>
    <row r="209" spans="1:65" s="2" customFormat="1" ht="16.5" customHeight="1">
      <c r="A209" s="31"/>
      <c r="B209" s="151"/>
      <c r="C209" s="152" t="s">
        <v>300</v>
      </c>
      <c r="D209" s="152" t="s">
        <v>140</v>
      </c>
      <c r="E209" s="153" t="s">
        <v>301</v>
      </c>
      <c r="F209" s="154" t="s">
        <v>302</v>
      </c>
      <c r="G209" s="155" t="s">
        <v>143</v>
      </c>
      <c r="H209" s="156">
        <v>-7</v>
      </c>
      <c r="I209" s="157">
        <v>867</v>
      </c>
      <c r="J209" s="157">
        <f>ROUND(I209*H209,2)</f>
        <v>-6069</v>
      </c>
      <c r="K209" s="154" t="s">
        <v>1</v>
      </c>
      <c r="L209" s="32"/>
      <c r="M209" s="158" t="s">
        <v>1</v>
      </c>
      <c r="N209" s="159" t="s">
        <v>45</v>
      </c>
      <c r="O209" s="160">
        <v>0</v>
      </c>
      <c r="P209" s="160">
        <f>O209*H209</f>
        <v>0</v>
      </c>
      <c r="Q209" s="160">
        <v>0</v>
      </c>
      <c r="R209" s="160">
        <f>Q209*H209</f>
        <v>0</v>
      </c>
      <c r="S209" s="160">
        <v>0</v>
      </c>
      <c r="T209" s="160">
        <f>S209*H209</f>
        <v>0</v>
      </c>
      <c r="U209" s="161" t="s">
        <v>1</v>
      </c>
      <c r="V209" s="31"/>
      <c r="W209" s="31"/>
      <c r="X209" s="31"/>
      <c r="Y209" s="31"/>
      <c r="Z209" s="31"/>
      <c r="AA209" s="31"/>
      <c r="AB209" s="31"/>
      <c r="AC209" s="31"/>
      <c r="AD209" s="31"/>
      <c r="AE209" s="31"/>
      <c r="AR209" s="162" t="s">
        <v>204</v>
      </c>
      <c r="AT209" s="162" t="s">
        <v>140</v>
      </c>
      <c r="AU209" s="162" t="s">
        <v>89</v>
      </c>
      <c r="AY209" s="17" t="s">
        <v>136</v>
      </c>
      <c r="BE209" s="163">
        <f>IF(N209="základní",J209,0)</f>
        <v>-6069</v>
      </c>
      <c r="BF209" s="163">
        <f>IF(N209="snížená",J209,0)</f>
        <v>0</v>
      </c>
      <c r="BG209" s="163">
        <f>IF(N209="zákl. přenesená",J209,0)</f>
        <v>0</v>
      </c>
      <c r="BH209" s="163">
        <f>IF(N209="sníž. přenesená",J209,0)</f>
        <v>0</v>
      </c>
      <c r="BI209" s="163">
        <f>IF(N209="nulová",J209,0)</f>
        <v>0</v>
      </c>
      <c r="BJ209" s="17" t="s">
        <v>87</v>
      </c>
      <c r="BK209" s="163">
        <f>ROUND(I209*H209,2)</f>
        <v>-6069</v>
      </c>
      <c r="BL209" s="17" t="s">
        <v>204</v>
      </c>
      <c r="BM209" s="162" t="s">
        <v>303</v>
      </c>
    </row>
    <row r="210" spans="1:65" s="2" customFormat="1">
      <c r="A210" s="31"/>
      <c r="B210" s="32"/>
      <c r="C210" s="31"/>
      <c r="D210" s="164" t="s">
        <v>146</v>
      </c>
      <c r="E210" s="31"/>
      <c r="F210" s="165" t="s">
        <v>302</v>
      </c>
      <c r="G210" s="31"/>
      <c r="H210" s="31"/>
      <c r="I210" s="31"/>
      <c r="J210" s="31"/>
      <c r="K210" s="31"/>
      <c r="L210" s="32"/>
      <c r="M210" s="166"/>
      <c r="N210" s="167"/>
      <c r="O210" s="57"/>
      <c r="P210" s="57"/>
      <c r="Q210" s="57"/>
      <c r="R210" s="57"/>
      <c r="S210" s="57"/>
      <c r="T210" s="57"/>
      <c r="U210" s="58"/>
      <c r="V210" s="31"/>
      <c r="W210" s="31"/>
      <c r="X210" s="31"/>
      <c r="Y210" s="31"/>
      <c r="Z210" s="31"/>
      <c r="AA210" s="31"/>
      <c r="AB210" s="31"/>
      <c r="AC210" s="31"/>
      <c r="AD210" s="31"/>
      <c r="AE210" s="31"/>
      <c r="AT210" s="17" t="s">
        <v>146</v>
      </c>
      <c r="AU210" s="17" t="s">
        <v>89</v>
      </c>
    </row>
    <row r="211" spans="1:65" s="2" customFormat="1" ht="16.5" customHeight="1">
      <c r="A211" s="31"/>
      <c r="B211" s="151"/>
      <c r="C211" s="152" t="s">
        <v>304</v>
      </c>
      <c r="D211" s="152" t="s">
        <v>140</v>
      </c>
      <c r="E211" s="153" t="s">
        <v>305</v>
      </c>
      <c r="F211" s="154" t="s">
        <v>306</v>
      </c>
      <c r="G211" s="155" t="s">
        <v>143</v>
      </c>
      <c r="H211" s="156">
        <v>-1</v>
      </c>
      <c r="I211" s="157">
        <v>5561</v>
      </c>
      <c r="J211" s="157">
        <f>ROUND(I211*H211,2)</f>
        <v>-5561</v>
      </c>
      <c r="K211" s="154" t="s">
        <v>1</v>
      </c>
      <c r="L211" s="32"/>
      <c r="M211" s="158" t="s">
        <v>1</v>
      </c>
      <c r="N211" s="159" t="s">
        <v>45</v>
      </c>
      <c r="O211" s="160">
        <v>0</v>
      </c>
      <c r="P211" s="160">
        <f>O211*H211</f>
        <v>0</v>
      </c>
      <c r="Q211" s="160">
        <v>0</v>
      </c>
      <c r="R211" s="160">
        <f>Q211*H211</f>
        <v>0</v>
      </c>
      <c r="S211" s="160">
        <v>0</v>
      </c>
      <c r="T211" s="160">
        <f>S211*H211</f>
        <v>0</v>
      </c>
      <c r="U211" s="161" t="s">
        <v>1</v>
      </c>
      <c r="V211" s="31"/>
      <c r="W211" s="31"/>
      <c r="X211" s="31"/>
      <c r="Y211" s="31"/>
      <c r="Z211" s="31"/>
      <c r="AA211" s="31"/>
      <c r="AB211" s="31"/>
      <c r="AC211" s="31"/>
      <c r="AD211" s="31"/>
      <c r="AE211" s="31"/>
      <c r="AR211" s="162" t="s">
        <v>204</v>
      </c>
      <c r="AT211" s="162" t="s">
        <v>140</v>
      </c>
      <c r="AU211" s="162" t="s">
        <v>89</v>
      </c>
      <c r="AY211" s="17" t="s">
        <v>136</v>
      </c>
      <c r="BE211" s="163">
        <f>IF(N211="základní",J211,0)</f>
        <v>-5561</v>
      </c>
      <c r="BF211" s="163">
        <f>IF(N211="snížená",J211,0)</f>
        <v>0</v>
      </c>
      <c r="BG211" s="163">
        <f>IF(N211="zákl. přenesená",J211,0)</f>
        <v>0</v>
      </c>
      <c r="BH211" s="163">
        <f>IF(N211="sníž. přenesená",J211,0)</f>
        <v>0</v>
      </c>
      <c r="BI211" s="163">
        <f>IF(N211="nulová",J211,0)</f>
        <v>0</v>
      </c>
      <c r="BJ211" s="17" t="s">
        <v>87</v>
      </c>
      <c r="BK211" s="163">
        <f>ROUND(I211*H211,2)</f>
        <v>-5561</v>
      </c>
      <c r="BL211" s="17" t="s">
        <v>204</v>
      </c>
      <c r="BM211" s="162" t="s">
        <v>307</v>
      </c>
    </row>
    <row r="212" spans="1:65" s="2" customFormat="1">
      <c r="A212" s="31"/>
      <c r="B212" s="32"/>
      <c r="C212" s="31"/>
      <c r="D212" s="164" t="s">
        <v>146</v>
      </c>
      <c r="E212" s="31"/>
      <c r="F212" s="165" t="s">
        <v>306</v>
      </c>
      <c r="G212" s="31"/>
      <c r="H212" s="31"/>
      <c r="I212" s="31"/>
      <c r="J212" s="31"/>
      <c r="K212" s="31"/>
      <c r="L212" s="32"/>
      <c r="M212" s="166"/>
      <c r="N212" s="167"/>
      <c r="O212" s="57"/>
      <c r="P212" s="57"/>
      <c r="Q212" s="57"/>
      <c r="R212" s="57"/>
      <c r="S212" s="57"/>
      <c r="T212" s="57"/>
      <c r="U212" s="58"/>
      <c r="V212" s="31"/>
      <c r="W212" s="31"/>
      <c r="X212" s="31"/>
      <c r="Y212" s="31"/>
      <c r="Z212" s="31"/>
      <c r="AA212" s="31"/>
      <c r="AB212" s="31"/>
      <c r="AC212" s="31"/>
      <c r="AD212" s="31"/>
      <c r="AE212" s="31"/>
      <c r="AT212" s="17" t="s">
        <v>146</v>
      </c>
      <c r="AU212" s="17" t="s">
        <v>89</v>
      </c>
    </row>
    <row r="213" spans="1:65" s="2" customFormat="1" ht="33" customHeight="1">
      <c r="A213" s="31"/>
      <c r="B213" s="151"/>
      <c r="C213" s="152" t="s">
        <v>308</v>
      </c>
      <c r="D213" s="152" t="s">
        <v>140</v>
      </c>
      <c r="E213" s="153" t="s">
        <v>309</v>
      </c>
      <c r="F213" s="154" t="s">
        <v>310</v>
      </c>
      <c r="G213" s="155" t="s">
        <v>143</v>
      </c>
      <c r="H213" s="156">
        <v>-1</v>
      </c>
      <c r="I213" s="157">
        <v>858</v>
      </c>
      <c r="J213" s="157">
        <f>ROUND(I213*H213,2)</f>
        <v>-858</v>
      </c>
      <c r="K213" s="154" t="s">
        <v>1</v>
      </c>
      <c r="L213" s="32"/>
      <c r="M213" s="158" t="s">
        <v>1</v>
      </c>
      <c r="N213" s="159" t="s">
        <v>45</v>
      </c>
      <c r="O213" s="160">
        <v>0</v>
      </c>
      <c r="P213" s="160">
        <f>O213*H213</f>
        <v>0</v>
      </c>
      <c r="Q213" s="160">
        <v>0</v>
      </c>
      <c r="R213" s="160">
        <f>Q213*H213</f>
        <v>0</v>
      </c>
      <c r="S213" s="160">
        <v>0</v>
      </c>
      <c r="T213" s="160">
        <f>S213*H213</f>
        <v>0</v>
      </c>
      <c r="U213" s="161" t="s">
        <v>1</v>
      </c>
      <c r="V213" s="31"/>
      <c r="W213" s="31"/>
      <c r="X213" s="31"/>
      <c r="Y213" s="31"/>
      <c r="Z213" s="31"/>
      <c r="AA213" s="31"/>
      <c r="AB213" s="31"/>
      <c r="AC213" s="31"/>
      <c r="AD213" s="31"/>
      <c r="AE213" s="31"/>
      <c r="AR213" s="162" t="s">
        <v>204</v>
      </c>
      <c r="AT213" s="162" t="s">
        <v>140</v>
      </c>
      <c r="AU213" s="162" t="s">
        <v>89</v>
      </c>
      <c r="AY213" s="17" t="s">
        <v>136</v>
      </c>
      <c r="BE213" s="163">
        <f>IF(N213="základní",J213,0)</f>
        <v>-858</v>
      </c>
      <c r="BF213" s="163">
        <f>IF(N213="snížená",J213,0)</f>
        <v>0</v>
      </c>
      <c r="BG213" s="163">
        <f>IF(N213="zákl. přenesená",J213,0)</f>
        <v>0</v>
      </c>
      <c r="BH213" s="163">
        <f>IF(N213="sníž. přenesená",J213,0)</f>
        <v>0</v>
      </c>
      <c r="BI213" s="163">
        <f>IF(N213="nulová",J213,0)</f>
        <v>0</v>
      </c>
      <c r="BJ213" s="17" t="s">
        <v>87</v>
      </c>
      <c r="BK213" s="163">
        <f>ROUND(I213*H213,2)</f>
        <v>-858</v>
      </c>
      <c r="BL213" s="17" t="s">
        <v>204</v>
      </c>
      <c r="BM213" s="162" t="s">
        <v>311</v>
      </c>
    </row>
    <row r="214" spans="1:65" s="2" customFormat="1" ht="19.5">
      <c r="A214" s="31"/>
      <c r="B214" s="32"/>
      <c r="C214" s="31"/>
      <c r="D214" s="164" t="s">
        <v>146</v>
      </c>
      <c r="E214" s="31"/>
      <c r="F214" s="165" t="s">
        <v>310</v>
      </c>
      <c r="G214" s="31"/>
      <c r="H214" s="31"/>
      <c r="I214" s="31"/>
      <c r="J214" s="31"/>
      <c r="K214" s="31"/>
      <c r="L214" s="32"/>
      <c r="M214" s="166"/>
      <c r="N214" s="167"/>
      <c r="O214" s="57"/>
      <c r="P214" s="57"/>
      <c r="Q214" s="57"/>
      <c r="R214" s="57"/>
      <c r="S214" s="57"/>
      <c r="T214" s="57"/>
      <c r="U214" s="58"/>
      <c r="V214" s="31"/>
      <c r="W214" s="31"/>
      <c r="X214" s="31"/>
      <c r="Y214" s="31"/>
      <c r="Z214" s="31"/>
      <c r="AA214" s="31"/>
      <c r="AB214" s="31"/>
      <c r="AC214" s="31"/>
      <c r="AD214" s="31"/>
      <c r="AE214" s="31"/>
      <c r="AT214" s="17" t="s">
        <v>146</v>
      </c>
      <c r="AU214" s="17" t="s">
        <v>89</v>
      </c>
    </row>
    <row r="215" spans="1:65" s="2" customFormat="1" ht="24.2" customHeight="1">
      <c r="A215" s="31"/>
      <c r="B215" s="151"/>
      <c r="C215" s="152" t="s">
        <v>312</v>
      </c>
      <c r="D215" s="152" t="s">
        <v>140</v>
      </c>
      <c r="E215" s="153" t="s">
        <v>313</v>
      </c>
      <c r="F215" s="154" t="s">
        <v>314</v>
      </c>
      <c r="G215" s="155" t="s">
        <v>274</v>
      </c>
      <c r="H215" s="156">
        <v>-4</v>
      </c>
      <c r="I215" s="157">
        <v>907</v>
      </c>
      <c r="J215" s="157">
        <f>ROUND(I215*H215,2)</f>
        <v>-3628</v>
      </c>
      <c r="K215" s="154" t="s">
        <v>1</v>
      </c>
      <c r="L215" s="32"/>
      <c r="M215" s="158" t="s">
        <v>1</v>
      </c>
      <c r="N215" s="159" t="s">
        <v>45</v>
      </c>
      <c r="O215" s="160">
        <v>0</v>
      </c>
      <c r="P215" s="160">
        <f>O215*H215</f>
        <v>0</v>
      </c>
      <c r="Q215" s="160">
        <v>0</v>
      </c>
      <c r="R215" s="160">
        <f>Q215*H215</f>
        <v>0</v>
      </c>
      <c r="S215" s="160">
        <v>0</v>
      </c>
      <c r="T215" s="160">
        <f>S215*H215</f>
        <v>0</v>
      </c>
      <c r="U215" s="161" t="s">
        <v>1</v>
      </c>
      <c r="V215" s="31"/>
      <c r="W215" s="31"/>
      <c r="X215" s="31"/>
      <c r="Y215" s="31"/>
      <c r="Z215" s="31"/>
      <c r="AA215" s="31"/>
      <c r="AB215" s="31"/>
      <c r="AC215" s="31"/>
      <c r="AD215" s="31"/>
      <c r="AE215" s="31"/>
      <c r="AR215" s="162" t="s">
        <v>204</v>
      </c>
      <c r="AT215" s="162" t="s">
        <v>140</v>
      </c>
      <c r="AU215" s="162" t="s">
        <v>89</v>
      </c>
      <c r="AY215" s="17" t="s">
        <v>136</v>
      </c>
      <c r="BE215" s="163">
        <f>IF(N215="základní",J215,0)</f>
        <v>-3628</v>
      </c>
      <c r="BF215" s="163">
        <f>IF(N215="snížená",J215,0)</f>
        <v>0</v>
      </c>
      <c r="BG215" s="163">
        <f>IF(N215="zákl. přenesená",J215,0)</f>
        <v>0</v>
      </c>
      <c r="BH215" s="163">
        <f>IF(N215="sníž. přenesená",J215,0)</f>
        <v>0</v>
      </c>
      <c r="BI215" s="163">
        <f>IF(N215="nulová",J215,0)</f>
        <v>0</v>
      </c>
      <c r="BJ215" s="17" t="s">
        <v>87</v>
      </c>
      <c r="BK215" s="163">
        <f>ROUND(I215*H215,2)</f>
        <v>-3628</v>
      </c>
      <c r="BL215" s="17" t="s">
        <v>204</v>
      </c>
      <c r="BM215" s="162" t="s">
        <v>315</v>
      </c>
    </row>
    <row r="216" spans="1:65" s="2" customFormat="1">
      <c r="A216" s="31"/>
      <c r="B216" s="32"/>
      <c r="C216" s="31"/>
      <c r="D216" s="164" t="s">
        <v>146</v>
      </c>
      <c r="E216" s="31"/>
      <c r="F216" s="165" t="s">
        <v>314</v>
      </c>
      <c r="G216" s="31"/>
      <c r="H216" s="31"/>
      <c r="I216" s="31"/>
      <c r="J216" s="31"/>
      <c r="K216" s="31"/>
      <c r="L216" s="32"/>
      <c r="M216" s="166"/>
      <c r="N216" s="167"/>
      <c r="O216" s="57"/>
      <c r="P216" s="57"/>
      <c r="Q216" s="57"/>
      <c r="R216" s="57"/>
      <c r="S216" s="57"/>
      <c r="T216" s="57"/>
      <c r="U216" s="58"/>
      <c r="V216" s="31"/>
      <c r="W216" s="31"/>
      <c r="X216" s="31"/>
      <c r="Y216" s="31"/>
      <c r="Z216" s="31"/>
      <c r="AA216" s="31"/>
      <c r="AB216" s="31"/>
      <c r="AC216" s="31"/>
      <c r="AD216" s="31"/>
      <c r="AE216" s="31"/>
      <c r="AT216" s="17" t="s">
        <v>146</v>
      </c>
      <c r="AU216" s="17" t="s">
        <v>89</v>
      </c>
    </row>
    <row r="217" spans="1:65" s="2" customFormat="1" ht="24.2" customHeight="1">
      <c r="A217" s="31"/>
      <c r="B217" s="151"/>
      <c r="C217" s="152" t="s">
        <v>316</v>
      </c>
      <c r="D217" s="152" t="s">
        <v>140</v>
      </c>
      <c r="E217" s="153" t="s">
        <v>317</v>
      </c>
      <c r="F217" s="154" t="s">
        <v>318</v>
      </c>
      <c r="G217" s="155" t="s">
        <v>274</v>
      </c>
      <c r="H217" s="156">
        <v>-4</v>
      </c>
      <c r="I217" s="157">
        <v>904</v>
      </c>
      <c r="J217" s="157">
        <f>ROUND(I217*H217,2)</f>
        <v>-3616</v>
      </c>
      <c r="K217" s="154" t="s">
        <v>1</v>
      </c>
      <c r="L217" s="32"/>
      <c r="M217" s="158" t="s">
        <v>1</v>
      </c>
      <c r="N217" s="159" t="s">
        <v>45</v>
      </c>
      <c r="O217" s="160">
        <v>0</v>
      </c>
      <c r="P217" s="160">
        <f>O217*H217</f>
        <v>0</v>
      </c>
      <c r="Q217" s="160">
        <v>0</v>
      </c>
      <c r="R217" s="160">
        <f>Q217*H217</f>
        <v>0</v>
      </c>
      <c r="S217" s="160">
        <v>0</v>
      </c>
      <c r="T217" s="160">
        <f>S217*H217</f>
        <v>0</v>
      </c>
      <c r="U217" s="161" t="s">
        <v>1</v>
      </c>
      <c r="V217" s="31"/>
      <c r="W217" s="31"/>
      <c r="X217" s="31"/>
      <c r="Y217" s="31"/>
      <c r="Z217" s="31"/>
      <c r="AA217" s="31"/>
      <c r="AB217" s="31"/>
      <c r="AC217" s="31"/>
      <c r="AD217" s="31"/>
      <c r="AE217" s="31"/>
      <c r="AR217" s="162" t="s">
        <v>204</v>
      </c>
      <c r="AT217" s="162" t="s">
        <v>140</v>
      </c>
      <c r="AU217" s="162" t="s">
        <v>89</v>
      </c>
      <c r="AY217" s="17" t="s">
        <v>136</v>
      </c>
      <c r="BE217" s="163">
        <f>IF(N217="základní",J217,0)</f>
        <v>-3616</v>
      </c>
      <c r="BF217" s="163">
        <f>IF(N217="snížená",J217,0)</f>
        <v>0</v>
      </c>
      <c r="BG217" s="163">
        <f>IF(N217="zákl. přenesená",J217,0)</f>
        <v>0</v>
      </c>
      <c r="BH217" s="163">
        <f>IF(N217="sníž. přenesená",J217,0)</f>
        <v>0</v>
      </c>
      <c r="BI217" s="163">
        <f>IF(N217="nulová",J217,0)</f>
        <v>0</v>
      </c>
      <c r="BJ217" s="17" t="s">
        <v>87</v>
      </c>
      <c r="BK217" s="163">
        <f>ROUND(I217*H217,2)</f>
        <v>-3616</v>
      </c>
      <c r="BL217" s="17" t="s">
        <v>204</v>
      </c>
      <c r="BM217" s="162" t="s">
        <v>319</v>
      </c>
    </row>
    <row r="218" spans="1:65" s="2" customFormat="1" ht="19.5">
      <c r="A218" s="31"/>
      <c r="B218" s="32"/>
      <c r="C218" s="31"/>
      <c r="D218" s="164" t="s">
        <v>146</v>
      </c>
      <c r="E218" s="31"/>
      <c r="F218" s="165" t="s">
        <v>318</v>
      </c>
      <c r="G218" s="31"/>
      <c r="H218" s="31"/>
      <c r="I218" s="31"/>
      <c r="J218" s="31"/>
      <c r="K218" s="31"/>
      <c r="L218" s="32"/>
      <c r="M218" s="166"/>
      <c r="N218" s="167"/>
      <c r="O218" s="57"/>
      <c r="P218" s="57"/>
      <c r="Q218" s="57"/>
      <c r="R218" s="57"/>
      <c r="S218" s="57"/>
      <c r="T218" s="57"/>
      <c r="U218" s="58"/>
      <c r="V218" s="31"/>
      <c r="W218" s="31"/>
      <c r="X218" s="31"/>
      <c r="Y218" s="31"/>
      <c r="Z218" s="31"/>
      <c r="AA218" s="31"/>
      <c r="AB218" s="31"/>
      <c r="AC218" s="31"/>
      <c r="AD218" s="31"/>
      <c r="AE218" s="31"/>
      <c r="AT218" s="17" t="s">
        <v>146</v>
      </c>
      <c r="AU218" s="17" t="s">
        <v>89</v>
      </c>
    </row>
    <row r="219" spans="1:65" s="2" customFormat="1" ht="21.75" customHeight="1">
      <c r="A219" s="31"/>
      <c r="B219" s="151"/>
      <c r="C219" s="152" t="s">
        <v>320</v>
      </c>
      <c r="D219" s="152" t="s">
        <v>140</v>
      </c>
      <c r="E219" s="153" t="s">
        <v>321</v>
      </c>
      <c r="F219" s="154" t="s">
        <v>322</v>
      </c>
      <c r="G219" s="155" t="s">
        <v>143</v>
      </c>
      <c r="H219" s="156">
        <v>-1</v>
      </c>
      <c r="I219" s="157">
        <v>6767</v>
      </c>
      <c r="J219" s="157">
        <f>ROUND(I219*H219,2)</f>
        <v>-6767</v>
      </c>
      <c r="K219" s="154" t="s">
        <v>1</v>
      </c>
      <c r="L219" s="32"/>
      <c r="M219" s="158" t="s">
        <v>1</v>
      </c>
      <c r="N219" s="159" t="s">
        <v>45</v>
      </c>
      <c r="O219" s="160">
        <v>0</v>
      </c>
      <c r="P219" s="160">
        <f>O219*H219</f>
        <v>0</v>
      </c>
      <c r="Q219" s="160">
        <v>0</v>
      </c>
      <c r="R219" s="160">
        <f>Q219*H219</f>
        <v>0</v>
      </c>
      <c r="S219" s="160">
        <v>0</v>
      </c>
      <c r="T219" s="160">
        <f>S219*H219</f>
        <v>0</v>
      </c>
      <c r="U219" s="161" t="s">
        <v>1</v>
      </c>
      <c r="V219" s="31"/>
      <c r="W219" s="31"/>
      <c r="X219" s="31"/>
      <c r="Y219" s="31"/>
      <c r="Z219" s="31"/>
      <c r="AA219" s="31"/>
      <c r="AB219" s="31"/>
      <c r="AC219" s="31"/>
      <c r="AD219" s="31"/>
      <c r="AE219" s="31"/>
      <c r="AR219" s="162" t="s">
        <v>204</v>
      </c>
      <c r="AT219" s="162" t="s">
        <v>140</v>
      </c>
      <c r="AU219" s="162" t="s">
        <v>89</v>
      </c>
      <c r="AY219" s="17" t="s">
        <v>136</v>
      </c>
      <c r="BE219" s="163">
        <f>IF(N219="základní",J219,0)</f>
        <v>-6767</v>
      </c>
      <c r="BF219" s="163">
        <f>IF(N219="snížená",J219,0)</f>
        <v>0</v>
      </c>
      <c r="BG219" s="163">
        <f>IF(N219="zákl. přenesená",J219,0)</f>
        <v>0</v>
      </c>
      <c r="BH219" s="163">
        <f>IF(N219="sníž. přenesená",J219,0)</f>
        <v>0</v>
      </c>
      <c r="BI219" s="163">
        <f>IF(N219="nulová",J219,0)</f>
        <v>0</v>
      </c>
      <c r="BJ219" s="17" t="s">
        <v>87</v>
      </c>
      <c r="BK219" s="163">
        <f>ROUND(I219*H219,2)</f>
        <v>-6767</v>
      </c>
      <c r="BL219" s="17" t="s">
        <v>204</v>
      </c>
      <c r="BM219" s="162" t="s">
        <v>323</v>
      </c>
    </row>
    <row r="220" spans="1:65" s="2" customFormat="1">
      <c r="A220" s="31"/>
      <c r="B220" s="32"/>
      <c r="C220" s="31"/>
      <c r="D220" s="164" t="s">
        <v>146</v>
      </c>
      <c r="E220" s="31"/>
      <c r="F220" s="165" t="s">
        <v>322</v>
      </c>
      <c r="G220" s="31"/>
      <c r="H220" s="31"/>
      <c r="I220" s="31"/>
      <c r="J220" s="31"/>
      <c r="K220" s="31"/>
      <c r="L220" s="32"/>
      <c r="M220" s="166"/>
      <c r="N220" s="167"/>
      <c r="O220" s="57"/>
      <c r="P220" s="57"/>
      <c r="Q220" s="57"/>
      <c r="R220" s="57"/>
      <c r="S220" s="57"/>
      <c r="T220" s="57"/>
      <c r="U220" s="58"/>
      <c r="V220" s="31"/>
      <c r="W220" s="31"/>
      <c r="X220" s="31"/>
      <c r="Y220" s="31"/>
      <c r="Z220" s="31"/>
      <c r="AA220" s="31"/>
      <c r="AB220" s="31"/>
      <c r="AC220" s="31"/>
      <c r="AD220" s="31"/>
      <c r="AE220" s="31"/>
      <c r="AT220" s="17" t="s">
        <v>146</v>
      </c>
      <c r="AU220" s="17" t="s">
        <v>89</v>
      </c>
    </row>
    <row r="221" spans="1:65" s="2" customFormat="1" ht="24.2" customHeight="1">
      <c r="A221" s="31"/>
      <c r="B221" s="151"/>
      <c r="C221" s="152" t="s">
        <v>324</v>
      </c>
      <c r="D221" s="152" t="s">
        <v>140</v>
      </c>
      <c r="E221" s="153" t="s">
        <v>325</v>
      </c>
      <c r="F221" s="154" t="s">
        <v>326</v>
      </c>
      <c r="G221" s="155" t="s">
        <v>143</v>
      </c>
      <c r="H221" s="156">
        <v>-1</v>
      </c>
      <c r="I221" s="157">
        <v>20999</v>
      </c>
      <c r="J221" s="157">
        <f>ROUND(I221*H221,2)</f>
        <v>-20999</v>
      </c>
      <c r="K221" s="154" t="s">
        <v>1</v>
      </c>
      <c r="L221" s="32"/>
      <c r="M221" s="158" t="s">
        <v>1</v>
      </c>
      <c r="N221" s="159" t="s">
        <v>45</v>
      </c>
      <c r="O221" s="160">
        <v>0</v>
      </c>
      <c r="P221" s="160">
        <f>O221*H221</f>
        <v>0</v>
      </c>
      <c r="Q221" s="160">
        <v>0</v>
      </c>
      <c r="R221" s="160">
        <f>Q221*H221</f>
        <v>0</v>
      </c>
      <c r="S221" s="160">
        <v>0</v>
      </c>
      <c r="T221" s="160">
        <f>S221*H221</f>
        <v>0</v>
      </c>
      <c r="U221" s="161" t="s">
        <v>1</v>
      </c>
      <c r="V221" s="31"/>
      <c r="W221" s="31"/>
      <c r="X221" s="31"/>
      <c r="Y221" s="31"/>
      <c r="Z221" s="31"/>
      <c r="AA221" s="31"/>
      <c r="AB221" s="31"/>
      <c r="AC221" s="31"/>
      <c r="AD221" s="31"/>
      <c r="AE221" s="31"/>
      <c r="AR221" s="162" t="s">
        <v>204</v>
      </c>
      <c r="AT221" s="162" t="s">
        <v>140</v>
      </c>
      <c r="AU221" s="162" t="s">
        <v>89</v>
      </c>
      <c r="AY221" s="17" t="s">
        <v>136</v>
      </c>
      <c r="BE221" s="163">
        <f>IF(N221="základní",J221,0)</f>
        <v>-20999</v>
      </c>
      <c r="BF221" s="163">
        <f>IF(N221="snížená",J221,0)</f>
        <v>0</v>
      </c>
      <c r="BG221" s="163">
        <f>IF(N221="zákl. přenesená",J221,0)</f>
        <v>0</v>
      </c>
      <c r="BH221" s="163">
        <f>IF(N221="sníž. přenesená",J221,0)</f>
        <v>0</v>
      </c>
      <c r="BI221" s="163">
        <f>IF(N221="nulová",J221,0)</f>
        <v>0</v>
      </c>
      <c r="BJ221" s="17" t="s">
        <v>87</v>
      </c>
      <c r="BK221" s="163">
        <f>ROUND(I221*H221,2)</f>
        <v>-20999</v>
      </c>
      <c r="BL221" s="17" t="s">
        <v>204</v>
      </c>
      <c r="BM221" s="162" t="s">
        <v>327</v>
      </c>
    </row>
    <row r="222" spans="1:65" s="2" customFormat="1" ht="19.5">
      <c r="A222" s="31"/>
      <c r="B222" s="32"/>
      <c r="C222" s="31"/>
      <c r="D222" s="164" t="s">
        <v>146</v>
      </c>
      <c r="E222" s="31"/>
      <c r="F222" s="165" t="s">
        <v>326</v>
      </c>
      <c r="G222" s="31"/>
      <c r="H222" s="31"/>
      <c r="I222" s="31"/>
      <c r="J222" s="31"/>
      <c r="K222" s="31"/>
      <c r="L222" s="32"/>
      <c r="M222" s="166"/>
      <c r="N222" s="167"/>
      <c r="O222" s="57"/>
      <c r="P222" s="57"/>
      <c r="Q222" s="57"/>
      <c r="R222" s="57"/>
      <c r="S222" s="57"/>
      <c r="T222" s="57"/>
      <c r="U222" s="58"/>
      <c r="V222" s="31"/>
      <c r="W222" s="31"/>
      <c r="X222" s="31"/>
      <c r="Y222" s="31"/>
      <c r="Z222" s="31"/>
      <c r="AA222" s="31"/>
      <c r="AB222" s="31"/>
      <c r="AC222" s="31"/>
      <c r="AD222" s="31"/>
      <c r="AE222" s="31"/>
      <c r="AT222" s="17" t="s">
        <v>146</v>
      </c>
      <c r="AU222" s="17" t="s">
        <v>89</v>
      </c>
    </row>
    <row r="223" spans="1:65" s="2" customFormat="1" ht="24.2" customHeight="1">
      <c r="A223" s="31"/>
      <c r="B223" s="151"/>
      <c r="C223" s="152" t="s">
        <v>328</v>
      </c>
      <c r="D223" s="152" t="s">
        <v>140</v>
      </c>
      <c r="E223" s="153" t="s">
        <v>329</v>
      </c>
      <c r="F223" s="154" t="s">
        <v>330</v>
      </c>
      <c r="G223" s="155" t="s">
        <v>143</v>
      </c>
      <c r="H223" s="156">
        <v>-1</v>
      </c>
      <c r="I223" s="157">
        <v>21107</v>
      </c>
      <c r="J223" s="157">
        <f>ROUND(I223*H223,2)</f>
        <v>-21107</v>
      </c>
      <c r="K223" s="154" t="s">
        <v>1</v>
      </c>
      <c r="L223" s="32"/>
      <c r="M223" s="158" t="s">
        <v>1</v>
      </c>
      <c r="N223" s="159" t="s">
        <v>45</v>
      </c>
      <c r="O223" s="160">
        <v>0</v>
      </c>
      <c r="P223" s="160">
        <f>O223*H223</f>
        <v>0</v>
      </c>
      <c r="Q223" s="160">
        <v>0</v>
      </c>
      <c r="R223" s="160">
        <f>Q223*H223</f>
        <v>0</v>
      </c>
      <c r="S223" s="160">
        <v>0</v>
      </c>
      <c r="T223" s="160">
        <f>S223*H223</f>
        <v>0</v>
      </c>
      <c r="U223" s="161" t="s">
        <v>1</v>
      </c>
      <c r="V223" s="31"/>
      <c r="W223" s="31"/>
      <c r="X223" s="31"/>
      <c r="Y223" s="31"/>
      <c r="Z223" s="31"/>
      <c r="AA223" s="31"/>
      <c r="AB223" s="31"/>
      <c r="AC223" s="31"/>
      <c r="AD223" s="31"/>
      <c r="AE223" s="31"/>
      <c r="AR223" s="162" t="s">
        <v>204</v>
      </c>
      <c r="AT223" s="162" t="s">
        <v>140</v>
      </c>
      <c r="AU223" s="162" t="s">
        <v>89</v>
      </c>
      <c r="AY223" s="17" t="s">
        <v>136</v>
      </c>
      <c r="BE223" s="163">
        <f>IF(N223="základní",J223,0)</f>
        <v>-21107</v>
      </c>
      <c r="BF223" s="163">
        <f>IF(N223="snížená",J223,0)</f>
        <v>0</v>
      </c>
      <c r="BG223" s="163">
        <f>IF(N223="zákl. přenesená",J223,0)</f>
        <v>0</v>
      </c>
      <c r="BH223" s="163">
        <f>IF(N223="sníž. přenesená",J223,0)</f>
        <v>0</v>
      </c>
      <c r="BI223" s="163">
        <f>IF(N223="nulová",J223,0)</f>
        <v>0</v>
      </c>
      <c r="BJ223" s="17" t="s">
        <v>87</v>
      </c>
      <c r="BK223" s="163">
        <f>ROUND(I223*H223,2)</f>
        <v>-21107</v>
      </c>
      <c r="BL223" s="17" t="s">
        <v>204</v>
      </c>
      <c r="BM223" s="162" t="s">
        <v>331</v>
      </c>
    </row>
    <row r="224" spans="1:65" s="2" customFormat="1" ht="19.5">
      <c r="A224" s="31"/>
      <c r="B224" s="32"/>
      <c r="C224" s="31"/>
      <c r="D224" s="164" t="s">
        <v>146</v>
      </c>
      <c r="E224" s="31"/>
      <c r="F224" s="165" t="s">
        <v>330</v>
      </c>
      <c r="G224" s="31"/>
      <c r="H224" s="31"/>
      <c r="I224" s="31"/>
      <c r="J224" s="31"/>
      <c r="K224" s="31"/>
      <c r="L224" s="32"/>
      <c r="M224" s="166"/>
      <c r="N224" s="167"/>
      <c r="O224" s="57"/>
      <c r="P224" s="57"/>
      <c r="Q224" s="57"/>
      <c r="R224" s="57"/>
      <c r="S224" s="57"/>
      <c r="T224" s="57"/>
      <c r="U224" s="58"/>
      <c r="V224" s="31"/>
      <c r="W224" s="31"/>
      <c r="X224" s="31"/>
      <c r="Y224" s="31"/>
      <c r="Z224" s="31"/>
      <c r="AA224" s="31"/>
      <c r="AB224" s="31"/>
      <c r="AC224" s="31"/>
      <c r="AD224" s="31"/>
      <c r="AE224" s="31"/>
      <c r="AT224" s="17" t="s">
        <v>146</v>
      </c>
      <c r="AU224" s="17" t="s">
        <v>89</v>
      </c>
    </row>
    <row r="225" spans="1:65" s="2" customFormat="1" ht="16.5" customHeight="1">
      <c r="A225" s="31"/>
      <c r="B225" s="151"/>
      <c r="C225" s="152" t="s">
        <v>332</v>
      </c>
      <c r="D225" s="152" t="s">
        <v>140</v>
      </c>
      <c r="E225" s="153" t="s">
        <v>333</v>
      </c>
      <c r="F225" s="154" t="s">
        <v>334</v>
      </c>
      <c r="G225" s="155" t="s">
        <v>143</v>
      </c>
      <c r="H225" s="156">
        <v>-1</v>
      </c>
      <c r="I225" s="157">
        <v>7252</v>
      </c>
      <c r="J225" s="157">
        <f>ROUND(I225*H225,2)</f>
        <v>-7252</v>
      </c>
      <c r="K225" s="154" t="s">
        <v>1</v>
      </c>
      <c r="L225" s="32"/>
      <c r="M225" s="158" t="s">
        <v>1</v>
      </c>
      <c r="N225" s="159" t="s">
        <v>45</v>
      </c>
      <c r="O225" s="160">
        <v>0</v>
      </c>
      <c r="P225" s="160">
        <f>O225*H225</f>
        <v>0</v>
      </c>
      <c r="Q225" s="160">
        <v>0</v>
      </c>
      <c r="R225" s="160">
        <f>Q225*H225</f>
        <v>0</v>
      </c>
      <c r="S225" s="160">
        <v>0</v>
      </c>
      <c r="T225" s="160">
        <f>S225*H225</f>
        <v>0</v>
      </c>
      <c r="U225" s="161" t="s">
        <v>1</v>
      </c>
      <c r="V225" s="31"/>
      <c r="W225" s="31"/>
      <c r="X225" s="31"/>
      <c r="Y225" s="31"/>
      <c r="Z225" s="31"/>
      <c r="AA225" s="31"/>
      <c r="AB225" s="31"/>
      <c r="AC225" s="31"/>
      <c r="AD225" s="31"/>
      <c r="AE225" s="31"/>
      <c r="AR225" s="162" t="s">
        <v>204</v>
      </c>
      <c r="AT225" s="162" t="s">
        <v>140</v>
      </c>
      <c r="AU225" s="162" t="s">
        <v>89</v>
      </c>
      <c r="AY225" s="17" t="s">
        <v>136</v>
      </c>
      <c r="BE225" s="163">
        <f>IF(N225="základní",J225,0)</f>
        <v>-7252</v>
      </c>
      <c r="BF225" s="163">
        <f>IF(N225="snížená",J225,0)</f>
        <v>0</v>
      </c>
      <c r="BG225" s="163">
        <f>IF(N225="zákl. přenesená",J225,0)</f>
        <v>0</v>
      </c>
      <c r="BH225" s="163">
        <f>IF(N225="sníž. přenesená",J225,0)</f>
        <v>0</v>
      </c>
      <c r="BI225" s="163">
        <f>IF(N225="nulová",J225,0)</f>
        <v>0</v>
      </c>
      <c r="BJ225" s="17" t="s">
        <v>87</v>
      </c>
      <c r="BK225" s="163">
        <f>ROUND(I225*H225,2)</f>
        <v>-7252</v>
      </c>
      <c r="BL225" s="17" t="s">
        <v>204</v>
      </c>
      <c r="BM225" s="162" t="s">
        <v>335</v>
      </c>
    </row>
    <row r="226" spans="1:65" s="2" customFormat="1">
      <c r="A226" s="31"/>
      <c r="B226" s="32"/>
      <c r="C226" s="31"/>
      <c r="D226" s="164" t="s">
        <v>146</v>
      </c>
      <c r="E226" s="31"/>
      <c r="F226" s="165" t="s">
        <v>334</v>
      </c>
      <c r="G226" s="31"/>
      <c r="H226" s="31"/>
      <c r="I226" s="31"/>
      <c r="J226" s="31"/>
      <c r="K226" s="31"/>
      <c r="L226" s="32"/>
      <c r="M226" s="166"/>
      <c r="N226" s="167"/>
      <c r="O226" s="57"/>
      <c r="P226" s="57"/>
      <c r="Q226" s="57"/>
      <c r="R226" s="57"/>
      <c r="S226" s="57"/>
      <c r="T226" s="57"/>
      <c r="U226" s="58"/>
      <c r="V226" s="31"/>
      <c r="W226" s="31"/>
      <c r="X226" s="31"/>
      <c r="Y226" s="31"/>
      <c r="Z226" s="31"/>
      <c r="AA226" s="31"/>
      <c r="AB226" s="31"/>
      <c r="AC226" s="31"/>
      <c r="AD226" s="31"/>
      <c r="AE226" s="31"/>
      <c r="AT226" s="17" t="s">
        <v>146</v>
      </c>
      <c r="AU226" s="17" t="s">
        <v>89</v>
      </c>
    </row>
    <row r="227" spans="1:65" s="2" customFormat="1" ht="16.5" customHeight="1">
      <c r="A227" s="31"/>
      <c r="B227" s="151"/>
      <c r="C227" s="152" t="s">
        <v>336</v>
      </c>
      <c r="D227" s="152" t="s">
        <v>140</v>
      </c>
      <c r="E227" s="153" t="s">
        <v>337</v>
      </c>
      <c r="F227" s="154" t="s">
        <v>338</v>
      </c>
      <c r="G227" s="155" t="s">
        <v>143</v>
      </c>
      <c r="H227" s="156">
        <v>-54</v>
      </c>
      <c r="I227" s="157">
        <v>3624</v>
      </c>
      <c r="J227" s="157">
        <f>ROUND(I227*H227,2)</f>
        <v>-195696</v>
      </c>
      <c r="K227" s="154" t="s">
        <v>1</v>
      </c>
      <c r="L227" s="32"/>
      <c r="M227" s="158" t="s">
        <v>1</v>
      </c>
      <c r="N227" s="159" t="s">
        <v>45</v>
      </c>
      <c r="O227" s="160">
        <v>0</v>
      </c>
      <c r="P227" s="160">
        <f>O227*H227</f>
        <v>0</v>
      </c>
      <c r="Q227" s="160">
        <v>0</v>
      </c>
      <c r="R227" s="160">
        <f>Q227*H227</f>
        <v>0</v>
      </c>
      <c r="S227" s="160">
        <v>0</v>
      </c>
      <c r="T227" s="160">
        <f>S227*H227</f>
        <v>0</v>
      </c>
      <c r="U227" s="161" t="s">
        <v>1</v>
      </c>
      <c r="V227" s="31"/>
      <c r="W227" s="31"/>
      <c r="X227" s="31"/>
      <c r="Y227" s="31"/>
      <c r="Z227" s="31"/>
      <c r="AA227" s="31"/>
      <c r="AB227" s="31"/>
      <c r="AC227" s="31"/>
      <c r="AD227" s="31"/>
      <c r="AE227" s="31"/>
      <c r="AR227" s="162" t="s">
        <v>204</v>
      </c>
      <c r="AT227" s="162" t="s">
        <v>140</v>
      </c>
      <c r="AU227" s="162" t="s">
        <v>89</v>
      </c>
      <c r="AY227" s="17" t="s">
        <v>136</v>
      </c>
      <c r="BE227" s="163">
        <f>IF(N227="základní",J227,0)</f>
        <v>-195696</v>
      </c>
      <c r="BF227" s="163">
        <f>IF(N227="snížená",J227,0)</f>
        <v>0</v>
      </c>
      <c r="BG227" s="163">
        <f>IF(N227="zákl. přenesená",J227,0)</f>
        <v>0</v>
      </c>
      <c r="BH227" s="163">
        <f>IF(N227="sníž. přenesená",J227,0)</f>
        <v>0</v>
      </c>
      <c r="BI227" s="163">
        <f>IF(N227="nulová",J227,0)</f>
        <v>0</v>
      </c>
      <c r="BJ227" s="17" t="s">
        <v>87</v>
      </c>
      <c r="BK227" s="163">
        <f>ROUND(I227*H227,2)</f>
        <v>-195696</v>
      </c>
      <c r="BL227" s="17" t="s">
        <v>204</v>
      </c>
      <c r="BM227" s="162" t="s">
        <v>339</v>
      </c>
    </row>
    <row r="228" spans="1:65" s="2" customFormat="1">
      <c r="A228" s="31"/>
      <c r="B228" s="32"/>
      <c r="C228" s="31"/>
      <c r="D228" s="164" t="s">
        <v>146</v>
      </c>
      <c r="E228" s="31"/>
      <c r="F228" s="165" t="s">
        <v>338</v>
      </c>
      <c r="G228" s="31"/>
      <c r="H228" s="31"/>
      <c r="I228" s="31"/>
      <c r="J228" s="31"/>
      <c r="K228" s="31"/>
      <c r="L228" s="32"/>
      <c r="M228" s="166"/>
      <c r="N228" s="167"/>
      <c r="O228" s="57"/>
      <c r="P228" s="57"/>
      <c r="Q228" s="57"/>
      <c r="R228" s="57"/>
      <c r="S228" s="57"/>
      <c r="T228" s="57"/>
      <c r="U228" s="58"/>
      <c r="V228" s="31"/>
      <c r="W228" s="31"/>
      <c r="X228" s="31"/>
      <c r="Y228" s="31"/>
      <c r="Z228" s="31"/>
      <c r="AA228" s="31"/>
      <c r="AB228" s="31"/>
      <c r="AC228" s="31"/>
      <c r="AD228" s="31"/>
      <c r="AE228" s="31"/>
      <c r="AT228" s="17" t="s">
        <v>146</v>
      </c>
      <c r="AU228" s="17" t="s">
        <v>89</v>
      </c>
    </row>
    <row r="229" spans="1:65" s="2" customFormat="1" ht="21.75" customHeight="1">
      <c r="A229" s="31"/>
      <c r="B229" s="151"/>
      <c r="C229" s="152" t="s">
        <v>340</v>
      </c>
      <c r="D229" s="152" t="s">
        <v>140</v>
      </c>
      <c r="E229" s="153" t="s">
        <v>341</v>
      </c>
      <c r="F229" s="154" t="s">
        <v>342</v>
      </c>
      <c r="G229" s="155" t="s">
        <v>143</v>
      </c>
      <c r="H229" s="156">
        <v>-7</v>
      </c>
      <c r="I229" s="157">
        <v>3623</v>
      </c>
      <c r="J229" s="157">
        <f>ROUND(I229*H229,2)</f>
        <v>-25361</v>
      </c>
      <c r="K229" s="154" t="s">
        <v>1</v>
      </c>
      <c r="L229" s="32"/>
      <c r="M229" s="158" t="s">
        <v>1</v>
      </c>
      <c r="N229" s="159" t="s">
        <v>45</v>
      </c>
      <c r="O229" s="160">
        <v>0</v>
      </c>
      <c r="P229" s="160">
        <f>O229*H229</f>
        <v>0</v>
      </c>
      <c r="Q229" s="160">
        <v>0</v>
      </c>
      <c r="R229" s="160">
        <f>Q229*H229</f>
        <v>0</v>
      </c>
      <c r="S229" s="160">
        <v>0</v>
      </c>
      <c r="T229" s="160">
        <f>S229*H229</f>
        <v>0</v>
      </c>
      <c r="U229" s="161" t="s">
        <v>1</v>
      </c>
      <c r="V229" s="31"/>
      <c r="W229" s="31"/>
      <c r="X229" s="31"/>
      <c r="Y229" s="31"/>
      <c r="Z229" s="31"/>
      <c r="AA229" s="31"/>
      <c r="AB229" s="31"/>
      <c r="AC229" s="31"/>
      <c r="AD229" s="31"/>
      <c r="AE229" s="31"/>
      <c r="AR229" s="162" t="s">
        <v>204</v>
      </c>
      <c r="AT229" s="162" t="s">
        <v>140</v>
      </c>
      <c r="AU229" s="162" t="s">
        <v>89</v>
      </c>
      <c r="AY229" s="17" t="s">
        <v>136</v>
      </c>
      <c r="BE229" s="163">
        <f>IF(N229="základní",J229,0)</f>
        <v>-25361</v>
      </c>
      <c r="BF229" s="163">
        <f>IF(N229="snížená",J229,0)</f>
        <v>0</v>
      </c>
      <c r="BG229" s="163">
        <f>IF(N229="zákl. přenesená",J229,0)</f>
        <v>0</v>
      </c>
      <c r="BH229" s="163">
        <f>IF(N229="sníž. přenesená",J229,0)</f>
        <v>0</v>
      </c>
      <c r="BI229" s="163">
        <f>IF(N229="nulová",J229,0)</f>
        <v>0</v>
      </c>
      <c r="BJ229" s="17" t="s">
        <v>87</v>
      </c>
      <c r="BK229" s="163">
        <f>ROUND(I229*H229,2)</f>
        <v>-25361</v>
      </c>
      <c r="BL229" s="17" t="s">
        <v>204</v>
      </c>
      <c r="BM229" s="162" t="s">
        <v>343</v>
      </c>
    </row>
    <row r="230" spans="1:65" s="2" customFormat="1">
      <c r="A230" s="31"/>
      <c r="B230" s="32"/>
      <c r="C230" s="31"/>
      <c r="D230" s="164" t="s">
        <v>146</v>
      </c>
      <c r="E230" s="31"/>
      <c r="F230" s="165" t="s">
        <v>342</v>
      </c>
      <c r="G230" s="31"/>
      <c r="H230" s="31"/>
      <c r="I230" s="31"/>
      <c r="J230" s="31"/>
      <c r="K230" s="31"/>
      <c r="L230" s="32"/>
      <c r="M230" s="166"/>
      <c r="N230" s="167"/>
      <c r="O230" s="57"/>
      <c r="P230" s="57"/>
      <c r="Q230" s="57"/>
      <c r="R230" s="57"/>
      <c r="S230" s="57"/>
      <c r="T230" s="57"/>
      <c r="U230" s="58"/>
      <c r="V230" s="31"/>
      <c r="W230" s="31"/>
      <c r="X230" s="31"/>
      <c r="Y230" s="31"/>
      <c r="Z230" s="31"/>
      <c r="AA230" s="31"/>
      <c r="AB230" s="31"/>
      <c r="AC230" s="31"/>
      <c r="AD230" s="31"/>
      <c r="AE230" s="31"/>
      <c r="AT230" s="17" t="s">
        <v>146</v>
      </c>
      <c r="AU230" s="17" t="s">
        <v>89</v>
      </c>
    </row>
    <row r="231" spans="1:65" s="2" customFormat="1" ht="16.5" customHeight="1">
      <c r="A231" s="31"/>
      <c r="B231" s="151"/>
      <c r="C231" s="152" t="s">
        <v>344</v>
      </c>
      <c r="D231" s="152" t="s">
        <v>140</v>
      </c>
      <c r="E231" s="153" t="s">
        <v>345</v>
      </c>
      <c r="F231" s="154" t="s">
        <v>346</v>
      </c>
      <c r="G231" s="155" t="s">
        <v>143</v>
      </c>
      <c r="H231" s="156">
        <v>-12</v>
      </c>
      <c r="I231" s="157">
        <v>2194</v>
      </c>
      <c r="J231" s="157">
        <f>ROUND(I231*H231,2)</f>
        <v>-26328</v>
      </c>
      <c r="K231" s="154" t="s">
        <v>1</v>
      </c>
      <c r="L231" s="32"/>
      <c r="M231" s="158" t="s">
        <v>1</v>
      </c>
      <c r="N231" s="159" t="s">
        <v>45</v>
      </c>
      <c r="O231" s="160">
        <v>0</v>
      </c>
      <c r="P231" s="160">
        <f>O231*H231</f>
        <v>0</v>
      </c>
      <c r="Q231" s="160">
        <v>0</v>
      </c>
      <c r="R231" s="160">
        <f>Q231*H231</f>
        <v>0</v>
      </c>
      <c r="S231" s="160">
        <v>0</v>
      </c>
      <c r="T231" s="160">
        <f>S231*H231</f>
        <v>0</v>
      </c>
      <c r="U231" s="161" t="s">
        <v>1</v>
      </c>
      <c r="V231" s="31"/>
      <c r="W231" s="31"/>
      <c r="X231" s="31"/>
      <c r="Y231" s="31"/>
      <c r="Z231" s="31"/>
      <c r="AA231" s="31"/>
      <c r="AB231" s="31"/>
      <c r="AC231" s="31"/>
      <c r="AD231" s="31"/>
      <c r="AE231" s="31"/>
      <c r="AR231" s="162" t="s">
        <v>204</v>
      </c>
      <c r="AT231" s="162" t="s">
        <v>140</v>
      </c>
      <c r="AU231" s="162" t="s">
        <v>89</v>
      </c>
      <c r="AY231" s="17" t="s">
        <v>136</v>
      </c>
      <c r="BE231" s="163">
        <f>IF(N231="základní",J231,0)</f>
        <v>-26328</v>
      </c>
      <c r="BF231" s="163">
        <f>IF(N231="snížená",J231,0)</f>
        <v>0</v>
      </c>
      <c r="BG231" s="163">
        <f>IF(N231="zákl. přenesená",J231,0)</f>
        <v>0</v>
      </c>
      <c r="BH231" s="163">
        <f>IF(N231="sníž. přenesená",J231,0)</f>
        <v>0</v>
      </c>
      <c r="BI231" s="163">
        <f>IF(N231="nulová",J231,0)</f>
        <v>0</v>
      </c>
      <c r="BJ231" s="17" t="s">
        <v>87</v>
      </c>
      <c r="BK231" s="163">
        <f>ROUND(I231*H231,2)</f>
        <v>-26328</v>
      </c>
      <c r="BL231" s="17" t="s">
        <v>204</v>
      </c>
      <c r="BM231" s="162" t="s">
        <v>347</v>
      </c>
    </row>
    <row r="232" spans="1:65" s="2" customFormat="1">
      <c r="A232" s="31"/>
      <c r="B232" s="32"/>
      <c r="C232" s="31"/>
      <c r="D232" s="164" t="s">
        <v>146</v>
      </c>
      <c r="E232" s="31"/>
      <c r="F232" s="165" t="s">
        <v>346</v>
      </c>
      <c r="G232" s="31"/>
      <c r="H232" s="31"/>
      <c r="I232" s="31"/>
      <c r="J232" s="31"/>
      <c r="K232" s="31"/>
      <c r="L232" s="32"/>
      <c r="M232" s="166"/>
      <c r="N232" s="167"/>
      <c r="O232" s="57"/>
      <c r="P232" s="57"/>
      <c r="Q232" s="57"/>
      <c r="R232" s="57"/>
      <c r="S232" s="57"/>
      <c r="T232" s="57"/>
      <c r="U232" s="58"/>
      <c r="V232" s="31"/>
      <c r="W232" s="31"/>
      <c r="X232" s="31"/>
      <c r="Y232" s="31"/>
      <c r="Z232" s="31"/>
      <c r="AA232" s="31"/>
      <c r="AB232" s="31"/>
      <c r="AC232" s="31"/>
      <c r="AD232" s="31"/>
      <c r="AE232" s="31"/>
      <c r="AT232" s="17" t="s">
        <v>146</v>
      </c>
      <c r="AU232" s="17" t="s">
        <v>89</v>
      </c>
    </row>
    <row r="233" spans="1:65" s="2" customFormat="1" ht="16.5" customHeight="1">
      <c r="A233" s="31"/>
      <c r="B233" s="151"/>
      <c r="C233" s="152" t="s">
        <v>348</v>
      </c>
      <c r="D233" s="152" t="s">
        <v>140</v>
      </c>
      <c r="E233" s="153" t="s">
        <v>349</v>
      </c>
      <c r="F233" s="154" t="s">
        <v>350</v>
      </c>
      <c r="G233" s="155" t="s">
        <v>143</v>
      </c>
      <c r="H233" s="156">
        <v>-1</v>
      </c>
      <c r="I233" s="157">
        <v>1625</v>
      </c>
      <c r="J233" s="157">
        <f>ROUND(I233*H233,2)</f>
        <v>-1625</v>
      </c>
      <c r="K233" s="154" t="s">
        <v>1</v>
      </c>
      <c r="L233" s="32"/>
      <c r="M233" s="158" t="s">
        <v>1</v>
      </c>
      <c r="N233" s="159" t="s">
        <v>45</v>
      </c>
      <c r="O233" s="160">
        <v>0</v>
      </c>
      <c r="P233" s="160">
        <f>O233*H233</f>
        <v>0</v>
      </c>
      <c r="Q233" s="160">
        <v>0</v>
      </c>
      <c r="R233" s="160">
        <f>Q233*H233</f>
        <v>0</v>
      </c>
      <c r="S233" s="160">
        <v>0</v>
      </c>
      <c r="T233" s="160">
        <f>S233*H233</f>
        <v>0</v>
      </c>
      <c r="U233" s="161" t="s">
        <v>1</v>
      </c>
      <c r="V233" s="31"/>
      <c r="W233" s="31"/>
      <c r="X233" s="31"/>
      <c r="Y233" s="31"/>
      <c r="Z233" s="31"/>
      <c r="AA233" s="31"/>
      <c r="AB233" s="31"/>
      <c r="AC233" s="31"/>
      <c r="AD233" s="31"/>
      <c r="AE233" s="31"/>
      <c r="AR233" s="162" t="s">
        <v>204</v>
      </c>
      <c r="AT233" s="162" t="s">
        <v>140</v>
      </c>
      <c r="AU233" s="162" t="s">
        <v>89</v>
      </c>
      <c r="AY233" s="17" t="s">
        <v>136</v>
      </c>
      <c r="BE233" s="163">
        <f>IF(N233="základní",J233,0)</f>
        <v>-1625</v>
      </c>
      <c r="BF233" s="163">
        <f>IF(N233="snížená",J233,0)</f>
        <v>0</v>
      </c>
      <c r="BG233" s="163">
        <f>IF(N233="zákl. přenesená",J233,0)</f>
        <v>0</v>
      </c>
      <c r="BH233" s="163">
        <f>IF(N233="sníž. přenesená",J233,0)</f>
        <v>0</v>
      </c>
      <c r="BI233" s="163">
        <f>IF(N233="nulová",J233,0)</f>
        <v>0</v>
      </c>
      <c r="BJ233" s="17" t="s">
        <v>87</v>
      </c>
      <c r="BK233" s="163">
        <f>ROUND(I233*H233,2)</f>
        <v>-1625</v>
      </c>
      <c r="BL233" s="17" t="s">
        <v>204</v>
      </c>
      <c r="BM233" s="162" t="s">
        <v>351</v>
      </c>
    </row>
    <row r="234" spans="1:65" s="2" customFormat="1">
      <c r="A234" s="31"/>
      <c r="B234" s="32"/>
      <c r="C234" s="31"/>
      <c r="D234" s="164" t="s">
        <v>146</v>
      </c>
      <c r="E234" s="31"/>
      <c r="F234" s="165" t="s">
        <v>350</v>
      </c>
      <c r="G234" s="31"/>
      <c r="H234" s="31"/>
      <c r="I234" s="31"/>
      <c r="J234" s="31"/>
      <c r="K234" s="31"/>
      <c r="L234" s="32"/>
      <c r="M234" s="166"/>
      <c r="N234" s="167"/>
      <c r="O234" s="57"/>
      <c r="P234" s="57"/>
      <c r="Q234" s="57"/>
      <c r="R234" s="57"/>
      <c r="S234" s="57"/>
      <c r="T234" s="57"/>
      <c r="U234" s="58"/>
      <c r="V234" s="31"/>
      <c r="W234" s="31"/>
      <c r="X234" s="31"/>
      <c r="Y234" s="31"/>
      <c r="Z234" s="31"/>
      <c r="AA234" s="31"/>
      <c r="AB234" s="31"/>
      <c r="AC234" s="31"/>
      <c r="AD234" s="31"/>
      <c r="AE234" s="31"/>
      <c r="AT234" s="17" t="s">
        <v>146</v>
      </c>
      <c r="AU234" s="17" t="s">
        <v>89</v>
      </c>
    </row>
    <row r="235" spans="1:65" s="2" customFormat="1" ht="24.2" customHeight="1">
      <c r="A235" s="31"/>
      <c r="B235" s="151"/>
      <c r="C235" s="152" t="s">
        <v>352</v>
      </c>
      <c r="D235" s="152" t="s">
        <v>140</v>
      </c>
      <c r="E235" s="153" t="s">
        <v>353</v>
      </c>
      <c r="F235" s="154" t="s">
        <v>354</v>
      </c>
      <c r="G235" s="155" t="s">
        <v>143</v>
      </c>
      <c r="H235" s="156">
        <v>-1</v>
      </c>
      <c r="I235" s="157">
        <v>9793</v>
      </c>
      <c r="J235" s="157">
        <f>ROUND(I235*H235,2)</f>
        <v>-9793</v>
      </c>
      <c r="K235" s="154" t="s">
        <v>1</v>
      </c>
      <c r="L235" s="32"/>
      <c r="M235" s="158" t="s">
        <v>1</v>
      </c>
      <c r="N235" s="159" t="s">
        <v>45</v>
      </c>
      <c r="O235" s="160">
        <v>0</v>
      </c>
      <c r="P235" s="160">
        <f>O235*H235</f>
        <v>0</v>
      </c>
      <c r="Q235" s="160">
        <v>0</v>
      </c>
      <c r="R235" s="160">
        <f>Q235*H235</f>
        <v>0</v>
      </c>
      <c r="S235" s="160">
        <v>0</v>
      </c>
      <c r="T235" s="160">
        <f>S235*H235</f>
        <v>0</v>
      </c>
      <c r="U235" s="161" t="s">
        <v>1</v>
      </c>
      <c r="V235" s="31"/>
      <c r="W235" s="31"/>
      <c r="X235" s="31"/>
      <c r="Y235" s="31"/>
      <c r="Z235" s="31"/>
      <c r="AA235" s="31"/>
      <c r="AB235" s="31"/>
      <c r="AC235" s="31"/>
      <c r="AD235" s="31"/>
      <c r="AE235" s="31"/>
      <c r="AR235" s="162" t="s">
        <v>204</v>
      </c>
      <c r="AT235" s="162" t="s">
        <v>140</v>
      </c>
      <c r="AU235" s="162" t="s">
        <v>89</v>
      </c>
      <c r="AY235" s="17" t="s">
        <v>136</v>
      </c>
      <c r="BE235" s="163">
        <f>IF(N235="základní",J235,0)</f>
        <v>-9793</v>
      </c>
      <c r="BF235" s="163">
        <f>IF(N235="snížená",J235,0)</f>
        <v>0</v>
      </c>
      <c r="BG235" s="163">
        <f>IF(N235="zákl. přenesená",J235,0)</f>
        <v>0</v>
      </c>
      <c r="BH235" s="163">
        <f>IF(N235="sníž. přenesená",J235,0)</f>
        <v>0</v>
      </c>
      <c r="BI235" s="163">
        <f>IF(N235="nulová",J235,0)</f>
        <v>0</v>
      </c>
      <c r="BJ235" s="17" t="s">
        <v>87</v>
      </c>
      <c r="BK235" s="163">
        <f>ROUND(I235*H235,2)</f>
        <v>-9793</v>
      </c>
      <c r="BL235" s="17" t="s">
        <v>204</v>
      </c>
      <c r="BM235" s="162" t="s">
        <v>355</v>
      </c>
    </row>
    <row r="236" spans="1:65" s="2" customFormat="1">
      <c r="A236" s="31"/>
      <c r="B236" s="32"/>
      <c r="C236" s="31"/>
      <c r="D236" s="164" t="s">
        <v>146</v>
      </c>
      <c r="E236" s="31"/>
      <c r="F236" s="165" t="s">
        <v>354</v>
      </c>
      <c r="G236" s="31"/>
      <c r="H236" s="31"/>
      <c r="I236" s="31"/>
      <c r="J236" s="31"/>
      <c r="K236" s="31"/>
      <c r="L236" s="32"/>
      <c r="M236" s="166"/>
      <c r="N236" s="167"/>
      <c r="O236" s="57"/>
      <c r="P236" s="57"/>
      <c r="Q236" s="57"/>
      <c r="R236" s="57"/>
      <c r="S236" s="57"/>
      <c r="T236" s="57"/>
      <c r="U236" s="58"/>
      <c r="V236" s="31"/>
      <c r="W236" s="31"/>
      <c r="X236" s="31"/>
      <c r="Y236" s="31"/>
      <c r="Z236" s="31"/>
      <c r="AA236" s="31"/>
      <c r="AB236" s="31"/>
      <c r="AC236" s="31"/>
      <c r="AD236" s="31"/>
      <c r="AE236" s="31"/>
      <c r="AT236" s="17" t="s">
        <v>146</v>
      </c>
      <c r="AU236" s="17" t="s">
        <v>89</v>
      </c>
    </row>
    <row r="237" spans="1:65" s="2" customFormat="1" ht="16.5" customHeight="1">
      <c r="A237" s="31"/>
      <c r="B237" s="151"/>
      <c r="C237" s="152" t="s">
        <v>356</v>
      </c>
      <c r="D237" s="152" t="s">
        <v>140</v>
      </c>
      <c r="E237" s="153" t="s">
        <v>357</v>
      </c>
      <c r="F237" s="154" t="s">
        <v>358</v>
      </c>
      <c r="G237" s="155" t="s">
        <v>143</v>
      </c>
      <c r="H237" s="156">
        <v>-1</v>
      </c>
      <c r="I237" s="157">
        <v>7652</v>
      </c>
      <c r="J237" s="157">
        <f>ROUND(I237*H237,2)</f>
        <v>-7652</v>
      </c>
      <c r="K237" s="154" t="s">
        <v>1</v>
      </c>
      <c r="L237" s="32"/>
      <c r="M237" s="158" t="s">
        <v>1</v>
      </c>
      <c r="N237" s="159" t="s">
        <v>45</v>
      </c>
      <c r="O237" s="160">
        <v>0</v>
      </c>
      <c r="P237" s="160">
        <f>O237*H237</f>
        <v>0</v>
      </c>
      <c r="Q237" s="160">
        <v>0</v>
      </c>
      <c r="R237" s="160">
        <f>Q237*H237</f>
        <v>0</v>
      </c>
      <c r="S237" s="160">
        <v>0</v>
      </c>
      <c r="T237" s="160">
        <f>S237*H237</f>
        <v>0</v>
      </c>
      <c r="U237" s="161" t="s">
        <v>1</v>
      </c>
      <c r="V237" s="31"/>
      <c r="W237" s="31"/>
      <c r="X237" s="31"/>
      <c r="Y237" s="31"/>
      <c r="Z237" s="31"/>
      <c r="AA237" s="31"/>
      <c r="AB237" s="31"/>
      <c r="AC237" s="31"/>
      <c r="AD237" s="31"/>
      <c r="AE237" s="31"/>
      <c r="AR237" s="162" t="s">
        <v>204</v>
      </c>
      <c r="AT237" s="162" t="s">
        <v>140</v>
      </c>
      <c r="AU237" s="162" t="s">
        <v>89</v>
      </c>
      <c r="AY237" s="17" t="s">
        <v>136</v>
      </c>
      <c r="BE237" s="163">
        <f>IF(N237="základní",J237,0)</f>
        <v>-7652</v>
      </c>
      <c r="BF237" s="163">
        <f>IF(N237="snížená",J237,0)</f>
        <v>0</v>
      </c>
      <c r="BG237" s="163">
        <f>IF(N237="zákl. přenesená",J237,0)</f>
        <v>0</v>
      </c>
      <c r="BH237" s="163">
        <f>IF(N237="sníž. přenesená",J237,0)</f>
        <v>0</v>
      </c>
      <c r="BI237" s="163">
        <f>IF(N237="nulová",J237,0)</f>
        <v>0</v>
      </c>
      <c r="BJ237" s="17" t="s">
        <v>87</v>
      </c>
      <c r="BK237" s="163">
        <f>ROUND(I237*H237,2)</f>
        <v>-7652</v>
      </c>
      <c r="BL237" s="17" t="s">
        <v>204</v>
      </c>
      <c r="BM237" s="162" t="s">
        <v>359</v>
      </c>
    </row>
    <row r="238" spans="1:65" s="2" customFormat="1">
      <c r="A238" s="31"/>
      <c r="B238" s="32"/>
      <c r="C238" s="31"/>
      <c r="D238" s="164" t="s">
        <v>146</v>
      </c>
      <c r="E238" s="31"/>
      <c r="F238" s="165" t="s">
        <v>358</v>
      </c>
      <c r="G238" s="31"/>
      <c r="H238" s="31"/>
      <c r="I238" s="31"/>
      <c r="J238" s="31"/>
      <c r="K238" s="31"/>
      <c r="L238" s="32"/>
      <c r="M238" s="166"/>
      <c r="N238" s="167"/>
      <c r="O238" s="57"/>
      <c r="P238" s="57"/>
      <c r="Q238" s="57"/>
      <c r="R238" s="57"/>
      <c r="S238" s="57"/>
      <c r="T238" s="57"/>
      <c r="U238" s="58"/>
      <c r="V238" s="31"/>
      <c r="W238" s="31"/>
      <c r="X238" s="31"/>
      <c r="Y238" s="31"/>
      <c r="Z238" s="31"/>
      <c r="AA238" s="31"/>
      <c r="AB238" s="31"/>
      <c r="AC238" s="31"/>
      <c r="AD238" s="31"/>
      <c r="AE238" s="31"/>
      <c r="AT238" s="17" t="s">
        <v>146</v>
      </c>
      <c r="AU238" s="17" t="s">
        <v>89</v>
      </c>
    </row>
    <row r="239" spans="1:65" s="2" customFormat="1" ht="16.5" customHeight="1">
      <c r="A239" s="31"/>
      <c r="B239" s="151"/>
      <c r="C239" s="152" t="s">
        <v>360</v>
      </c>
      <c r="D239" s="152" t="s">
        <v>140</v>
      </c>
      <c r="E239" s="153" t="s">
        <v>361</v>
      </c>
      <c r="F239" s="154" t="s">
        <v>362</v>
      </c>
      <c r="G239" s="155" t="s">
        <v>233</v>
      </c>
      <c r="H239" s="156">
        <v>-50</v>
      </c>
      <c r="I239" s="157">
        <v>13</v>
      </c>
      <c r="J239" s="157">
        <f>ROUND(I239*H239,2)</f>
        <v>-650</v>
      </c>
      <c r="K239" s="154" t="s">
        <v>1</v>
      </c>
      <c r="L239" s="32"/>
      <c r="M239" s="158" t="s">
        <v>1</v>
      </c>
      <c r="N239" s="159" t="s">
        <v>45</v>
      </c>
      <c r="O239" s="160">
        <v>0</v>
      </c>
      <c r="P239" s="160">
        <f>O239*H239</f>
        <v>0</v>
      </c>
      <c r="Q239" s="160">
        <v>0</v>
      </c>
      <c r="R239" s="160">
        <f>Q239*H239</f>
        <v>0</v>
      </c>
      <c r="S239" s="160">
        <v>0</v>
      </c>
      <c r="T239" s="160">
        <f>S239*H239</f>
        <v>0</v>
      </c>
      <c r="U239" s="161" t="s">
        <v>1</v>
      </c>
      <c r="V239" s="31"/>
      <c r="W239" s="31"/>
      <c r="X239" s="31"/>
      <c r="Y239" s="31"/>
      <c r="Z239" s="31"/>
      <c r="AA239" s="31"/>
      <c r="AB239" s="31"/>
      <c r="AC239" s="31"/>
      <c r="AD239" s="31"/>
      <c r="AE239" s="31"/>
      <c r="AR239" s="162" t="s">
        <v>204</v>
      </c>
      <c r="AT239" s="162" t="s">
        <v>140</v>
      </c>
      <c r="AU239" s="162" t="s">
        <v>89</v>
      </c>
      <c r="AY239" s="17" t="s">
        <v>136</v>
      </c>
      <c r="BE239" s="163">
        <f>IF(N239="základní",J239,0)</f>
        <v>-650</v>
      </c>
      <c r="BF239" s="163">
        <f>IF(N239="snížená",J239,0)</f>
        <v>0</v>
      </c>
      <c r="BG239" s="163">
        <f>IF(N239="zákl. přenesená",J239,0)</f>
        <v>0</v>
      </c>
      <c r="BH239" s="163">
        <f>IF(N239="sníž. přenesená",J239,0)</f>
        <v>0</v>
      </c>
      <c r="BI239" s="163">
        <f>IF(N239="nulová",J239,0)</f>
        <v>0</v>
      </c>
      <c r="BJ239" s="17" t="s">
        <v>87</v>
      </c>
      <c r="BK239" s="163">
        <f>ROUND(I239*H239,2)</f>
        <v>-650</v>
      </c>
      <c r="BL239" s="17" t="s">
        <v>204</v>
      </c>
      <c r="BM239" s="162" t="s">
        <v>363</v>
      </c>
    </row>
    <row r="240" spans="1:65" s="2" customFormat="1">
      <c r="A240" s="31"/>
      <c r="B240" s="32"/>
      <c r="C240" s="31"/>
      <c r="D240" s="164" t="s">
        <v>146</v>
      </c>
      <c r="E240" s="31"/>
      <c r="F240" s="165" t="s">
        <v>362</v>
      </c>
      <c r="G240" s="31"/>
      <c r="H240" s="31"/>
      <c r="I240" s="31"/>
      <c r="J240" s="31"/>
      <c r="K240" s="31"/>
      <c r="L240" s="32"/>
      <c r="M240" s="166"/>
      <c r="N240" s="167"/>
      <c r="O240" s="57"/>
      <c r="P240" s="57"/>
      <c r="Q240" s="57"/>
      <c r="R240" s="57"/>
      <c r="S240" s="57"/>
      <c r="T240" s="57"/>
      <c r="U240" s="58"/>
      <c r="V240" s="31"/>
      <c r="W240" s="31"/>
      <c r="X240" s="31"/>
      <c r="Y240" s="31"/>
      <c r="Z240" s="31"/>
      <c r="AA240" s="31"/>
      <c r="AB240" s="31"/>
      <c r="AC240" s="31"/>
      <c r="AD240" s="31"/>
      <c r="AE240" s="31"/>
      <c r="AT240" s="17" t="s">
        <v>146</v>
      </c>
      <c r="AU240" s="17" t="s">
        <v>89</v>
      </c>
    </row>
    <row r="241" spans="1:65" s="2" customFormat="1" ht="16.5" customHeight="1">
      <c r="A241" s="31"/>
      <c r="B241" s="151"/>
      <c r="C241" s="152" t="s">
        <v>364</v>
      </c>
      <c r="D241" s="152" t="s">
        <v>140</v>
      </c>
      <c r="E241" s="153" t="s">
        <v>365</v>
      </c>
      <c r="F241" s="154" t="s">
        <v>366</v>
      </c>
      <c r="G241" s="155" t="s">
        <v>233</v>
      </c>
      <c r="H241" s="156">
        <v>-30</v>
      </c>
      <c r="I241" s="157">
        <v>13</v>
      </c>
      <c r="J241" s="157">
        <f>ROUND(I241*H241,2)</f>
        <v>-390</v>
      </c>
      <c r="K241" s="154" t="s">
        <v>1</v>
      </c>
      <c r="L241" s="32"/>
      <c r="M241" s="158" t="s">
        <v>1</v>
      </c>
      <c r="N241" s="159" t="s">
        <v>45</v>
      </c>
      <c r="O241" s="160">
        <v>0</v>
      </c>
      <c r="P241" s="160">
        <f>O241*H241</f>
        <v>0</v>
      </c>
      <c r="Q241" s="160">
        <v>0</v>
      </c>
      <c r="R241" s="160">
        <f>Q241*H241</f>
        <v>0</v>
      </c>
      <c r="S241" s="160">
        <v>0</v>
      </c>
      <c r="T241" s="160">
        <f>S241*H241</f>
        <v>0</v>
      </c>
      <c r="U241" s="161" t="s">
        <v>1</v>
      </c>
      <c r="V241" s="31"/>
      <c r="W241" s="31"/>
      <c r="X241" s="31"/>
      <c r="Y241" s="31"/>
      <c r="Z241" s="31"/>
      <c r="AA241" s="31"/>
      <c r="AB241" s="31"/>
      <c r="AC241" s="31"/>
      <c r="AD241" s="31"/>
      <c r="AE241" s="31"/>
      <c r="AR241" s="162" t="s">
        <v>204</v>
      </c>
      <c r="AT241" s="162" t="s">
        <v>140</v>
      </c>
      <c r="AU241" s="162" t="s">
        <v>89</v>
      </c>
      <c r="AY241" s="17" t="s">
        <v>136</v>
      </c>
      <c r="BE241" s="163">
        <f>IF(N241="základní",J241,0)</f>
        <v>-390</v>
      </c>
      <c r="BF241" s="163">
        <f>IF(N241="snížená",J241,0)</f>
        <v>0</v>
      </c>
      <c r="BG241" s="163">
        <f>IF(N241="zákl. přenesená",J241,0)</f>
        <v>0</v>
      </c>
      <c r="BH241" s="163">
        <f>IF(N241="sníž. přenesená",J241,0)</f>
        <v>0</v>
      </c>
      <c r="BI241" s="163">
        <f>IF(N241="nulová",J241,0)</f>
        <v>0</v>
      </c>
      <c r="BJ241" s="17" t="s">
        <v>87</v>
      </c>
      <c r="BK241" s="163">
        <f>ROUND(I241*H241,2)</f>
        <v>-390</v>
      </c>
      <c r="BL241" s="17" t="s">
        <v>204</v>
      </c>
      <c r="BM241" s="162" t="s">
        <v>367</v>
      </c>
    </row>
    <row r="242" spans="1:65" s="2" customFormat="1">
      <c r="A242" s="31"/>
      <c r="B242" s="32"/>
      <c r="C242" s="31"/>
      <c r="D242" s="164" t="s">
        <v>146</v>
      </c>
      <c r="E242" s="31"/>
      <c r="F242" s="165" t="s">
        <v>366</v>
      </c>
      <c r="G242" s="31"/>
      <c r="H242" s="31"/>
      <c r="I242" s="31"/>
      <c r="J242" s="31"/>
      <c r="K242" s="31"/>
      <c r="L242" s="32"/>
      <c r="M242" s="166"/>
      <c r="N242" s="167"/>
      <c r="O242" s="57"/>
      <c r="P242" s="57"/>
      <c r="Q242" s="57"/>
      <c r="R242" s="57"/>
      <c r="S242" s="57"/>
      <c r="T242" s="57"/>
      <c r="U242" s="58"/>
      <c r="V242" s="31"/>
      <c r="W242" s="31"/>
      <c r="X242" s="31"/>
      <c r="Y242" s="31"/>
      <c r="Z242" s="31"/>
      <c r="AA242" s="31"/>
      <c r="AB242" s="31"/>
      <c r="AC242" s="31"/>
      <c r="AD242" s="31"/>
      <c r="AE242" s="31"/>
      <c r="AT242" s="17" t="s">
        <v>146</v>
      </c>
      <c r="AU242" s="17" t="s">
        <v>89</v>
      </c>
    </row>
    <row r="243" spans="1:65" s="2" customFormat="1" ht="16.5" customHeight="1">
      <c r="A243" s="31"/>
      <c r="B243" s="151"/>
      <c r="C243" s="152" t="s">
        <v>368</v>
      </c>
      <c r="D243" s="152" t="s">
        <v>140</v>
      </c>
      <c r="E243" s="153" t="s">
        <v>369</v>
      </c>
      <c r="F243" s="154" t="s">
        <v>370</v>
      </c>
      <c r="G243" s="155" t="s">
        <v>233</v>
      </c>
      <c r="H243" s="156">
        <v>-20</v>
      </c>
      <c r="I243" s="157">
        <v>11</v>
      </c>
      <c r="J243" s="157">
        <f>ROUND(I243*H243,2)</f>
        <v>-220</v>
      </c>
      <c r="K243" s="154" t="s">
        <v>1</v>
      </c>
      <c r="L243" s="32"/>
      <c r="M243" s="158" t="s">
        <v>1</v>
      </c>
      <c r="N243" s="159" t="s">
        <v>45</v>
      </c>
      <c r="O243" s="160">
        <v>0</v>
      </c>
      <c r="P243" s="160">
        <f>O243*H243</f>
        <v>0</v>
      </c>
      <c r="Q243" s="160">
        <v>0</v>
      </c>
      <c r="R243" s="160">
        <f>Q243*H243</f>
        <v>0</v>
      </c>
      <c r="S243" s="160">
        <v>0</v>
      </c>
      <c r="T243" s="160">
        <f>S243*H243</f>
        <v>0</v>
      </c>
      <c r="U243" s="161" t="s">
        <v>1</v>
      </c>
      <c r="V243" s="31"/>
      <c r="W243" s="31"/>
      <c r="X243" s="31"/>
      <c r="Y243" s="31"/>
      <c r="Z243" s="31"/>
      <c r="AA243" s="31"/>
      <c r="AB243" s="31"/>
      <c r="AC243" s="31"/>
      <c r="AD243" s="31"/>
      <c r="AE243" s="31"/>
      <c r="AR243" s="162" t="s">
        <v>204</v>
      </c>
      <c r="AT243" s="162" t="s">
        <v>140</v>
      </c>
      <c r="AU243" s="162" t="s">
        <v>89</v>
      </c>
      <c r="AY243" s="17" t="s">
        <v>136</v>
      </c>
      <c r="BE243" s="163">
        <f>IF(N243="základní",J243,0)</f>
        <v>-220</v>
      </c>
      <c r="BF243" s="163">
        <f>IF(N243="snížená",J243,0)</f>
        <v>0</v>
      </c>
      <c r="BG243" s="163">
        <f>IF(N243="zákl. přenesená",J243,0)</f>
        <v>0</v>
      </c>
      <c r="BH243" s="163">
        <f>IF(N243="sníž. přenesená",J243,0)</f>
        <v>0</v>
      </c>
      <c r="BI243" s="163">
        <f>IF(N243="nulová",J243,0)</f>
        <v>0</v>
      </c>
      <c r="BJ243" s="17" t="s">
        <v>87</v>
      </c>
      <c r="BK243" s="163">
        <f>ROUND(I243*H243,2)</f>
        <v>-220</v>
      </c>
      <c r="BL243" s="17" t="s">
        <v>204</v>
      </c>
      <c r="BM243" s="162" t="s">
        <v>371</v>
      </c>
    </row>
    <row r="244" spans="1:65" s="2" customFormat="1">
      <c r="A244" s="31"/>
      <c r="B244" s="32"/>
      <c r="C244" s="31"/>
      <c r="D244" s="164" t="s">
        <v>146</v>
      </c>
      <c r="E244" s="31"/>
      <c r="F244" s="165" t="s">
        <v>370</v>
      </c>
      <c r="G244" s="31"/>
      <c r="H244" s="31"/>
      <c r="I244" s="31"/>
      <c r="J244" s="31"/>
      <c r="K244" s="31"/>
      <c r="L244" s="32"/>
      <c r="M244" s="166"/>
      <c r="N244" s="167"/>
      <c r="O244" s="57"/>
      <c r="P244" s="57"/>
      <c r="Q244" s="57"/>
      <c r="R244" s="57"/>
      <c r="S244" s="57"/>
      <c r="T244" s="57"/>
      <c r="U244" s="58"/>
      <c r="V244" s="31"/>
      <c r="W244" s="31"/>
      <c r="X244" s="31"/>
      <c r="Y244" s="31"/>
      <c r="Z244" s="31"/>
      <c r="AA244" s="31"/>
      <c r="AB244" s="31"/>
      <c r="AC244" s="31"/>
      <c r="AD244" s="31"/>
      <c r="AE244" s="31"/>
      <c r="AT244" s="17" t="s">
        <v>146</v>
      </c>
      <c r="AU244" s="17" t="s">
        <v>89</v>
      </c>
    </row>
    <row r="245" spans="1:65" s="2" customFormat="1" ht="21.75" customHeight="1">
      <c r="A245" s="31"/>
      <c r="B245" s="151"/>
      <c r="C245" s="152" t="s">
        <v>372</v>
      </c>
      <c r="D245" s="152" t="s">
        <v>140</v>
      </c>
      <c r="E245" s="153" t="s">
        <v>373</v>
      </c>
      <c r="F245" s="154" t="s">
        <v>374</v>
      </c>
      <c r="G245" s="155" t="s">
        <v>233</v>
      </c>
      <c r="H245" s="156">
        <v>-160</v>
      </c>
      <c r="I245" s="157">
        <v>7</v>
      </c>
      <c r="J245" s="157">
        <f>ROUND(I245*H245,2)</f>
        <v>-1120</v>
      </c>
      <c r="K245" s="154" t="s">
        <v>1</v>
      </c>
      <c r="L245" s="32"/>
      <c r="M245" s="158" t="s">
        <v>1</v>
      </c>
      <c r="N245" s="159" t="s">
        <v>45</v>
      </c>
      <c r="O245" s="160">
        <v>0</v>
      </c>
      <c r="P245" s="160">
        <f>O245*H245</f>
        <v>0</v>
      </c>
      <c r="Q245" s="160">
        <v>0</v>
      </c>
      <c r="R245" s="160">
        <f>Q245*H245</f>
        <v>0</v>
      </c>
      <c r="S245" s="160">
        <v>0</v>
      </c>
      <c r="T245" s="160">
        <f>S245*H245</f>
        <v>0</v>
      </c>
      <c r="U245" s="161" t="s">
        <v>1</v>
      </c>
      <c r="V245" s="31"/>
      <c r="W245" s="31"/>
      <c r="X245" s="31"/>
      <c r="Y245" s="31"/>
      <c r="Z245" s="31"/>
      <c r="AA245" s="31"/>
      <c r="AB245" s="31"/>
      <c r="AC245" s="31"/>
      <c r="AD245" s="31"/>
      <c r="AE245" s="31"/>
      <c r="AR245" s="162" t="s">
        <v>204</v>
      </c>
      <c r="AT245" s="162" t="s">
        <v>140</v>
      </c>
      <c r="AU245" s="162" t="s">
        <v>89</v>
      </c>
      <c r="AY245" s="17" t="s">
        <v>136</v>
      </c>
      <c r="BE245" s="163">
        <f>IF(N245="základní",J245,0)</f>
        <v>-1120</v>
      </c>
      <c r="BF245" s="163">
        <f>IF(N245="snížená",J245,0)</f>
        <v>0</v>
      </c>
      <c r="BG245" s="163">
        <f>IF(N245="zákl. přenesená",J245,0)</f>
        <v>0</v>
      </c>
      <c r="BH245" s="163">
        <f>IF(N245="sníž. přenesená",J245,0)</f>
        <v>0</v>
      </c>
      <c r="BI245" s="163">
        <f>IF(N245="nulová",J245,0)</f>
        <v>0</v>
      </c>
      <c r="BJ245" s="17" t="s">
        <v>87</v>
      </c>
      <c r="BK245" s="163">
        <f>ROUND(I245*H245,2)</f>
        <v>-1120</v>
      </c>
      <c r="BL245" s="17" t="s">
        <v>204</v>
      </c>
      <c r="BM245" s="162" t="s">
        <v>375</v>
      </c>
    </row>
    <row r="246" spans="1:65" s="2" customFormat="1">
      <c r="A246" s="31"/>
      <c r="B246" s="32"/>
      <c r="C246" s="31"/>
      <c r="D246" s="164" t="s">
        <v>146</v>
      </c>
      <c r="E246" s="31"/>
      <c r="F246" s="165" t="s">
        <v>374</v>
      </c>
      <c r="G246" s="31"/>
      <c r="H246" s="31"/>
      <c r="I246" s="31"/>
      <c r="J246" s="31"/>
      <c r="K246" s="31"/>
      <c r="L246" s="32"/>
      <c r="M246" s="166"/>
      <c r="N246" s="167"/>
      <c r="O246" s="57"/>
      <c r="P246" s="57"/>
      <c r="Q246" s="57"/>
      <c r="R246" s="57"/>
      <c r="S246" s="57"/>
      <c r="T246" s="57"/>
      <c r="U246" s="58"/>
      <c r="V246" s="31"/>
      <c r="W246" s="31"/>
      <c r="X246" s="31"/>
      <c r="Y246" s="31"/>
      <c r="Z246" s="31"/>
      <c r="AA246" s="31"/>
      <c r="AB246" s="31"/>
      <c r="AC246" s="31"/>
      <c r="AD246" s="31"/>
      <c r="AE246" s="31"/>
      <c r="AT246" s="17" t="s">
        <v>146</v>
      </c>
      <c r="AU246" s="17" t="s">
        <v>89</v>
      </c>
    </row>
    <row r="247" spans="1:65" s="2" customFormat="1" ht="21.75" customHeight="1">
      <c r="A247" s="31"/>
      <c r="B247" s="151"/>
      <c r="C247" s="152" t="s">
        <v>376</v>
      </c>
      <c r="D247" s="152" t="s">
        <v>140</v>
      </c>
      <c r="E247" s="153" t="s">
        <v>377</v>
      </c>
      <c r="F247" s="154" t="s">
        <v>378</v>
      </c>
      <c r="G247" s="155" t="s">
        <v>233</v>
      </c>
      <c r="H247" s="156">
        <v>-40</v>
      </c>
      <c r="I247" s="157">
        <v>12</v>
      </c>
      <c r="J247" s="157">
        <f>ROUND(I247*H247,2)</f>
        <v>-480</v>
      </c>
      <c r="K247" s="154" t="s">
        <v>1</v>
      </c>
      <c r="L247" s="32"/>
      <c r="M247" s="158" t="s">
        <v>1</v>
      </c>
      <c r="N247" s="159" t="s">
        <v>45</v>
      </c>
      <c r="O247" s="160">
        <v>0</v>
      </c>
      <c r="P247" s="160">
        <f>O247*H247</f>
        <v>0</v>
      </c>
      <c r="Q247" s="160">
        <v>0</v>
      </c>
      <c r="R247" s="160">
        <f>Q247*H247</f>
        <v>0</v>
      </c>
      <c r="S247" s="160">
        <v>0</v>
      </c>
      <c r="T247" s="160">
        <f>S247*H247</f>
        <v>0</v>
      </c>
      <c r="U247" s="161" t="s">
        <v>1</v>
      </c>
      <c r="V247" s="31"/>
      <c r="W247" s="31"/>
      <c r="X247" s="31"/>
      <c r="Y247" s="31"/>
      <c r="Z247" s="31"/>
      <c r="AA247" s="31"/>
      <c r="AB247" s="31"/>
      <c r="AC247" s="31"/>
      <c r="AD247" s="31"/>
      <c r="AE247" s="31"/>
      <c r="AR247" s="162" t="s">
        <v>204</v>
      </c>
      <c r="AT247" s="162" t="s">
        <v>140</v>
      </c>
      <c r="AU247" s="162" t="s">
        <v>89</v>
      </c>
      <c r="AY247" s="17" t="s">
        <v>136</v>
      </c>
      <c r="BE247" s="163">
        <f>IF(N247="základní",J247,0)</f>
        <v>-480</v>
      </c>
      <c r="BF247" s="163">
        <f>IF(N247="snížená",J247,0)</f>
        <v>0</v>
      </c>
      <c r="BG247" s="163">
        <f>IF(N247="zákl. přenesená",J247,0)</f>
        <v>0</v>
      </c>
      <c r="BH247" s="163">
        <f>IF(N247="sníž. přenesená",J247,0)</f>
        <v>0</v>
      </c>
      <c r="BI247" s="163">
        <f>IF(N247="nulová",J247,0)</f>
        <v>0</v>
      </c>
      <c r="BJ247" s="17" t="s">
        <v>87</v>
      </c>
      <c r="BK247" s="163">
        <f>ROUND(I247*H247,2)</f>
        <v>-480</v>
      </c>
      <c r="BL247" s="17" t="s">
        <v>204</v>
      </c>
      <c r="BM247" s="162" t="s">
        <v>379</v>
      </c>
    </row>
    <row r="248" spans="1:65" s="2" customFormat="1">
      <c r="A248" s="31"/>
      <c r="B248" s="32"/>
      <c r="C248" s="31"/>
      <c r="D248" s="164" t="s">
        <v>146</v>
      </c>
      <c r="E248" s="31"/>
      <c r="F248" s="165" t="s">
        <v>378</v>
      </c>
      <c r="G248" s="31"/>
      <c r="H248" s="31"/>
      <c r="I248" s="31"/>
      <c r="J248" s="31"/>
      <c r="K248" s="31"/>
      <c r="L248" s="32"/>
      <c r="M248" s="166"/>
      <c r="N248" s="167"/>
      <c r="O248" s="57"/>
      <c r="P248" s="57"/>
      <c r="Q248" s="57"/>
      <c r="R248" s="57"/>
      <c r="S248" s="57"/>
      <c r="T248" s="57"/>
      <c r="U248" s="58"/>
      <c r="V248" s="31"/>
      <c r="W248" s="31"/>
      <c r="X248" s="31"/>
      <c r="Y248" s="31"/>
      <c r="Z248" s="31"/>
      <c r="AA248" s="31"/>
      <c r="AB248" s="31"/>
      <c r="AC248" s="31"/>
      <c r="AD248" s="31"/>
      <c r="AE248" s="31"/>
      <c r="AT248" s="17" t="s">
        <v>146</v>
      </c>
      <c r="AU248" s="17" t="s">
        <v>89</v>
      </c>
    </row>
    <row r="249" spans="1:65" s="2" customFormat="1" ht="16.5" customHeight="1">
      <c r="A249" s="31"/>
      <c r="B249" s="151"/>
      <c r="C249" s="152" t="s">
        <v>380</v>
      </c>
      <c r="D249" s="152" t="s">
        <v>140</v>
      </c>
      <c r="E249" s="153" t="s">
        <v>381</v>
      </c>
      <c r="F249" s="154" t="s">
        <v>382</v>
      </c>
      <c r="G249" s="155" t="s">
        <v>233</v>
      </c>
      <c r="H249" s="156">
        <v>-40</v>
      </c>
      <c r="I249" s="157">
        <v>16</v>
      </c>
      <c r="J249" s="157">
        <f>ROUND(I249*H249,2)</f>
        <v>-640</v>
      </c>
      <c r="K249" s="154" t="s">
        <v>1</v>
      </c>
      <c r="L249" s="32"/>
      <c r="M249" s="158" t="s">
        <v>1</v>
      </c>
      <c r="N249" s="159" t="s">
        <v>45</v>
      </c>
      <c r="O249" s="160">
        <v>0</v>
      </c>
      <c r="P249" s="160">
        <f>O249*H249</f>
        <v>0</v>
      </c>
      <c r="Q249" s="160">
        <v>0</v>
      </c>
      <c r="R249" s="160">
        <f>Q249*H249</f>
        <v>0</v>
      </c>
      <c r="S249" s="160">
        <v>0</v>
      </c>
      <c r="T249" s="160">
        <f>S249*H249</f>
        <v>0</v>
      </c>
      <c r="U249" s="161" t="s">
        <v>1</v>
      </c>
      <c r="V249" s="31"/>
      <c r="W249" s="31"/>
      <c r="X249" s="31"/>
      <c r="Y249" s="31"/>
      <c r="Z249" s="31"/>
      <c r="AA249" s="31"/>
      <c r="AB249" s="31"/>
      <c r="AC249" s="31"/>
      <c r="AD249" s="31"/>
      <c r="AE249" s="31"/>
      <c r="AR249" s="162" t="s">
        <v>204</v>
      </c>
      <c r="AT249" s="162" t="s">
        <v>140</v>
      </c>
      <c r="AU249" s="162" t="s">
        <v>89</v>
      </c>
      <c r="AY249" s="17" t="s">
        <v>136</v>
      </c>
      <c r="BE249" s="163">
        <f>IF(N249="základní",J249,0)</f>
        <v>-640</v>
      </c>
      <c r="BF249" s="163">
        <f>IF(N249="snížená",J249,0)</f>
        <v>0</v>
      </c>
      <c r="BG249" s="163">
        <f>IF(N249="zákl. přenesená",J249,0)</f>
        <v>0</v>
      </c>
      <c r="BH249" s="163">
        <f>IF(N249="sníž. přenesená",J249,0)</f>
        <v>0</v>
      </c>
      <c r="BI249" s="163">
        <f>IF(N249="nulová",J249,0)</f>
        <v>0</v>
      </c>
      <c r="BJ249" s="17" t="s">
        <v>87</v>
      </c>
      <c r="BK249" s="163">
        <f>ROUND(I249*H249,2)</f>
        <v>-640</v>
      </c>
      <c r="BL249" s="17" t="s">
        <v>204</v>
      </c>
      <c r="BM249" s="162" t="s">
        <v>383</v>
      </c>
    </row>
    <row r="250" spans="1:65" s="2" customFormat="1">
      <c r="A250" s="31"/>
      <c r="B250" s="32"/>
      <c r="C250" s="31"/>
      <c r="D250" s="164" t="s">
        <v>146</v>
      </c>
      <c r="E250" s="31"/>
      <c r="F250" s="165" t="s">
        <v>382</v>
      </c>
      <c r="G250" s="31"/>
      <c r="H250" s="31"/>
      <c r="I250" s="31"/>
      <c r="J250" s="31"/>
      <c r="K250" s="31"/>
      <c r="L250" s="32"/>
      <c r="M250" s="166"/>
      <c r="N250" s="167"/>
      <c r="O250" s="57"/>
      <c r="P250" s="57"/>
      <c r="Q250" s="57"/>
      <c r="R250" s="57"/>
      <c r="S250" s="57"/>
      <c r="T250" s="57"/>
      <c r="U250" s="58"/>
      <c r="V250" s="31"/>
      <c r="W250" s="31"/>
      <c r="X250" s="31"/>
      <c r="Y250" s="31"/>
      <c r="Z250" s="31"/>
      <c r="AA250" s="31"/>
      <c r="AB250" s="31"/>
      <c r="AC250" s="31"/>
      <c r="AD250" s="31"/>
      <c r="AE250" s="31"/>
      <c r="AT250" s="17" t="s">
        <v>146</v>
      </c>
      <c r="AU250" s="17" t="s">
        <v>89</v>
      </c>
    </row>
    <row r="251" spans="1:65" s="2" customFormat="1" ht="16.5" customHeight="1">
      <c r="A251" s="31"/>
      <c r="B251" s="151"/>
      <c r="C251" s="152" t="s">
        <v>384</v>
      </c>
      <c r="D251" s="152" t="s">
        <v>140</v>
      </c>
      <c r="E251" s="153" t="s">
        <v>385</v>
      </c>
      <c r="F251" s="154" t="s">
        <v>386</v>
      </c>
      <c r="G251" s="155" t="s">
        <v>233</v>
      </c>
      <c r="H251" s="156">
        <v>-160</v>
      </c>
      <c r="I251" s="157">
        <v>16</v>
      </c>
      <c r="J251" s="157">
        <f>ROUND(I251*H251,2)</f>
        <v>-2560</v>
      </c>
      <c r="K251" s="154" t="s">
        <v>1</v>
      </c>
      <c r="L251" s="32"/>
      <c r="M251" s="158" t="s">
        <v>1</v>
      </c>
      <c r="N251" s="159" t="s">
        <v>45</v>
      </c>
      <c r="O251" s="160">
        <v>0</v>
      </c>
      <c r="P251" s="160">
        <f>O251*H251</f>
        <v>0</v>
      </c>
      <c r="Q251" s="160">
        <v>0</v>
      </c>
      <c r="R251" s="160">
        <f>Q251*H251</f>
        <v>0</v>
      </c>
      <c r="S251" s="160">
        <v>0</v>
      </c>
      <c r="T251" s="160">
        <f>S251*H251</f>
        <v>0</v>
      </c>
      <c r="U251" s="161" t="s">
        <v>1</v>
      </c>
      <c r="V251" s="31"/>
      <c r="W251" s="31"/>
      <c r="X251" s="31"/>
      <c r="Y251" s="31"/>
      <c r="Z251" s="31"/>
      <c r="AA251" s="31"/>
      <c r="AB251" s="31"/>
      <c r="AC251" s="31"/>
      <c r="AD251" s="31"/>
      <c r="AE251" s="31"/>
      <c r="AR251" s="162" t="s">
        <v>204</v>
      </c>
      <c r="AT251" s="162" t="s">
        <v>140</v>
      </c>
      <c r="AU251" s="162" t="s">
        <v>89</v>
      </c>
      <c r="AY251" s="17" t="s">
        <v>136</v>
      </c>
      <c r="BE251" s="163">
        <f>IF(N251="základní",J251,0)</f>
        <v>-2560</v>
      </c>
      <c r="BF251" s="163">
        <f>IF(N251="snížená",J251,0)</f>
        <v>0</v>
      </c>
      <c r="BG251" s="163">
        <f>IF(N251="zákl. přenesená",J251,0)</f>
        <v>0</v>
      </c>
      <c r="BH251" s="163">
        <f>IF(N251="sníž. přenesená",J251,0)</f>
        <v>0</v>
      </c>
      <c r="BI251" s="163">
        <f>IF(N251="nulová",J251,0)</f>
        <v>0</v>
      </c>
      <c r="BJ251" s="17" t="s">
        <v>87</v>
      </c>
      <c r="BK251" s="163">
        <f>ROUND(I251*H251,2)</f>
        <v>-2560</v>
      </c>
      <c r="BL251" s="17" t="s">
        <v>204</v>
      </c>
      <c r="BM251" s="162" t="s">
        <v>387</v>
      </c>
    </row>
    <row r="252" spans="1:65" s="2" customFormat="1">
      <c r="A252" s="31"/>
      <c r="B252" s="32"/>
      <c r="C252" s="31"/>
      <c r="D252" s="164" t="s">
        <v>146</v>
      </c>
      <c r="E252" s="31"/>
      <c r="F252" s="165" t="s">
        <v>386</v>
      </c>
      <c r="G252" s="31"/>
      <c r="H252" s="31"/>
      <c r="I252" s="31"/>
      <c r="J252" s="31"/>
      <c r="K252" s="31"/>
      <c r="L252" s="32"/>
      <c r="M252" s="166"/>
      <c r="N252" s="167"/>
      <c r="O252" s="57"/>
      <c r="P252" s="57"/>
      <c r="Q252" s="57"/>
      <c r="R252" s="57"/>
      <c r="S252" s="57"/>
      <c r="T252" s="57"/>
      <c r="U252" s="58"/>
      <c r="V252" s="31"/>
      <c r="W252" s="31"/>
      <c r="X252" s="31"/>
      <c r="Y252" s="31"/>
      <c r="Z252" s="31"/>
      <c r="AA252" s="31"/>
      <c r="AB252" s="31"/>
      <c r="AC252" s="31"/>
      <c r="AD252" s="31"/>
      <c r="AE252" s="31"/>
      <c r="AT252" s="17" t="s">
        <v>146</v>
      </c>
      <c r="AU252" s="17" t="s">
        <v>89</v>
      </c>
    </row>
    <row r="253" spans="1:65" s="2" customFormat="1" ht="16.5" customHeight="1">
      <c r="A253" s="31"/>
      <c r="B253" s="151"/>
      <c r="C253" s="152" t="s">
        <v>388</v>
      </c>
      <c r="D253" s="152" t="s">
        <v>140</v>
      </c>
      <c r="E253" s="153" t="s">
        <v>389</v>
      </c>
      <c r="F253" s="154" t="s">
        <v>390</v>
      </c>
      <c r="G253" s="155" t="s">
        <v>233</v>
      </c>
      <c r="H253" s="156">
        <v>-20</v>
      </c>
      <c r="I253" s="157">
        <v>17</v>
      </c>
      <c r="J253" s="157">
        <f>ROUND(I253*H253,2)</f>
        <v>-340</v>
      </c>
      <c r="K253" s="154" t="s">
        <v>1</v>
      </c>
      <c r="L253" s="32"/>
      <c r="M253" s="158" t="s">
        <v>1</v>
      </c>
      <c r="N253" s="159" t="s">
        <v>45</v>
      </c>
      <c r="O253" s="160">
        <v>0</v>
      </c>
      <c r="P253" s="160">
        <f>O253*H253</f>
        <v>0</v>
      </c>
      <c r="Q253" s="160">
        <v>0</v>
      </c>
      <c r="R253" s="160">
        <f>Q253*H253</f>
        <v>0</v>
      </c>
      <c r="S253" s="160">
        <v>0</v>
      </c>
      <c r="T253" s="160">
        <f>S253*H253</f>
        <v>0</v>
      </c>
      <c r="U253" s="161" t="s">
        <v>1</v>
      </c>
      <c r="V253" s="31"/>
      <c r="W253" s="31"/>
      <c r="X253" s="31"/>
      <c r="Y253" s="31"/>
      <c r="Z253" s="31"/>
      <c r="AA253" s="31"/>
      <c r="AB253" s="31"/>
      <c r="AC253" s="31"/>
      <c r="AD253" s="31"/>
      <c r="AE253" s="31"/>
      <c r="AR253" s="162" t="s">
        <v>204</v>
      </c>
      <c r="AT253" s="162" t="s">
        <v>140</v>
      </c>
      <c r="AU253" s="162" t="s">
        <v>89</v>
      </c>
      <c r="AY253" s="17" t="s">
        <v>136</v>
      </c>
      <c r="BE253" s="163">
        <f>IF(N253="základní",J253,0)</f>
        <v>-340</v>
      </c>
      <c r="BF253" s="163">
        <f>IF(N253="snížená",J253,0)</f>
        <v>0</v>
      </c>
      <c r="BG253" s="163">
        <f>IF(N253="zákl. přenesená",J253,0)</f>
        <v>0</v>
      </c>
      <c r="BH253" s="163">
        <f>IF(N253="sníž. přenesená",J253,0)</f>
        <v>0</v>
      </c>
      <c r="BI253" s="163">
        <f>IF(N253="nulová",J253,0)</f>
        <v>0</v>
      </c>
      <c r="BJ253" s="17" t="s">
        <v>87</v>
      </c>
      <c r="BK253" s="163">
        <f>ROUND(I253*H253,2)</f>
        <v>-340</v>
      </c>
      <c r="BL253" s="17" t="s">
        <v>204</v>
      </c>
      <c r="BM253" s="162" t="s">
        <v>391</v>
      </c>
    </row>
    <row r="254" spans="1:65" s="2" customFormat="1">
      <c r="A254" s="31"/>
      <c r="B254" s="32"/>
      <c r="C254" s="31"/>
      <c r="D254" s="164" t="s">
        <v>146</v>
      </c>
      <c r="E254" s="31"/>
      <c r="F254" s="165" t="s">
        <v>390</v>
      </c>
      <c r="G254" s="31"/>
      <c r="H254" s="31"/>
      <c r="I254" s="31"/>
      <c r="J254" s="31"/>
      <c r="K254" s="31"/>
      <c r="L254" s="32"/>
      <c r="M254" s="166"/>
      <c r="N254" s="167"/>
      <c r="O254" s="57"/>
      <c r="P254" s="57"/>
      <c r="Q254" s="57"/>
      <c r="R254" s="57"/>
      <c r="S254" s="57"/>
      <c r="T254" s="57"/>
      <c r="U254" s="58"/>
      <c r="V254" s="31"/>
      <c r="W254" s="31"/>
      <c r="X254" s="31"/>
      <c r="Y254" s="31"/>
      <c r="Z254" s="31"/>
      <c r="AA254" s="31"/>
      <c r="AB254" s="31"/>
      <c r="AC254" s="31"/>
      <c r="AD254" s="31"/>
      <c r="AE254" s="31"/>
      <c r="AT254" s="17" t="s">
        <v>146</v>
      </c>
      <c r="AU254" s="17" t="s">
        <v>89</v>
      </c>
    </row>
    <row r="255" spans="1:65" s="2" customFormat="1" ht="16.5" customHeight="1">
      <c r="A255" s="31"/>
      <c r="B255" s="151"/>
      <c r="C255" s="152" t="s">
        <v>392</v>
      </c>
      <c r="D255" s="152" t="s">
        <v>140</v>
      </c>
      <c r="E255" s="153" t="s">
        <v>393</v>
      </c>
      <c r="F255" s="154" t="s">
        <v>394</v>
      </c>
      <c r="G255" s="155" t="s">
        <v>233</v>
      </c>
      <c r="H255" s="156">
        <v>-40</v>
      </c>
      <c r="I255" s="157">
        <v>18</v>
      </c>
      <c r="J255" s="157">
        <f>ROUND(I255*H255,2)</f>
        <v>-720</v>
      </c>
      <c r="K255" s="154" t="s">
        <v>1</v>
      </c>
      <c r="L255" s="32"/>
      <c r="M255" s="158" t="s">
        <v>1</v>
      </c>
      <c r="N255" s="159" t="s">
        <v>45</v>
      </c>
      <c r="O255" s="160">
        <v>0</v>
      </c>
      <c r="P255" s="160">
        <f>O255*H255</f>
        <v>0</v>
      </c>
      <c r="Q255" s="160">
        <v>0</v>
      </c>
      <c r="R255" s="160">
        <f>Q255*H255</f>
        <v>0</v>
      </c>
      <c r="S255" s="160">
        <v>0</v>
      </c>
      <c r="T255" s="160">
        <f>S255*H255</f>
        <v>0</v>
      </c>
      <c r="U255" s="161" t="s">
        <v>1</v>
      </c>
      <c r="V255" s="31"/>
      <c r="W255" s="31"/>
      <c r="X255" s="31"/>
      <c r="Y255" s="31"/>
      <c r="Z255" s="31"/>
      <c r="AA255" s="31"/>
      <c r="AB255" s="31"/>
      <c r="AC255" s="31"/>
      <c r="AD255" s="31"/>
      <c r="AE255" s="31"/>
      <c r="AR255" s="162" t="s">
        <v>204</v>
      </c>
      <c r="AT255" s="162" t="s">
        <v>140</v>
      </c>
      <c r="AU255" s="162" t="s">
        <v>89</v>
      </c>
      <c r="AY255" s="17" t="s">
        <v>136</v>
      </c>
      <c r="BE255" s="163">
        <f>IF(N255="základní",J255,0)</f>
        <v>-720</v>
      </c>
      <c r="BF255" s="163">
        <f>IF(N255="snížená",J255,0)</f>
        <v>0</v>
      </c>
      <c r="BG255" s="163">
        <f>IF(N255="zákl. přenesená",J255,0)</f>
        <v>0</v>
      </c>
      <c r="BH255" s="163">
        <f>IF(N255="sníž. přenesená",J255,0)</f>
        <v>0</v>
      </c>
      <c r="BI255" s="163">
        <f>IF(N255="nulová",J255,0)</f>
        <v>0</v>
      </c>
      <c r="BJ255" s="17" t="s">
        <v>87</v>
      </c>
      <c r="BK255" s="163">
        <f>ROUND(I255*H255,2)</f>
        <v>-720</v>
      </c>
      <c r="BL255" s="17" t="s">
        <v>204</v>
      </c>
      <c r="BM255" s="162" t="s">
        <v>395</v>
      </c>
    </row>
    <row r="256" spans="1:65" s="2" customFormat="1">
      <c r="A256" s="31"/>
      <c r="B256" s="32"/>
      <c r="C256" s="31"/>
      <c r="D256" s="164" t="s">
        <v>146</v>
      </c>
      <c r="E256" s="31"/>
      <c r="F256" s="165" t="s">
        <v>394</v>
      </c>
      <c r="G256" s="31"/>
      <c r="H256" s="31"/>
      <c r="I256" s="31"/>
      <c r="J256" s="31"/>
      <c r="K256" s="31"/>
      <c r="L256" s="32"/>
      <c r="M256" s="166"/>
      <c r="N256" s="167"/>
      <c r="O256" s="57"/>
      <c r="P256" s="57"/>
      <c r="Q256" s="57"/>
      <c r="R256" s="57"/>
      <c r="S256" s="57"/>
      <c r="T256" s="57"/>
      <c r="U256" s="58"/>
      <c r="V256" s="31"/>
      <c r="W256" s="31"/>
      <c r="X256" s="31"/>
      <c r="Y256" s="31"/>
      <c r="Z256" s="31"/>
      <c r="AA256" s="31"/>
      <c r="AB256" s="31"/>
      <c r="AC256" s="31"/>
      <c r="AD256" s="31"/>
      <c r="AE256" s="31"/>
      <c r="AT256" s="17" t="s">
        <v>146</v>
      </c>
      <c r="AU256" s="17" t="s">
        <v>89</v>
      </c>
    </row>
    <row r="257" spans="1:65" s="2" customFormat="1" ht="16.5" customHeight="1">
      <c r="A257" s="31"/>
      <c r="B257" s="151"/>
      <c r="C257" s="152" t="s">
        <v>396</v>
      </c>
      <c r="D257" s="152" t="s">
        <v>140</v>
      </c>
      <c r="E257" s="153" t="s">
        <v>397</v>
      </c>
      <c r="F257" s="154" t="s">
        <v>398</v>
      </c>
      <c r="G257" s="155" t="s">
        <v>233</v>
      </c>
      <c r="H257" s="156">
        <v>-20</v>
      </c>
      <c r="I257" s="157">
        <v>20</v>
      </c>
      <c r="J257" s="157">
        <f>ROUND(I257*H257,2)</f>
        <v>-400</v>
      </c>
      <c r="K257" s="154" t="s">
        <v>1</v>
      </c>
      <c r="L257" s="32"/>
      <c r="M257" s="158" t="s">
        <v>1</v>
      </c>
      <c r="N257" s="159" t="s">
        <v>45</v>
      </c>
      <c r="O257" s="160">
        <v>0</v>
      </c>
      <c r="P257" s="160">
        <f>O257*H257</f>
        <v>0</v>
      </c>
      <c r="Q257" s="160">
        <v>0</v>
      </c>
      <c r="R257" s="160">
        <f>Q257*H257</f>
        <v>0</v>
      </c>
      <c r="S257" s="160">
        <v>0</v>
      </c>
      <c r="T257" s="160">
        <f>S257*H257</f>
        <v>0</v>
      </c>
      <c r="U257" s="161" t="s">
        <v>1</v>
      </c>
      <c r="V257" s="31"/>
      <c r="W257" s="31"/>
      <c r="X257" s="31"/>
      <c r="Y257" s="31"/>
      <c r="Z257" s="31"/>
      <c r="AA257" s="31"/>
      <c r="AB257" s="31"/>
      <c r="AC257" s="31"/>
      <c r="AD257" s="31"/>
      <c r="AE257" s="31"/>
      <c r="AR257" s="162" t="s">
        <v>204</v>
      </c>
      <c r="AT257" s="162" t="s">
        <v>140</v>
      </c>
      <c r="AU257" s="162" t="s">
        <v>89</v>
      </c>
      <c r="AY257" s="17" t="s">
        <v>136</v>
      </c>
      <c r="BE257" s="163">
        <f>IF(N257="základní",J257,0)</f>
        <v>-400</v>
      </c>
      <c r="BF257" s="163">
        <f>IF(N257="snížená",J257,0)</f>
        <v>0</v>
      </c>
      <c r="BG257" s="163">
        <f>IF(N257="zákl. přenesená",J257,0)</f>
        <v>0</v>
      </c>
      <c r="BH257" s="163">
        <f>IF(N257="sníž. přenesená",J257,0)</f>
        <v>0</v>
      </c>
      <c r="BI257" s="163">
        <f>IF(N257="nulová",J257,0)</f>
        <v>0</v>
      </c>
      <c r="BJ257" s="17" t="s">
        <v>87</v>
      </c>
      <c r="BK257" s="163">
        <f>ROUND(I257*H257,2)</f>
        <v>-400</v>
      </c>
      <c r="BL257" s="17" t="s">
        <v>204</v>
      </c>
      <c r="BM257" s="162" t="s">
        <v>399</v>
      </c>
    </row>
    <row r="258" spans="1:65" s="2" customFormat="1">
      <c r="A258" s="31"/>
      <c r="B258" s="32"/>
      <c r="C258" s="31"/>
      <c r="D258" s="164" t="s">
        <v>146</v>
      </c>
      <c r="E258" s="31"/>
      <c r="F258" s="165" t="s">
        <v>398</v>
      </c>
      <c r="G258" s="31"/>
      <c r="H258" s="31"/>
      <c r="I258" s="31"/>
      <c r="J258" s="31"/>
      <c r="K258" s="31"/>
      <c r="L258" s="32"/>
      <c r="M258" s="166"/>
      <c r="N258" s="167"/>
      <c r="O258" s="57"/>
      <c r="P258" s="57"/>
      <c r="Q258" s="57"/>
      <c r="R258" s="57"/>
      <c r="S258" s="57"/>
      <c r="T258" s="57"/>
      <c r="U258" s="58"/>
      <c r="V258" s="31"/>
      <c r="W258" s="31"/>
      <c r="X258" s="31"/>
      <c r="Y258" s="31"/>
      <c r="Z258" s="31"/>
      <c r="AA258" s="31"/>
      <c r="AB258" s="31"/>
      <c r="AC258" s="31"/>
      <c r="AD258" s="31"/>
      <c r="AE258" s="31"/>
      <c r="AT258" s="17" t="s">
        <v>146</v>
      </c>
      <c r="AU258" s="17" t="s">
        <v>89</v>
      </c>
    </row>
    <row r="259" spans="1:65" s="2" customFormat="1" ht="16.5" customHeight="1">
      <c r="A259" s="31"/>
      <c r="B259" s="151"/>
      <c r="C259" s="152" t="s">
        <v>400</v>
      </c>
      <c r="D259" s="152" t="s">
        <v>140</v>
      </c>
      <c r="E259" s="153" t="s">
        <v>401</v>
      </c>
      <c r="F259" s="154" t="s">
        <v>402</v>
      </c>
      <c r="G259" s="155" t="s">
        <v>233</v>
      </c>
      <c r="H259" s="156">
        <v>-20</v>
      </c>
      <c r="I259" s="157">
        <v>21</v>
      </c>
      <c r="J259" s="157">
        <f>ROUND(I259*H259,2)</f>
        <v>-420</v>
      </c>
      <c r="K259" s="154" t="s">
        <v>1</v>
      </c>
      <c r="L259" s="32"/>
      <c r="M259" s="158" t="s">
        <v>1</v>
      </c>
      <c r="N259" s="159" t="s">
        <v>45</v>
      </c>
      <c r="O259" s="160">
        <v>0</v>
      </c>
      <c r="P259" s="160">
        <f>O259*H259</f>
        <v>0</v>
      </c>
      <c r="Q259" s="160">
        <v>0</v>
      </c>
      <c r="R259" s="160">
        <f>Q259*H259</f>
        <v>0</v>
      </c>
      <c r="S259" s="160">
        <v>0</v>
      </c>
      <c r="T259" s="160">
        <f>S259*H259</f>
        <v>0</v>
      </c>
      <c r="U259" s="161" t="s">
        <v>1</v>
      </c>
      <c r="V259" s="31"/>
      <c r="W259" s="31"/>
      <c r="X259" s="31"/>
      <c r="Y259" s="31"/>
      <c r="Z259" s="31"/>
      <c r="AA259" s="31"/>
      <c r="AB259" s="31"/>
      <c r="AC259" s="31"/>
      <c r="AD259" s="31"/>
      <c r="AE259" s="31"/>
      <c r="AR259" s="162" t="s">
        <v>204</v>
      </c>
      <c r="AT259" s="162" t="s">
        <v>140</v>
      </c>
      <c r="AU259" s="162" t="s">
        <v>89</v>
      </c>
      <c r="AY259" s="17" t="s">
        <v>136</v>
      </c>
      <c r="BE259" s="163">
        <f>IF(N259="základní",J259,0)</f>
        <v>-420</v>
      </c>
      <c r="BF259" s="163">
        <f>IF(N259="snížená",J259,0)</f>
        <v>0</v>
      </c>
      <c r="BG259" s="163">
        <f>IF(N259="zákl. přenesená",J259,0)</f>
        <v>0</v>
      </c>
      <c r="BH259" s="163">
        <f>IF(N259="sníž. přenesená",J259,0)</f>
        <v>0</v>
      </c>
      <c r="BI259" s="163">
        <f>IF(N259="nulová",J259,0)</f>
        <v>0</v>
      </c>
      <c r="BJ259" s="17" t="s">
        <v>87</v>
      </c>
      <c r="BK259" s="163">
        <f>ROUND(I259*H259,2)</f>
        <v>-420</v>
      </c>
      <c r="BL259" s="17" t="s">
        <v>204</v>
      </c>
      <c r="BM259" s="162" t="s">
        <v>403</v>
      </c>
    </row>
    <row r="260" spans="1:65" s="2" customFormat="1">
      <c r="A260" s="31"/>
      <c r="B260" s="32"/>
      <c r="C260" s="31"/>
      <c r="D260" s="164" t="s">
        <v>146</v>
      </c>
      <c r="E260" s="31"/>
      <c r="F260" s="165" t="s">
        <v>402</v>
      </c>
      <c r="G260" s="31"/>
      <c r="H260" s="31"/>
      <c r="I260" s="31"/>
      <c r="J260" s="31"/>
      <c r="K260" s="31"/>
      <c r="L260" s="32"/>
      <c r="M260" s="166"/>
      <c r="N260" s="167"/>
      <c r="O260" s="57"/>
      <c r="P260" s="57"/>
      <c r="Q260" s="57"/>
      <c r="R260" s="57"/>
      <c r="S260" s="57"/>
      <c r="T260" s="57"/>
      <c r="U260" s="58"/>
      <c r="V260" s="31"/>
      <c r="W260" s="31"/>
      <c r="X260" s="31"/>
      <c r="Y260" s="31"/>
      <c r="Z260" s="31"/>
      <c r="AA260" s="31"/>
      <c r="AB260" s="31"/>
      <c r="AC260" s="31"/>
      <c r="AD260" s="31"/>
      <c r="AE260" s="31"/>
      <c r="AT260" s="17" t="s">
        <v>146</v>
      </c>
      <c r="AU260" s="17" t="s">
        <v>89</v>
      </c>
    </row>
    <row r="261" spans="1:65" s="2" customFormat="1" ht="21.75" customHeight="1">
      <c r="A261" s="31"/>
      <c r="B261" s="151"/>
      <c r="C261" s="152" t="s">
        <v>404</v>
      </c>
      <c r="D261" s="152" t="s">
        <v>140</v>
      </c>
      <c r="E261" s="153" t="s">
        <v>405</v>
      </c>
      <c r="F261" s="154" t="s">
        <v>406</v>
      </c>
      <c r="G261" s="155" t="s">
        <v>233</v>
      </c>
      <c r="H261" s="156">
        <v>-40</v>
      </c>
      <c r="I261" s="157">
        <v>121</v>
      </c>
      <c r="J261" s="157">
        <f>ROUND(I261*H261,2)</f>
        <v>-4840</v>
      </c>
      <c r="K261" s="154" t="s">
        <v>1</v>
      </c>
      <c r="L261" s="32"/>
      <c r="M261" s="158" t="s">
        <v>1</v>
      </c>
      <c r="N261" s="159" t="s">
        <v>45</v>
      </c>
      <c r="O261" s="160">
        <v>0</v>
      </c>
      <c r="P261" s="160">
        <f>O261*H261</f>
        <v>0</v>
      </c>
      <c r="Q261" s="160">
        <v>0</v>
      </c>
      <c r="R261" s="160">
        <f>Q261*H261</f>
        <v>0</v>
      </c>
      <c r="S261" s="160">
        <v>0</v>
      </c>
      <c r="T261" s="160">
        <f>S261*H261</f>
        <v>0</v>
      </c>
      <c r="U261" s="161" t="s">
        <v>1</v>
      </c>
      <c r="V261" s="31"/>
      <c r="W261" s="31"/>
      <c r="X261" s="31"/>
      <c r="Y261" s="31"/>
      <c r="Z261" s="31"/>
      <c r="AA261" s="31"/>
      <c r="AB261" s="31"/>
      <c r="AC261" s="31"/>
      <c r="AD261" s="31"/>
      <c r="AE261" s="31"/>
      <c r="AR261" s="162" t="s">
        <v>204</v>
      </c>
      <c r="AT261" s="162" t="s">
        <v>140</v>
      </c>
      <c r="AU261" s="162" t="s">
        <v>89</v>
      </c>
      <c r="AY261" s="17" t="s">
        <v>136</v>
      </c>
      <c r="BE261" s="163">
        <f>IF(N261="základní",J261,0)</f>
        <v>-4840</v>
      </c>
      <c r="BF261" s="163">
        <f>IF(N261="snížená",J261,0)</f>
        <v>0</v>
      </c>
      <c r="BG261" s="163">
        <f>IF(N261="zákl. přenesená",J261,0)</f>
        <v>0</v>
      </c>
      <c r="BH261" s="163">
        <f>IF(N261="sníž. přenesená",J261,0)</f>
        <v>0</v>
      </c>
      <c r="BI261" s="163">
        <f>IF(N261="nulová",J261,0)</f>
        <v>0</v>
      </c>
      <c r="BJ261" s="17" t="s">
        <v>87</v>
      </c>
      <c r="BK261" s="163">
        <f>ROUND(I261*H261,2)</f>
        <v>-4840</v>
      </c>
      <c r="BL261" s="17" t="s">
        <v>204</v>
      </c>
      <c r="BM261" s="162" t="s">
        <v>407</v>
      </c>
    </row>
    <row r="262" spans="1:65" s="2" customFormat="1">
      <c r="A262" s="31"/>
      <c r="B262" s="32"/>
      <c r="C262" s="31"/>
      <c r="D262" s="164" t="s">
        <v>146</v>
      </c>
      <c r="E262" s="31"/>
      <c r="F262" s="165" t="s">
        <v>406</v>
      </c>
      <c r="G262" s="31"/>
      <c r="H262" s="31"/>
      <c r="I262" s="31"/>
      <c r="J262" s="31"/>
      <c r="K262" s="31"/>
      <c r="L262" s="32"/>
      <c r="M262" s="166"/>
      <c r="N262" s="167"/>
      <c r="O262" s="57"/>
      <c r="P262" s="57"/>
      <c r="Q262" s="57"/>
      <c r="R262" s="57"/>
      <c r="S262" s="57"/>
      <c r="T262" s="57"/>
      <c r="U262" s="58"/>
      <c r="V262" s="31"/>
      <c r="W262" s="31"/>
      <c r="X262" s="31"/>
      <c r="Y262" s="31"/>
      <c r="Z262" s="31"/>
      <c r="AA262" s="31"/>
      <c r="AB262" s="31"/>
      <c r="AC262" s="31"/>
      <c r="AD262" s="31"/>
      <c r="AE262" s="31"/>
      <c r="AT262" s="17" t="s">
        <v>146</v>
      </c>
      <c r="AU262" s="17" t="s">
        <v>89</v>
      </c>
    </row>
    <row r="263" spans="1:65" s="2" customFormat="1" ht="21.75" customHeight="1">
      <c r="A263" s="31"/>
      <c r="B263" s="151"/>
      <c r="C263" s="152" t="s">
        <v>408</v>
      </c>
      <c r="D263" s="152" t="s">
        <v>140</v>
      </c>
      <c r="E263" s="153" t="s">
        <v>409</v>
      </c>
      <c r="F263" s="154" t="s">
        <v>410</v>
      </c>
      <c r="G263" s="155" t="s">
        <v>233</v>
      </c>
      <c r="H263" s="156">
        <v>-350</v>
      </c>
      <c r="I263" s="157">
        <v>52</v>
      </c>
      <c r="J263" s="157">
        <f>ROUND(I263*H263,2)</f>
        <v>-18200</v>
      </c>
      <c r="K263" s="154" t="s">
        <v>1</v>
      </c>
      <c r="L263" s="32"/>
      <c r="M263" s="158" t="s">
        <v>1</v>
      </c>
      <c r="N263" s="159" t="s">
        <v>45</v>
      </c>
      <c r="O263" s="160">
        <v>0</v>
      </c>
      <c r="P263" s="160">
        <f>O263*H263</f>
        <v>0</v>
      </c>
      <c r="Q263" s="160">
        <v>0</v>
      </c>
      <c r="R263" s="160">
        <f>Q263*H263</f>
        <v>0</v>
      </c>
      <c r="S263" s="160">
        <v>0</v>
      </c>
      <c r="T263" s="160">
        <f>S263*H263</f>
        <v>0</v>
      </c>
      <c r="U263" s="161" t="s">
        <v>1</v>
      </c>
      <c r="V263" s="31"/>
      <c r="W263" s="31"/>
      <c r="X263" s="31"/>
      <c r="Y263" s="31"/>
      <c r="Z263" s="31"/>
      <c r="AA263" s="31"/>
      <c r="AB263" s="31"/>
      <c r="AC263" s="31"/>
      <c r="AD263" s="31"/>
      <c r="AE263" s="31"/>
      <c r="AR263" s="162" t="s">
        <v>204</v>
      </c>
      <c r="AT263" s="162" t="s">
        <v>140</v>
      </c>
      <c r="AU263" s="162" t="s">
        <v>89</v>
      </c>
      <c r="AY263" s="17" t="s">
        <v>136</v>
      </c>
      <c r="BE263" s="163">
        <f>IF(N263="základní",J263,0)</f>
        <v>-18200</v>
      </c>
      <c r="BF263" s="163">
        <f>IF(N263="snížená",J263,0)</f>
        <v>0</v>
      </c>
      <c r="BG263" s="163">
        <f>IF(N263="zákl. přenesená",J263,0)</f>
        <v>0</v>
      </c>
      <c r="BH263" s="163">
        <f>IF(N263="sníž. přenesená",J263,0)</f>
        <v>0</v>
      </c>
      <c r="BI263" s="163">
        <f>IF(N263="nulová",J263,0)</f>
        <v>0</v>
      </c>
      <c r="BJ263" s="17" t="s">
        <v>87</v>
      </c>
      <c r="BK263" s="163">
        <f>ROUND(I263*H263,2)</f>
        <v>-18200</v>
      </c>
      <c r="BL263" s="17" t="s">
        <v>204</v>
      </c>
      <c r="BM263" s="162" t="s">
        <v>411</v>
      </c>
    </row>
    <row r="264" spans="1:65" s="2" customFormat="1">
      <c r="A264" s="31"/>
      <c r="B264" s="32"/>
      <c r="C264" s="31"/>
      <c r="D264" s="164" t="s">
        <v>146</v>
      </c>
      <c r="E264" s="31"/>
      <c r="F264" s="165" t="s">
        <v>410</v>
      </c>
      <c r="G264" s="31"/>
      <c r="H264" s="31"/>
      <c r="I264" s="31"/>
      <c r="J264" s="31"/>
      <c r="K264" s="31"/>
      <c r="L264" s="32"/>
      <c r="M264" s="166"/>
      <c r="N264" s="167"/>
      <c r="O264" s="57"/>
      <c r="P264" s="57"/>
      <c r="Q264" s="57"/>
      <c r="R264" s="57"/>
      <c r="S264" s="57"/>
      <c r="T264" s="57"/>
      <c r="U264" s="58"/>
      <c r="V264" s="31"/>
      <c r="W264" s="31"/>
      <c r="X264" s="31"/>
      <c r="Y264" s="31"/>
      <c r="Z264" s="31"/>
      <c r="AA264" s="31"/>
      <c r="AB264" s="31"/>
      <c r="AC264" s="31"/>
      <c r="AD264" s="31"/>
      <c r="AE264" s="31"/>
      <c r="AT264" s="17" t="s">
        <v>146</v>
      </c>
      <c r="AU264" s="17" t="s">
        <v>89</v>
      </c>
    </row>
    <row r="265" spans="1:65" s="2" customFormat="1" ht="16.5" customHeight="1">
      <c r="A265" s="31"/>
      <c r="B265" s="151"/>
      <c r="C265" s="152" t="s">
        <v>412</v>
      </c>
      <c r="D265" s="152" t="s">
        <v>140</v>
      </c>
      <c r="E265" s="153" t="s">
        <v>413</v>
      </c>
      <c r="F265" s="154" t="s">
        <v>414</v>
      </c>
      <c r="G265" s="155" t="s">
        <v>143</v>
      </c>
      <c r="H265" s="156">
        <v>-1</v>
      </c>
      <c r="I265" s="157">
        <v>5267</v>
      </c>
      <c r="J265" s="157">
        <f>ROUND(I265*H265,2)</f>
        <v>-5267</v>
      </c>
      <c r="K265" s="154" t="s">
        <v>1</v>
      </c>
      <c r="L265" s="32"/>
      <c r="M265" s="158" t="s">
        <v>1</v>
      </c>
      <c r="N265" s="159" t="s">
        <v>45</v>
      </c>
      <c r="O265" s="160">
        <v>0</v>
      </c>
      <c r="P265" s="160">
        <f>O265*H265</f>
        <v>0</v>
      </c>
      <c r="Q265" s="160">
        <v>0</v>
      </c>
      <c r="R265" s="160">
        <f>Q265*H265</f>
        <v>0</v>
      </c>
      <c r="S265" s="160">
        <v>0</v>
      </c>
      <c r="T265" s="160">
        <f>S265*H265</f>
        <v>0</v>
      </c>
      <c r="U265" s="161" t="s">
        <v>1</v>
      </c>
      <c r="V265" s="31"/>
      <c r="W265" s="31"/>
      <c r="X265" s="31"/>
      <c r="Y265" s="31"/>
      <c r="Z265" s="31"/>
      <c r="AA265" s="31"/>
      <c r="AB265" s="31"/>
      <c r="AC265" s="31"/>
      <c r="AD265" s="31"/>
      <c r="AE265" s="31"/>
      <c r="AR265" s="162" t="s">
        <v>204</v>
      </c>
      <c r="AT265" s="162" t="s">
        <v>140</v>
      </c>
      <c r="AU265" s="162" t="s">
        <v>89</v>
      </c>
      <c r="AY265" s="17" t="s">
        <v>136</v>
      </c>
      <c r="BE265" s="163">
        <f>IF(N265="základní",J265,0)</f>
        <v>-5267</v>
      </c>
      <c r="BF265" s="163">
        <f>IF(N265="snížená",J265,0)</f>
        <v>0</v>
      </c>
      <c r="BG265" s="163">
        <f>IF(N265="zákl. přenesená",J265,0)</f>
        <v>0</v>
      </c>
      <c r="BH265" s="163">
        <f>IF(N265="sníž. přenesená",J265,0)</f>
        <v>0</v>
      </c>
      <c r="BI265" s="163">
        <f>IF(N265="nulová",J265,0)</f>
        <v>0</v>
      </c>
      <c r="BJ265" s="17" t="s">
        <v>87</v>
      </c>
      <c r="BK265" s="163">
        <f>ROUND(I265*H265,2)</f>
        <v>-5267</v>
      </c>
      <c r="BL265" s="17" t="s">
        <v>204</v>
      </c>
      <c r="BM265" s="162" t="s">
        <v>415</v>
      </c>
    </row>
    <row r="266" spans="1:65" s="2" customFormat="1">
      <c r="A266" s="31"/>
      <c r="B266" s="32"/>
      <c r="C266" s="31"/>
      <c r="D266" s="164" t="s">
        <v>146</v>
      </c>
      <c r="E266" s="31"/>
      <c r="F266" s="165" t="s">
        <v>414</v>
      </c>
      <c r="G266" s="31"/>
      <c r="H266" s="31"/>
      <c r="I266" s="31"/>
      <c r="J266" s="31"/>
      <c r="K266" s="31"/>
      <c r="L266" s="32"/>
      <c r="M266" s="166"/>
      <c r="N266" s="167"/>
      <c r="O266" s="57"/>
      <c r="P266" s="57"/>
      <c r="Q266" s="57"/>
      <c r="R266" s="57"/>
      <c r="S266" s="57"/>
      <c r="T266" s="57"/>
      <c r="U266" s="58"/>
      <c r="V266" s="31"/>
      <c r="W266" s="31"/>
      <c r="X266" s="31"/>
      <c r="Y266" s="31"/>
      <c r="Z266" s="31"/>
      <c r="AA266" s="31"/>
      <c r="AB266" s="31"/>
      <c r="AC266" s="31"/>
      <c r="AD266" s="31"/>
      <c r="AE266" s="31"/>
      <c r="AT266" s="17" t="s">
        <v>146</v>
      </c>
      <c r="AU266" s="17" t="s">
        <v>89</v>
      </c>
    </row>
    <row r="267" spans="1:65" s="2" customFormat="1" ht="37.9" customHeight="1">
      <c r="A267" s="31"/>
      <c r="B267" s="151"/>
      <c r="C267" s="152" t="s">
        <v>416</v>
      </c>
      <c r="D267" s="152" t="s">
        <v>140</v>
      </c>
      <c r="E267" s="153" t="s">
        <v>417</v>
      </c>
      <c r="F267" s="154" t="s">
        <v>418</v>
      </c>
      <c r="G267" s="155" t="s">
        <v>274</v>
      </c>
      <c r="H267" s="156">
        <v>-80</v>
      </c>
      <c r="I267" s="157">
        <v>447</v>
      </c>
      <c r="J267" s="157">
        <f>ROUND(I267*H267,2)</f>
        <v>-35760</v>
      </c>
      <c r="K267" s="154" t="s">
        <v>1</v>
      </c>
      <c r="L267" s="32"/>
      <c r="M267" s="158" t="s">
        <v>1</v>
      </c>
      <c r="N267" s="159" t="s">
        <v>45</v>
      </c>
      <c r="O267" s="160">
        <v>0</v>
      </c>
      <c r="P267" s="160">
        <f>O267*H267</f>
        <v>0</v>
      </c>
      <c r="Q267" s="160">
        <v>0</v>
      </c>
      <c r="R267" s="160">
        <f>Q267*H267</f>
        <v>0</v>
      </c>
      <c r="S267" s="160">
        <v>0</v>
      </c>
      <c r="T267" s="160">
        <f>S267*H267</f>
        <v>0</v>
      </c>
      <c r="U267" s="161" t="s">
        <v>1</v>
      </c>
      <c r="V267" s="31"/>
      <c r="W267" s="31"/>
      <c r="X267" s="31"/>
      <c r="Y267" s="31"/>
      <c r="Z267" s="31"/>
      <c r="AA267" s="31"/>
      <c r="AB267" s="31"/>
      <c r="AC267" s="31"/>
      <c r="AD267" s="31"/>
      <c r="AE267" s="31"/>
      <c r="AR267" s="162" t="s">
        <v>204</v>
      </c>
      <c r="AT267" s="162" t="s">
        <v>140</v>
      </c>
      <c r="AU267" s="162" t="s">
        <v>89</v>
      </c>
      <c r="AY267" s="17" t="s">
        <v>136</v>
      </c>
      <c r="BE267" s="163">
        <f>IF(N267="základní",J267,0)</f>
        <v>-35760</v>
      </c>
      <c r="BF267" s="163">
        <f>IF(N267="snížená",J267,0)</f>
        <v>0</v>
      </c>
      <c r="BG267" s="163">
        <f>IF(N267="zákl. přenesená",J267,0)</f>
        <v>0</v>
      </c>
      <c r="BH267" s="163">
        <f>IF(N267="sníž. přenesená",J267,0)</f>
        <v>0</v>
      </c>
      <c r="BI267" s="163">
        <f>IF(N267="nulová",J267,0)</f>
        <v>0</v>
      </c>
      <c r="BJ267" s="17" t="s">
        <v>87</v>
      </c>
      <c r="BK267" s="163">
        <f>ROUND(I267*H267,2)</f>
        <v>-35760</v>
      </c>
      <c r="BL267" s="17" t="s">
        <v>204</v>
      </c>
      <c r="BM267" s="162" t="s">
        <v>419</v>
      </c>
    </row>
    <row r="268" spans="1:65" s="2" customFormat="1" ht="29.25">
      <c r="A268" s="31"/>
      <c r="B268" s="32"/>
      <c r="C268" s="31"/>
      <c r="D268" s="164" t="s">
        <v>146</v>
      </c>
      <c r="E268" s="31"/>
      <c r="F268" s="165" t="s">
        <v>418</v>
      </c>
      <c r="G268" s="31"/>
      <c r="H268" s="31"/>
      <c r="I268" s="31"/>
      <c r="J268" s="31"/>
      <c r="K268" s="31"/>
      <c r="L268" s="32"/>
      <c r="M268" s="166"/>
      <c r="N268" s="167"/>
      <c r="O268" s="57"/>
      <c r="P268" s="57"/>
      <c r="Q268" s="57"/>
      <c r="R268" s="57"/>
      <c r="S268" s="57"/>
      <c r="T268" s="57"/>
      <c r="U268" s="58"/>
      <c r="V268" s="31"/>
      <c r="W268" s="31"/>
      <c r="X268" s="31"/>
      <c r="Y268" s="31"/>
      <c r="Z268" s="31"/>
      <c r="AA268" s="31"/>
      <c r="AB268" s="31"/>
      <c r="AC268" s="31"/>
      <c r="AD268" s="31"/>
      <c r="AE268" s="31"/>
      <c r="AT268" s="17" t="s">
        <v>146</v>
      </c>
      <c r="AU268" s="17" t="s">
        <v>89</v>
      </c>
    </row>
    <row r="269" spans="1:65" s="2" customFormat="1" ht="24.2" customHeight="1">
      <c r="A269" s="31"/>
      <c r="B269" s="151"/>
      <c r="C269" s="152" t="s">
        <v>420</v>
      </c>
      <c r="D269" s="152" t="s">
        <v>140</v>
      </c>
      <c r="E269" s="153" t="s">
        <v>421</v>
      </c>
      <c r="F269" s="154" t="s">
        <v>422</v>
      </c>
      <c r="G269" s="155" t="s">
        <v>274</v>
      </c>
      <c r="H269" s="156">
        <v>-80</v>
      </c>
      <c r="I269" s="157">
        <v>461</v>
      </c>
      <c r="J269" s="157">
        <f>ROUND(I269*H269,2)</f>
        <v>-36880</v>
      </c>
      <c r="K269" s="154" t="s">
        <v>1</v>
      </c>
      <c r="L269" s="32"/>
      <c r="M269" s="158" t="s">
        <v>1</v>
      </c>
      <c r="N269" s="159" t="s">
        <v>45</v>
      </c>
      <c r="O269" s="160">
        <v>0</v>
      </c>
      <c r="P269" s="160">
        <f>O269*H269</f>
        <v>0</v>
      </c>
      <c r="Q269" s="160">
        <v>0</v>
      </c>
      <c r="R269" s="160">
        <f>Q269*H269</f>
        <v>0</v>
      </c>
      <c r="S269" s="160">
        <v>0</v>
      </c>
      <c r="T269" s="160">
        <f>S269*H269</f>
        <v>0</v>
      </c>
      <c r="U269" s="161" t="s">
        <v>1</v>
      </c>
      <c r="V269" s="31"/>
      <c r="W269" s="31"/>
      <c r="X269" s="31"/>
      <c r="Y269" s="31"/>
      <c r="Z269" s="31"/>
      <c r="AA269" s="31"/>
      <c r="AB269" s="31"/>
      <c r="AC269" s="31"/>
      <c r="AD269" s="31"/>
      <c r="AE269" s="31"/>
      <c r="AR269" s="162" t="s">
        <v>204</v>
      </c>
      <c r="AT269" s="162" t="s">
        <v>140</v>
      </c>
      <c r="AU269" s="162" t="s">
        <v>89</v>
      </c>
      <c r="AY269" s="17" t="s">
        <v>136</v>
      </c>
      <c r="BE269" s="163">
        <f>IF(N269="základní",J269,0)</f>
        <v>-36880</v>
      </c>
      <c r="BF269" s="163">
        <f>IF(N269="snížená",J269,0)</f>
        <v>0</v>
      </c>
      <c r="BG269" s="163">
        <f>IF(N269="zákl. přenesená",J269,0)</f>
        <v>0</v>
      </c>
      <c r="BH269" s="163">
        <f>IF(N269="sníž. přenesená",J269,0)</f>
        <v>0</v>
      </c>
      <c r="BI269" s="163">
        <f>IF(N269="nulová",J269,0)</f>
        <v>0</v>
      </c>
      <c r="BJ269" s="17" t="s">
        <v>87</v>
      </c>
      <c r="BK269" s="163">
        <f>ROUND(I269*H269,2)</f>
        <v>-36880</v>
      </c>
      <c r="BL269" s="17" t="s">
        <v>204</v>
      </c>
      <c r="BM269" s="162" t="s">
        <v>423</v>
      </c>
    </row>
    <row r="270" spans="1:65" s="2" customFormat="1" ht="19.5">
      <c r="A270" s="31"/>
      <c r="B270" s="32"/>
      <c r="C270" s="31"/>
      <c r="D270" s="164" t="s">
        <v>146</v>
      </c>
      <c r="E270" s="31"/>
      <c r="F270" s="165" t="s">
        <v>422</v>
      </c>
      <c r="G270" s="31"/>
      <c r="H270" s="31"/>
      <c r="I270" s="31"/>
      <c r="J270" s="31"/>
      <c r="K270" s="31"/>
      <c r="L270" s="32"/>
      <c r="M270" s="166"/>
      <c r="N270" s="167"/>
      <c r="O270" s="57"/>
      <c r="P270" s="57"/>
      <c r="Q270" s="57"/>
      <c r="R270" s="57"/>
      <c r="S270" s="57"/>
      <c r="T270" s="57"/>
      <c r="U270" s="58"/>
      <c r="V270" s="31"/>
      <c r="W270" s="31"/>
      <c r="X270" s="31"/>
      <c r="Y270" s="31"/>
      <c r="Z270" s="31"/>
      <c r="AA270" s="31"/>
      <c r="AB270" s="31"/>
      <c r="AC270" s="31"/>
      <c r="AD270" s="31"/>
      <c r="AE270" s="31"/>
      <c r="AT270" s="17" t="s">
        <v>146</v>
      </c>
      <c r="AU270" s="17" t="s">
        <v>89</v>
      </c>
    </row>
    <row r="271" spans="1:65" s="2" customFormat="1" ht="24.2" customHeight="1">
      <c r="A271" s="31"/>
      <c r="B271" s="151"/>
      <c r="C271" s="152" t="s">
        <v>424</v>
      </c>
      <c r="D271" s="152" t="s">
        <v>140</v>
      </c>
      <c r="E271" s="153" t="s">
        <v>425</v>
      </c>
      <c r="F271" s="154" t="s">
        <v>426</v>
      </c>
      <c r="G271" s="155" t="s">
        <v>143</v>
      </c>
      <c r="H271" s="156">
        <v>-1</v>
      </c>
      <c r="I271" s="157">
        <v>3058</v>
      </c>
      <c r="J271" s="157">
        <f>ROUND(I271*H271,2)</f>
        <v>-3058</v>
      </c>
      <c r="K271" s="154" t="s">
        <v>1</v>
      </c>
      <c r="L271" s="32"/>
      <c r="M271" s="158" t="s">
        <v>1</v>
      </c>
      <c r="N271" s="159" t="s">
        <v>45</v>
      </c>
      <c r="O271" s="160">
        <v>0</v>
      </c>
      <c r="P271" s="160">
        <f>O271*H271</f>
        <v>0</v>
      </c>
      <c r="Q271" s="160">
        <v>0</v>
      </c>
      <c r="R271" s="160">
        <f>Q271*H271</f>
        <v>0</v>
      </c>
      <c r="S271" s="160">
        <v>0</v>
      </c>
      <c r="T271" s="160">
        <f>S271*H271</f>
        <v>0</v>
      </c>
      <c r="U271" s="161" t="s">
        <v>1</v>
      </c>
      <c r="V271" s="31"/>
      <c r="W271" s="31"/>
      <c r="X271" s="31"/>
      <c r="Y271" s="31"/>
      <c r="Z271" s="31"/>
      <c r="AA271" s="31"/>
      <c r="AB271" s="31"/>
      <c r="AC271" s="31"/>
      <c r="AD271" s="31"/>
      <c r="AE271" s="31"/>
      <c r="AR271" s="162" t="s">
        <v>204</v>
      </c>
      <c r="AT271" s="162" t="s">
        <v>140</v>
      </c>
      <c r="AU271" s="162" t="s">
        <v>89</v>
      </c>
      <c r="AY271" s="17" t="s">
        <v>136</v>
      </c>
      <c r="BE271" s="163">
        <f>IF(N271="základní",J271,0)</f>
        <v>-3058</v>
      </c>
      <c r="BF271" s="163">
        <f>IF(N271="snížená",J271,0)</f>
        <v>0</v>
      </c>
      <c r="BG271" s="163">
        <f>IF(N271="zákl. přenesená",J271,0)</f>
        <v>0</v>
      </c>
      <c r="BH271" s="163">
        <f>IF(N271="sníž. přenesená",J271,0)</f>
        <v>0</v>
      </c>
      <c r="BI271" s="163">
        <f>IF(N271="nulová",J271,0)</f>
        <v>0</v>
      </c>
      <c r="BJ271" s="17" t="s">
        <v>87</v>
      </c>
      <c r="BK271" s="163">
        <f>ROUND(I271*H271,2)</f>
        <v>-3058</v>
      </c>
      <c r="BL271" s="17" t="s">
        <v>204</v>
      </c>
      <c r="BM271" s="162" t="s">
        <v>427</v>
      </c>
    </row>
    <row r="272" spans="1:65" s="2" customFormat="1">
      <c r="A272" s="31"/>
      <c r="B272" s="32"/>
      <c r="C272" s="31"/>
      <c r="D272" s="164" t="s">
        <v>146</v>
      </c>
      <c r="E272" s="31"/>
      <c r="F272" s="165" t="s">
        <v>426</v>
      </c>
      <c r="G272" s="31"/>
      <c r="H272" s="31"/>
      <c r="I272" s="31"/>
      <c r="J272" s="31"/>
      <c r="K272" s="31"/>
      <c r="L272" s="32"/>
      <c r="M272" s="168"/>
      <c r="N272" s="169"/>
      <c r="O272" s="170"/>
      <c r="P272" s="170"/>
      <c r="Q272" s="170"/>
      <c r="R272" s="170"/>
      <c r="S272" s="170"/>
      <c r="T272" s="170"/>
      <c r="U272" s="171"/>
      <c r="V272" s="31"/>
      <c r="W272" s="31"/>
      <c r="X272" s="31"/>
      <c r="Y272" s="31"/>
      <c r="Z272" s="31"/>
      <c r="AA272" s="31"/>
      <c r="AB272" s="31"/>
      <c r="AC272" s="31"/>
      <c r="AD272" s="31"/>
      <c r="AE272" s="31"/>
      <c r="AT272" s="17" t="s">
        <v>146</v>
      </c>
      <c r="AU272" s="17" t="s">
        <v>89</v>
      </c>
    </row>
    <row r="273" spans="1:31" s="2" customFormat="1" ht="6.95" customHeight="1">
      <c r="A273" s="31"/>
      <c r="B273" s="46"/>
      <c r="C273" s="47"/>
      <c r="D273" s="47"/>
      <c r="E273" s="47"/>
      <c r="F273" s="47"/>
      <c r="G273" s="47"/>
      <c r="H273" s="47"/>
      <c r="I273" s="47"/>
      <c r="J273" s="47"/>
      <c r="K273" s="47"/>
      <c r="L273" s="32"/>
      <c r="M273" s="31"/>
      <c r="O273" s="31"/>
      <c r="P273" s="31"/>
      <c r="Q273" s="31"/>
      <c r="R273" s="31"/>
      <c r="S273" s="31"/>
      <c r="T273" s="31"/>
      <c r="U273" s="31"/>
      <c r="V273" s="31"/>
      <c r="W273" s="31"/>
      <c r="X273" s="31"/>
      <c r="Y273" s="31"/>
      <c r="Z273" s="31"/>
      <c r="AA273" s="31"/>
      <c r="AB273" s="31"/>
      <c r="AC273" s="31"/>
      <c r="AD273" s="31"/>
      <c r="AE273" s="31"/>
    </row>
  </sheetData>
  <autoFilter ref="C128:K272"/>
  <mergeCells count="11">
    <mergeCell ref="L2:V2"/>
    <mergeCell ref="E87:H87"/>
    <mergeCell ref="E89:H89"/>
    <mergeCell ref="E117:H117"/>
    <mergeCell ref="E119:H119"/>
    <mergeCell ref="E121:H121"/>
    <mergeCell ref="E7:H7"/>
    <mergeCell ref="E9:H9"/>
    <mergeCell ref="E11:H11"/>
    <mergeCell ref="E29:H29"/>
    <mergeCell ref="E85:H85"/>
  </mergeCells>
  <printOptions horizontalCentered="1"/>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BM220"/>
  <sheetViews>
    <sheetView showGridLines="0" topLeftCell="A189" zoomScaleSheetLayoutView="85" workbookViewId="0">
      <selection activeCell="B11" sqref="B11:K12"/>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1" width="14.16406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101"/>
      <c r="H1" s="1" t="s">
        <v>552</v>
      </c>
    </row>
    <row r="2" spans="1:46" s="1" customFormat="1" ht="36.950000000000003" customHeight="1">
      <c r="L2" s="361" t="s">
        <v>5</v>
      </c>
      <c r="M2" s="351"/>
      <c r="N2" s="351"/>
      <c r="O2" s="351"/>
      <c r="P2" s="351"/>
      <c r="Q2" s="351"/>
      <c r="R2" s="351"/>
      <c r="S2" s="351"/>
      <c r="T2" s="351"/>
      <c r="U2" s="351"/>
      <c r="V2" s="351"/>
      <c r="AT2" s="17" t="s">
        <v>97</v>
      </c>
    </row>
    <row r="3" spans="1:46" s="1" customFormat="1" ht="6.95" customHeight="1">
      <c r="B3" s="18"/>
      <c r="C3" s="19"/>
      <c r="D3" s="19"/>
      <c r="E3" s="19"/>
      <c r="F3" s="19"/>
      <c r="G3" s="19"/>
      <c r="H3" s="19"/>
      <c r="I3" s="19"/>
      <c r="J3" s="19"/>
      <c r="K3" s="19"/>
      <c r="L3" s="20"/>
      <c r="AT3" s="17" t="s">
        <v>89</v>
      </c>
    </row>
    <row r="4" spans="1:46" s="1" customFormat="1" ht="24.95" customHeight="1">
      <c r="B4" s="20"/>
      <c r="D4" s="21" t="s">
        <v>102</v>
      </c>
      <c r="L4" s="20"/>
      <c r="M4" s="102" t="s">
        <v>10</v>
      </c>
      <c r="AT4" s="17" t="s">
        <v>3</v>
      </c>
    </row>
    <row r="5" spans="1:46" s="1" customFormat="1" ht="6.95" customHeight="1">
      <c r="B5" s="20"/>
      <c r="L5" s="20"/>
    </row>
    <row r="6" spans="1:46" s="1" customFormat="1" ht="12" customHeight="1">
      <c r="B6" s="20"/>
      <c r="D6" s="26" t="s">
        <v>14</v>
      </c>
      <c r="L6" s="20"/>
    </row>
    <row r="7" spans="1:46" s="1" customFormat="1" ht="16.5" customHeight="1">
      <c r="B7" s="20"/>
      <c r="E7" s="367" t="str">
        <f>'Rekapitulace stavby'!K6</f>
        <v>Integrované městské centrum TILIA -Zm.L. -dod.č.6</v>
      </c>
      <c r="F7" s="368"/>
      <c r="G7" s="368"/>
      <c r="H7" s="368"/>
      <c r="L7" s="20"/>
    </row>
    <row r="8" spans="1:46" s="1" customFormat="1" ht="12" customHeight="1">
      <c r="B8" s="20"/>
      <c r="D8" s="26" t="s">
        <v>103</v>
      </c>
      <c r="L8" s="20"/>
    </row>
    <row r="9" spans="1:46" s="2" customFormat="1" ht="16.5" customHeight="1">
      <c r="A9" s="31"/>
      <c r="B9" s="32"/>
      <c r="C9" s="31"/>
      <c r="D9" s="31"/>
      <c r="E9" s="367" t="s">
        <v>104</v>
      </c>
      <c r="F9" s="366"/>
      <c r="G9" s="366"/>
      <c r="H9" s="366"/>
      <c r="I9" s="31"/>
      <c r="J9" s="31"/>
      <c r="K9" s="31"/>
      <c r="L9" s="41"/>
      <c r="S9" s="31"/>
      <c r="T9" s="31"/>
      <c r="U9" s="31"/>
      <c r="V9" s="31"/>
      <c r="W9" s="31"/>
      <c r="X9" s="31"/>
      <c r="Y9" s="31"/>
      <c r="Z9" s="31"/>
      <c r="AA9" s="31"/>
      <c r="AB9" s="31"/>
      <c r="AC9" s="31"/>
      <c r="AD9" s="31"/>
      <c r="AE9" s="31"/>
    </row>
    <row r="10" spans="1:46" s="2" customFormat="1" ht="12" customHeight="1">
      <c r="A10" s="31"/>
      <c r="B10" s="32"/>
      <c r="C10" s="31"/>
      <c r="D10" s="26" t="s">
        <v>105</v>
      </c>
      <c r="E10" s="31"/>
      <c r="F10" s="31"/>
      <c r="G10" s="31"/>
      <c r="H10" s="31"/>
      <c r="I10" s="31"/>
      <c r="J10" s="31"/>
      <c r="K10" s="31"/>
      <c r="L10" s="41"/>
      <c r="S10" s="31"/>
      <c r="T10" s="31"/>
      <c r="U10" s="31"/>
      <c r="V10" s="31"/>
      <c r="W10" s="31"/>
      <c r="X10" s="31"/>
      <c r="Y10" s="31"/>
      <c r="Z10" s="31"/>
      <c r="AA10" s="31"/>
      <c r="AB10" s="31"/>
      <c r="AC10" s="31"/>
      <c r="AD10" s="31"/>
      <c r="AE10" s="31"/>
    </row>
    <row r="11" spans="1:46" s="2" customFormat="1" ht="16.5" customHeight="1">
      <c r="A11" s="31"/>
      <c r="B11" s="32"/>
      <c r="C11" s="31"/>
      <c r="D11" s="31"/>
      <c r="E11" s="325" t="s">
        <v>428</v>
      </c>
      <c r="F11" s="366"/>
      <c r="G11" s="366"/>
      <c r="H11" s="366"/>
      <c r="I11" s="31"/>
      <c r="J11" s="31"/>
      <c r="K11" s="31"/>
      <c r="L11" s="41"/>
      <c r="S11" s="31"/>
      <c r="T11" s="31"/>
      <c r="U11" s="31"/>
      <c r="V11" s="31"/>
      <c r="W11" s="31"/>
      <c r="X11" s="31"/>
      <c r="Y11" s="31"/>
      <c r="Z11" s="31"/>
      <c r="AA11" s="31"/>
      <c r="AB11" s="31"/>
      <c r="AC11" s="31"/>
      <c r="AD11" s="31"/>
      <c r="AE11" s="31"/>
    </row>
    <row r="12" spans="1:46" s="2" customFormat="1">
      <c r="A12" s="31"/>
      <c r="B12" s="32"/>
      <c r="C12" s="31"/>
      <c r="D12" s="31"/>
      <c r="E12" s="31"/>
      <c r="F12" s="31"/>
      <c r="G12" s="31"/>
      <c r="H12" s="31"/>
      <c r="I12" s="31"/>
      <c r="J12" s="31"/>
      <c r="K12" s="31"/>
      <c r="L12" s="41"/>
      <c r="S12" s="31"/>
      <c r="T12" s="31"/>
      <c r="U12" s="31"/>
      <c r="V12" s="31"/>
      <c r="W12" s="31"/>
      <c r="X12" s="31"/>
      <c r="Y12" s="31"/>
      <c r="Z12" s="31"/>
      <c r="AA12" s="31"/>
      <c r="AB12" s="31"/>
      <c r="AC12" s="31"/>
      <c r="AD12" s="31"/>
      <c r="AE12" s="31"/>
    </row>
    <row r="13" spans="1:46" s="2" customFormat="1" ht="12" customHeight="1">
      <c r="A13" s="31"/>
      <c r="B13" s="32"/>
      <c r="C13" s="31"/>
      <c r="D13" s="26" t="s">
        <v>16</v>
      </c>
      <c r="E13" s="31"/>
      <c r="F13" s="24" t="s">
        <v>1</v>
      </c>
      <c r="G13" s="31"/>
      <c r="H13" s="31"/>
      <c r="I13" s="26" t="s">
        <v>17</v>
      </c>
      <c r="J13" s="24" t="s">
        <v>1</v>
      </c>
      <c r="K13" s="31"/>
      <c r="L13" s="41"/>
      <c r="S13" s="31"/>
      <c r="T13" s="31"/>
      <c r="U13" s="31"/>
      <c r="V13" s="31"/>
      <c r="W13" s="31"/>
      <c r="X13" s="31"/>
      <c r="Y13" s="31"/>
      <c r="Z13" s="31"/>
      <c r="AA13" s="31"/>
      <c r="AB13" s="31"/>
      <c r="AC13" s="31"/>
      <c r="AD13" s="31"/>
      <c r="AE13" s="31"/>
    </row>
    <row r="14" spans="1:46" s="2" customFormat="1" ht="12" customHeight="1">
      <c r="A14" s="31"/>
      <c r="B14" s="32"/>
      <c r="C14" s="31"/>
      <c r="D14" s="26" t="s">
        <v>18</v>
      </c>
      <c r="E14" s="31"/>
      <c r="F14" s="24" t="s">
        <v>19</v>
      </c>
      <c r="G14" s="31"/>
      <c r="H14" s="31"/>
      <c r="I14" s="26" t="s">
        <v>20</v>
      </c>
      <c r="J14" s="54">
        <f>'Rekapitulace stavby'!AN8</f>
        <v>45173</v>
      </c>
      <c r="K14" s="31"/>
      <c r="L14" s="41"/>
      <c r="S14" s="31"/>
      <c r="T14" s="31"/>
      <c r="U14" s="31"/>
      <c r="V14" s="31"/>
      <c r="W14" s="31"/>
      <c r="X14" s="31"/>
      <c r="Y14" s="31"/>
      <c r="Z14" s="31"/>
      <c r="AA14" s="31"/>
      <c r="AB14" s="31"/>
      <c r="AC14" s="31"/>
      <c r="AD14" s="31"/>
      <c r="AE14" s="31"/>
    </row>
    <row r="15" spans="1:46" s="2" customFormat="1" ht="10.9" customHeight="1">
      <c r="A15" s="31"/>
      <c r="B15" s="32"/>
      <c r="C15" s="31"/>
      <c r="D15" s="31"/>
      <c r="E15" s="31"/>
      <c r="F15" s="31"/>
      <c r="G15" s="31"/>
      <c r="H15" s="31"/>
      <c r="I15" s="31"/>
      <c r="J15" s="31"/>
      <c r="K15" s="31"/>
      <c r="L15" s="41"/>
      <c r="S15" s="31"/>
      <c r="T15" s="31"/>
      <c r="U15" s="31"/>
      <c r="V15" s="31"/>
      <c r="W15" s="31"/>
      <c r="X15" s="31"/>
      <c r="Y15" s="31"/>
      <c r="Z15" s="31"/>
      <c r="AA15" s="31"/>
      <c r="AB15" s="31"/>
      <c r="AC15" s="31"/>
      <c r="AD15" s="31"/>
      <c r="AE15" s="31"/>
    </row>
    <row r="16" spans="1:46" s="2" customFormat="1" ht="12" customHeight="1">
      <c r="A16" s="31"/>
      <c r="B16" s="32"/>
      <c r="C16" s="31"/>
      <c r="D16" s="26" t="s">
        <v>21</v>
      </c>
      <c r="E16" s="31"/>
      <c r="F16" s="31"/>
      <c r="G16" s="31"/>
      <c r="H16" s="31"/>
      <c r="I16" s="26" t="s">
        <v>22</v>
      </c>
      <c r="J16" s="24" t="s">
        <v>23</v>
      </c>
      <c r="K16" s="31"/>
      <c r="L16" s="41"/>
      <c r="S16" s="31"/>
      <c r="T16" s="31"/>
      <c r="U16" s="31"/>
      <c r="V16" s="31"/>
      <c r="W16" s="31"/>
      <c r="X16" s="31"/>
      <c r="Y16" s="31"/>
      <c r="Z16" s="31"/>
      <c r="AA16" s="31"/>
      <c r="AB16" s="31"/>
      <c r="AC16" s="31"/>
      <c r="AD16" s="31"/>
      <c r="AE16" s="31"/>
    </row>
    <row r="17" spans="1:31" s="2" customFormat="1" ht="18" customHeight="1">
      <c r="A17" s="31"/>
      <c r="B17" s="32"/>
      <c r="C17" s="31"/>
      <c r="D17" s="31"/>
      <c r="E17" s="24" t="s">
        <v>24</v>
      </c>
      <c r="F17" s="31"/>
      <c r="G17" s="31"/>
      <c r="H17" s="31"/>
      <c r="I17" s="26" t="s">
        <v>25</v>
      </c>
      <c r="J17" s="24" t="s">
        <v>26</v>
      </c>
      <c r="K17" s="31"/>
      <c r="L17" s="41"/>
      <c r="S17" s="31"/>
      <c r="T17" s="31"/>
      <c r="U17" s="31"/>
      <c r="V17" s="31"/>
      <c r="W17" s="31"/>
      <c r="X17" s="31"/>
      <c r="Y17" s="31"/>
      <c r="Z17" s="31"/>
      <c r="AA17" s="31"/>
      <c r="AB17" s="31"/>
      <c r="AC17" s="31"/>
      <c r="AD17" s="31"/>
      <c r="AE17" s="31"/>
    </row>
    <row r="18" spans="1:31" s="2" customFormat="1" ht="6.95" customHeight="1">
      <c r="A18" s="31"/>
      <c r="B18" s="32"/>
      <c r="C18" s="31"/>
      <c r="D18" s="31"/>
      <c r="E18" s="31"/>
      <c r="F18" s="31"/>
      <c r="G18" s="31"/>
      <c r="H18" s="31"/>
      <c r="I18" s="31"/>
      <c r="J18" s="31"/>
      <c r="K18" s="31"/>
      <c r="L18" s="41"/>
      <c r="S18" s="31"/>
      <c r="T18" s="31"/>
      <c r="U18" s="31"/>
      <c r="V18" s="31"/>
      <c r="W18" s="31"/>
      <c r="X18" s="31"/>
      <c r="Y18" s="31"/>
      <c r="Z18" s="31"/>
      <c r="AA18" s="31"/>
      <c r="AB18" s="31"/>
      <c r="AC18" s="31"/>
      <c r="AD18" s="31"/>
      <c r="AE18" s="31"/>
    </row>
    <row r="19" spans="1:31" s="2" customFormat="1" ht="12" customHeight="1">
      <c r="A19" s="31"/>
      <c r="B19" s="32"/>
      <c r="C19" s="31"/>
      <c r="D19" s="26" t="s">
        <v>27</v>
      </c>
      <c r="E19" s="31"/>
      <c r="F19" s="31"/>
      <c r="G19" s="31"/>
      <c r="H19" s="31"/>
      <c r="I19" s="26" t="s">
        <v>22</v>
      </c>
      <c r="J19" s="24" t="s">
        <v>28</v>
      </c>
      <c r="K19" s="31"/>
      <c r="L19" s="41"/>
      <c r="S19" s="31"/>
      <c r="T19" s="31"/>
      <c r="U19" s="31"/>
      <c r="V19" s="31"/>
      <c r="W19" s="31"/>
      <c r="X19" s="31"/>
      <c r="Y19" s="31"/>
      <c r="Z19" s="31"/>
      <c r="AA19" s="31"/>
      <c r="AB19" s="31"/>
      <c r="AC19" s="31"/>
      <c r="AD19" s="31"/>
      <c r="AE19" s="31"/>
    </row>
    <row r="20" spans="1:31" s="2" customFormat="1" ht="18" customHeight="1">
      <c r="A20" s="31"/>
      <c r="B20" s="32"/>
      <c r="C20" s="31"/>
      <c r="D20" s="31"/>
      <c r="E20" s="24" t="s">
        <v>29</v>
      </c>
      <c r="F20" s="31"/>
      <c r="G20" s="31"/>
      <c r="H20" s="31"/>
      <c r="I20" s="26" t="s">
        <v>25</v>
      </c>
      <c r="J20" s="24" t="s">
        <v>30</v>
      </c>
      <c r="K20" s="31"/>
      <c r="L20" s="41"/>
      <c r="S20" s="31"/>
      <c r="T20" s="31"/>
      <c r="U20" s="31"/>
      <c r="V20" s="31"/>
      <c r="W20" s="31"/>
      <c r="X20" s="31"/>
      <c r="Y20" s="31"/>
      <c r="Z20" s="31"/>
      <c r="AA20" s="31"/>
      <c r="AB20" s="31"/>
      <c r="AC20" s="31"/>
      <c r="AD20" s="31"/>
      <c r="AE20" s="31"/>
    </row>
    <row r="21" spans="1:31" s="2" customFormat="1" ht="6.95" customHeight="1">
      <c r="A21" s="31"/>
      <c r="B21" s="32"/>
      <c r="C21" s="31"/>
      <c r="D21" s="31"/>
      <c r="E21" s="31"/>
      <c r="F21" s="31"/>
      <c r="G21" s="31"/>
      <c r="H21" s="31"/>
      <c r="I21" s="31"/>
      <c r="J21" s="31"/>
      <c r="K21" s="31"/>
      <c r="L21" s="41"/>
      <c r="S21" s="31"/>
      <c r="T21" s="31"/>
      <c r="U21" s="31"/>
      <c r="V21" s="31"/>
      <c r="W21" s="31"/>
      <c r="X21" s="31"/>
      <c r="Y21" s="31"/>
      <c r="Z21" s="31"/>
      <c r="AA21" s="31"/>
      <c r="AB21" s="31"/>
      <c r="AC21" s="31"/>
      <c r="AD21" s="31"/>
      <c r="AE21" s="31"/>
    </row>
    <row r="22" spans="1:31" s="2" customFormat="1" ht="12" customHeight="1">
      <c r="A22" s="31"/>
      <c r="B22" s="32"/>
      <c r="C22" s="31"/>
      <c r="D22" s="26" t="s">
        <v>31</v>
      </c>
      <c r="E22" s="31"/>
      <c r="F22" s="31"/>
      <c r="G22" s="31"/>
      <c r="H22" s="31"/>
      <c r="I22" s="26" t="s">
        <v>22</v>
      </c>
      <c r="J22" s="24" t="s">
        <v>32</v>
      </c>
      <c r="K22" s="31"/>
      <c r="L22" s="41"/>
      <c r="S22" s="31"/>
      <c r="T22" s="31"/>
      <c r="U22" s="31"/>
      <c r="V22" s="31"/>
      <c r="W22" s="31"/>
      <c r="X22" s="31"/>
      <c r="Y22" s="31"/>
      <c r="Z22" s="31"/>
      <c r="AA22" s="31"/>
      <c r="AB22" s="31"/>
      <c r="AC22" s="31"/>
      <c r="AD22" s="31"/>
      <c r="AE22" s="31"/>
    </row>
    <row r="23" spans="1:31" s="2" customFormat="1" ht="18" customHeight="1">
      <c r="A23" s="31"/>
      <c r="B23" s="32"/>
      <c r="C23" s="31"/>
      <c r="D23" s="31"/>
      <c r="E23" s="24" t="s">
        <v>33</v>
      </c>
      <c r="F23" s="31"/>
      <c r="G23" s="31"/>
      <c r="H23" s="31"/>
      <c r="I23" s="26" t="s">
        <v>25</v>
      </c>
      <c r="J23" s="24" t="s">
        <v>1</v>
      </c>
      <c r="K23" s="31"/>
      <c r="L23" s="41"/>
      <c r="S23" s="31"/>
      <c r="T23" s="31"/>
      <c r="U23" s="31"/>
      <c r="V23" s="31"/>
      <c r="W23" s="31"/>
      <c r="X23" s="31"/>
      <c r="Y23" s="31"/>
      <c r="Z23" s="31"/>
      <c r="AA23" s="31"/>
      <c r="AB23" s="31"/>
      <c r="AC23" s="31"/>
      <c r="AD23" s="31"/>
      <c r="AE23" s="31"/>
    </row>
    <row r="24" spans="1:31" s="2" customFormat="1" ht="6.95" customHeight="1">
      <c r="A24" s="31"/>
      <c r="B24" s="32"/>
      <c r="C24" s="31"/>
      <c r="D24" s="31"/>
      <c r="E24" s="31"/>
      <c r="F24" s="31"/>
      <c r="G24" s="31"/>
      <c r="H24" s="31"/>
      <c r="I24" s="31"/>
      <c r="J24" s="31"/>
      <c r="K24" s="31"/>
      <c r="L24" s="41"/>
      <c r="S24" s="31"/>
      <c r="T24" s="31"/>
      <c r="U24" s="31"/>
      <c r="V24" s="31"/>
      <c r="W24" s="31"/>
      <c r="X24" s="31"/>
      <c r="Y24" s="31"/>
      <c r="Z24" s="31"/>
      <c r="AA24" s="31"/>
      <c r="AB24" s="31"/>
      <c r="AC24" s="31"/>
      <c r="AD24" s="31"/>
      <c r="AE24" s="31"/>
    </row>
    <row r="25" spans="1:31" s="2" customFormat="1" ht="12" customHeight="1">
      <c r="A25" s="31"/>
      <c r="B25" s="32"/>
      <c r="C25" s="31"/>
      <c r="D25" s="26" t="s">
        <v>35</v>
      </c>
      <c r="E25" s="31"/>
      <c r="F25" s="31"/>
      <c r="G25" s="31"/>
      <c r="H25" s="31"/>
      <c r="I25" s="26" t="s">
        <v>22</v>
      </c>
      <c r="J25" s="24" t="s">
        <v>1</v>
      </c>
      <c r="K25" s="31"/>
      <c r="L25" s="41"/>
      <c r="S25" s="31"/>
      <c r="T25" s="31"/>
      <c r="U25" s="31"/>
      <c r="V25" s="31"/>
      <c r="W25" s="31"/>
      <c r="X25" s="31"/>
      <c r="Y25" s="31"/>
      <c r="Z25" s="31"/>
      <c r="AA25" s="31"/>
      <c r="AB25" s="31"/>
      <c r="AC25" s="31"/>
      <c r="AD25" s="31"/>
      <c r="AE25" s="31"/>
    </row>
    <row r="26" spans="1:31" s="2" customFormat="1" ht="18" customHeight="1">
      <c r="A26" s="31"/>
      <c r="B26" s="32"/>
      <c r="C26" s="31"/>
      <c r="D26" s="31"/>
      <c r="E26" s="24" t="s">
        <v>36</v>
      </c>
      <c r="F26" s="31"/>
      <c r="G26" s="31"/>
      <c r="H26" s="31"/>
      <c r="I26" s="26" t="s">
        <v>25</v>
      </c>
      <c r="J26" s="24" t="s">
        <v>1</v>
      </c>
      <c r="K26" s="31"/>
      <c r="L26" s="41"/>
      <c r="S26" s="31"/>
      <c r="T26" s="31"/>
      <c r="U26" s="31"/>
      <c r="V26" s="31"/>
      <c r="W26" s="31"/>
      <c r="X26" s="31"/>
      <c r="Y26" s="31"/>
      <c r="Z26" s="31"/>
      <c r="AA26" s="31"/>
      <c r="AB26" s="31"/>
      <c r="AC26" s="31"/>
      <c r="AD26" s="31"/>
      <c r="AE26" s="31"/>
    </row>
    <row r="27" spans="1:31" s="2" customFormat="1" ht="6.95" customHeight="1">
      <c r="A27" s="31"/>
      <c r="B27" s="32"/>
      <c r="C27" s="31"/>
      <c r="D27" s="31"/>
      <c r="E27" s="31"/>
      <c r="F27" s="31"/>
      <c r="G27" s="31"/>
      <c r="H27" s="31"/>
      <c r="I27" s="31"/>
      <c r="J27" s="31"/>
      <c r="K27" s="31"/>
      <c r="L27" s="41"/>
      <c r="S27" s="31"/>
      <c r="T27" s="31"/>
      <c r="U27" s="31"/>
      <c r="V27" s="31"/>
      <c r="W27" s="31"/>
      <c r="X27" s="31"/>
      <c r="Y27" s="31"/>
      <c r="Z27" s="31"/>
      <c r="AA27" s="31"/>
      <c r="AB27" s="31"/>
      <c r="AC27" s="31"/>
      <c r="AD27" s="31"/>
      <c r="AE27" s="31"/>
    </row>
    <row r="28" spans="1:31" s="2" customFormat="1" ht="12" customHeight="1">
      <c r="A28" s="31"/>
      <c r="B28" s="32"/>
      <c r="C28" s="31"/>
      <c r="D28" s="26" t="s">
        <v>37</v>
      </c>
      <c r="E28" s="31"/>
      <c r="F28" s="31"/>
      <c r="G28" s="31"/>
      <c r="H28" s="31"/>
      <c r="I28" s="31"/>
      <c r="J28" s="31"/>
      <c r="K28" s="31"/>
      <c r="L28" s="41"/>
      <c r="S28" s="31"/>
      <c r="T28" s="31"/>
      <c r="U28" s="31"/>
      <c r="V28" s="31"/>
      <c r="W28" s="31"/>
      <c r="X28" s="31"/>
      <c r="Y28" s="31"/>
      <c r="Z28" s="31"/>
      <c r="AA28" s="31"/>
      <c r="AB28" s="31"/>
      <c r="AC28" s="31"/>
      <c r="AD28" s="31"/>
      <c r="AE28" s="31"/>
    </row>
    <row r="29" spans="1:31" s="8" customFormat="1" ht="16.5" customHeight="1">
      <c r="A29" s="103"/>
      <c r="B29" s="104"/>
      <c r="C29" s="103"/>
      <c r="D29" s="103"/>
      <c r="E29" s="353" t="s">
        <v>1</v>
      </c>
      <c r="F29" s="353"/>
      <c r="G29" s="353"/>
      <c r="H29" s="353"/>
      <c r="I29" s="103"/>
      <c r="J29" s="103"/>
      <c r="K29" s="103"/>
      <c r="L29" s="105"/>
      <c r="S29" s="103"/>
      <c r="T29" s="103"/>
      <c r="U29" s="103"/>
      <c r="V29" s="103"/>
      <c r="W29" s="103"/>
      <c r="X29" s="103"/>
      <c r="Y29" s="103"/>
      <c r="Z29" s="103"/>
      <c r="AA29" s="103"/>
      <c r="AB29" s="103"/>
      <c r="AC29" s="103"/>
      <c r="AD29" s="103"/>
      <c r="AE29" s="103"/>
    </row>
    <row r="30" spans="1:31" s="2" customFormat="1" ht="6.95" customHeight="1">
      <c r="A30" s="31"/>
      <c r="B30" s="32"/>
      <c r="C30" s="31"/>
      <c r="D30" s="31"/>
      <c r="E30" s="31"/>
      <c r="F30" s="31"/>
      <c r="G30" s="31"/>
      <c r="H30" s="31"/>
      <c r="I30" s="31"/>
      <c r="J30" s="31"/>
      <c r="K30" s="31"/>
      <c r="L30" s="41"/>
      <c r="S30" s="31"/>
      <c r="T30" s="31"/>
      <c r="U30" s="31"/>
      <c r="V30" s="31"/>
      <c r="W30" s="31"/>
      <c r="X30" s="31"/>
      <c r="Y30" s="31"/>
      <c r="Z30" s="31"/>
      <c r="AA30" s="31"/>
      <c r="AB30" s="31"/>
      <c r="AC30" s="31"/>
      <c r="AD30" s="31"/>
      <c r="AE30" s="31"/>
    </row>
    <row r="31" spans="1:31" s="2" customFormat="1" ht="6.95" customHeight="1">
      <c r="A31" s="31"/>
      <c r="B31" s="32"/>
      <c r="C31" s="31"/>
      <c r="D31" s="65"/>
      <c r="E31" s="65"/>
      <c r="F31" s="65"/>
      <c r="G31" s="65"/>
      <c r="H31" s="65"/>
      <c r="I31" s="65"/>
      <c r="J31" s="65"/>
      <c r="K31" s="65"/>
      <c r="L31" s="41"/>
      <c r="S31" s="31"/>
      <c r="T31" s="31"/>
      <c r="U31" s="31"/>
      <c r="V31" s="31"/>
      <c r="W31" s="31"/>
      <c r="X31" s="31"/>
      <c r="Y31" s="31"/>
      <c r="Z31" s="31"/>
      <c r="AA31" s="31"/>
      <c r="AB31" s="31"/>
      <c r="AC31" s="31"/>
      <c r="AD31" s="31"/>
      <c r="AE31" s="31"/>
    </row>
    <row r="32" spans="1:31" s="2" customFormat="1" ht="14.45" customHeight="1">
      <c r="A32" s="31"/>
      <c r="B32" s="32"/>
      <c r="C32" s="31"/>
      <c r="D32" s="24" t="s">
        <v>107</v>
      </c>
      <c r="E32" s="31"/>
      <c r="F32" s="31"/>
      <c r="G32" s="31"/>
      <c r="H32" s="31"/>
      <c r="I32" s="31"/>
      <c r="J32" s="30">
        <f>J98</f>
        <v>399599.41000000003</v>
      </c>
      <c r="K32" s="31"/>
      <c r="L32" s="41"/>
      <c r="S32" s="31"/>
      <c r="T32" s="31"/>
      <c r="U32" s="31"/>
      <c r="V32" s="31"/>
      <c r="W32" s="31"/>
      <c r="X32" s="31"/>
      <c r="Y32" s="31"/>
      <c r="Z32" s="31"/>
      <c r="AA32" s="31"/>
      <c r="AB32" s="31"/>
      <c r="AC32" s="31"/>
      <c r="AD32" s="31"/>
      <c r="AE32" s="31"/>
    </row>
    <row r="33" spans="1:31" s="2" customFormat="1" ht="14.45" customHeight="1">
      <c r="A33" s="31"/>
      <c r="B33" s="32"/>
      <c r="C33" s="31"/>
      <c r="D33" s="29" t="s">
        <v>108</v>
      </c>
      <c r="E33" s="31"/>
      <c r="F33" s="31"/>
      <c r="G33" s="31"/>
      <c r="H33" s="31"/>
      <c r="I33" s="31"/>
      <c r="J33" s="30">
        <f>J108</f>
        <v>0</v>
      </c>
      <c r="K33" s="31"/>
      <c r="L33" s="41"/>
      <c r="S33" s="31"/>
      <c r="T33" s="31"/>
      <c r="U33" s="31"/>
      <c r="V33" s="31"/>
      <c r="W33" s="31"/>
      <c r="X33" s="31"/>
      <c r="Y33" s="31"/>
      <c r="Z33" s="31"/>
      <c r="AA33" s="31"/>
      <c r="AB33" s="31"/>
      <c r="AC33" s="31"/>
      <c r="AD33" s="31"/>
      <c r="AE33" s="31"/>
    </row>
    <row r="34" spans="1:31" s="2" customFormat="1" ht="25.35" customHeight="1">
      <c r="A34" s="31"/>
      <c r="B34" s="32"/>
      <c r="C34" s="31"/>
      <c r="D34" s="106" t="s">
        <v>40</v>
      </c>
      <c r="E34" s="31"/>
      <c r="F34" s="31"/>
      <c r="G34" s="31"/>
      <c r="H34" s="31"/>
      <c r="I34" s="31"/>
      <c r="J34" s="70">
        <f>ROUND(J32 + J33, 2)</f>
        <v>399599.41</v>
      </c>
      <c r="K34" s="31"/>
      <c r="L34" s="41"/>
      <c r="S34" s="31"/>
      <c r="T34" s="31"/>
      <c r="U34" s="31"/>
      <c r="V34" s="31"/>
      <c r="W34" s="31"/>
      <c r="X34" s="31"/>
      <c r="Y34" s="31"/>
      <c r="Z34" s="31"/>
      <c r="AA34" s="31"/>
      <c r="AB34" s="31"/>
      <c r="AC34" s="31"/>
      <c r="AD34" s="31"/>
      <c r="AE34" s="31"/>
    </row>
    <row r="35" spans="1:31" s="2" customFormat="1" ht="6.95" customHeight="1">
      <c r="A35" s="31"/>
      <c r="B35" s="32"/>
      <c r="C35" s="31"/>
      <c r="D35" s="65"/>
      <c r="E35" s="65"/>
      <c r="F35" s="65"/>
      <c r="G35" s="65"/>
      <c r="H35" s="65"/>
      <c r="I35" s="65"/>
      <c r="J35" s="65"/>
      <c r="K35" s="65"/>
      <c r="L35" s="41"/>
      <c r="S35" s="31"/>
      <c r="T35" s="31"/>
      <c r="U35" s="31"/>
      <c r="V35" s="31"/>
      <c r="W35" s="31"/>
      <c r="X35" s="31"/>
      <c r="Y35" s="31"/>
      <c r="Z35" s="31"/>
      <c r="AA35" s="31"/>
      <c r="AB35" s="31"/>
      <c r="AC35" s="31"/>
      <c r="AD35" s="31"/>
      <c r="AE35" s="31"/>
    </row>
    <row r="36" spans="1:31" s="2" customFormat="1" ht="14.45" customHeight="1">
      <c r="A36" s="31"/>
      <c r="B36" s="32"/>
      <c r="C36" s="31"/>
      <c r="D36" s="31"/>
      <c r="E36" s="31"/>
      <c r="F36" s="35" t="s">
        <v>42</v>
      </c>
      <c r="G36" s="31"/>
      <c r="H36" s="31"/>
      <c r="I36" s="35" t="s">
        <v>41</v>
      </c>
      <c r="J36" s="35" t="s">
        <v>43</v>
      </c>
      <c r="K36" s="31"/>
      <c r="L36" s="41"/>
      <c r="S36" s="31"/>
      <c r="T36" s="31"/>
      <c r="U36" s="31"/>
      <c r="V36" s="31"/>
      <c r="W36" s="31"/>
      <c r="X36" s="31"/>
      <c r="Y36" s="31"/>
      <c r="Z36" s="31"/>
      <c r="AA36" s="31"/>
      <c r="AB36" s="31"/>
      <c r="AC36" s="31"/>
      <c r="AD36" s="31"/>
      <c r="AE36" s="31"/>
    </row>
    <row r="37" spans="1:31" s="2" customFormat="1" ht="14.45" customHeight="1">
      <c r="A37" s="31"/>
      <c r="B37" s="32"/>
      <c r="C37" s="31"/>
      <c r="D37" s="107" t="s">
        <v>44</v>
      </c>
      <c r="E37" s="26" t="s">
        <v>45</v>
      </c>
      <c r="F37" s="108">
        <f>ROUND((SUM(BE108:BE109) + SUM(BE131:BE219)),  2)</f>
        <v>399599.41</v>
      </c>
      <c r="G37" s="31"/>
      <c r="H37" s="31"/>
      <c r="I37" s="109">
        <v>0.21</v>
      </c>
      <c r="J37" s="108">
        <f>ROUND(((SUM(BE108:BE109) + SUM(BE131:BE219))*I37),  2)</f>
        <v>83915.88</v>
      </c>
      <c r="K37" s="31"/>
      <c r="L37" s="41"/>
      <c r="S37" s="31"/>
      <c r="T37" s="31"/>
      <c r="U37" s="31"/>
      <c r="V37" s="31"/>
      <c r="W37" s="31"/>
      <c r="X37" s="31"/>
      <c r="Y37" s="31"/>
      <c r="Z37" s="31"/>
      <c r="AA37" s="31"/>
      <c r="AB37" s="31"/>
      <c r="AC37" s="31"/>
      <c r="AD37" s="31"/>
      <c r="AE37" s="31"/>
    </row>
    <row r="38" spans="1:31" s="2" customFormat="1" ht="14.45" customHeight="1">
      <c r="A38" s="31"/>
      <c r="B38" s="32"/>
      <c r="C38" s="31"/>
      <c r="D38" s="31"/>
      <c r="E38" s="26" t="s">
        <v>46</v>
      </c>
      <c r="F38" s="108">
        <f>ROUND((SUM(BF108:BF109) + SUM(BF131:BF219)),  2)</f>
        <v>0</v>
      </c>
      <c r="G38" s="31"/>
      <c r="H38" s="31"/>
      <c r="I38" s="109">
        <v>0.15</v>
      </c>
      <c r="J38" s="108">
        <f>ROUND(((SUM(BF108:BF109) + SUM(BF131:BF219))*I38),  2)</f>
        <v>0</v>
      </c>
      <c r="K38" s="31"/>
      <c r="L38" s="41"/>
      <c r="S38" s="31"/>
      <c r="T38" s="31"/>
      <c r="U38" s="31"/>
      <c r="V38" s="31"/>
      <c r="W38" s="31"/>
      <c r="X38" s="31"/>
      <c r="Y38" s="31"/>
      <c r="Z38" s="31"/>
      <c r="AA38" s="31"/>
      <c r="AB38" s="31"/>
      <c r="AC38" s="31"/>
      <c r="AD38" s="31"/>
      <c r="AE38" s="31"/>
    </row>
    <row r="39" spans="1:31" s="2" customFormat="1" ht="14.45" hidden="1" customHeight="1">
      <c r="A39" s="31"/>
      <c r="B39" s="32"/>
      <c r="C39" s="31"/>
      <c r="D39" s="31"/>
      <c r="E39" s="26" t="s">
        <v>47</v>
      </c>
      <c r="F39" s="108">
        <f>ROUND((SUM(BG108:BG109) + SUM(BG131:BG219)),  2)</f>
        <v>0</v>
      </c>
      <c r="G39" s="31"/>
      <c r="H39" s="31"/>
      <c r="I39" s="109">
        <v>0.21</v>
      </c>
      <c r="J39" s="108">
        <f>0</f>
        <v>0</v>
      </c>
      <c r="K39" s="31"/>
      <c r="L39" s="41"/>
      <c r="S39" s="31"/>
      <c r="T39" s="31"/>
      <c r="U39" s="31"/>
      <c r="V39" s="31"/>
      <c r="W39" s="31"/>
      <c r="X39" s="31"/>
      <c r="Y39" s="31"/>
      <c r="Z39" s="31"/>
      <c r="AA39" s="31"/>
      <c r="AB39" s="31"/>
      <c r="AC39" s="31"/>
      <c r="AD39" s="31"/>
      <c r="AE39" s="31"/>
    </row>
    <row r="40" spans="1:31" s="2" customFormat="1" ht="14.45" hidden="1" customHeight="1">
      <c r="A40" s="31"/>
      <c r="B40" s="32"/>
      <c r="C40" s="31"/>
      <c r="D40" s="31"/>
      <c r="E40" s="26" t="s">
        <v>48</v>
      </c>
      <c r="F40" s="108">
        <f>ROUND((SUM(BH108:BH109) + SUM(BH131:BH219)),  2)</f>
        <v>0</v>
      </c>
      <c r="G40" s="31"/>
      <c r="H40" s="31"/>
      <c r="I40" s="109">
        <v>0.15</v>
      </c>
      <c r="J40" s="108">
        <f>0</f>
        <v>0</v>
      </c>
      <c r="K40" s="31"/>
      <c r="L40" s="41"/>
      <c r="S40" s="31"/>
      <c r="T40" s="31"/>
      <c r="U40" s="31"/>
      <c r="V40" s="31"/>
      <c r="W40" s="31"/>
      <c r="X40" s="31"/>
      <c r="Y40" s="31"/>
      <c r="Z40" s="31"/>
      <c r="AA40" s="31"/>
      <c r="AB40" s="31"/>
      <c r="AC40" s="31"/>
      <c r="AD40" s="31"/>
      <c r="AE40" s="31"/>
    </row>
    <row r="41" spans="1:31" s="2" customFormat="1" ht="14.45" hidden="1" customHeight="1">
      <c r="A41" s="31"/>
      <c r="B41" s="32"/>
      <c r="C41" s="31"/>
      <c r="D41" s="31"/>
      <c r="E41" s="26" t="s">
        <v>49</v>
      </c>
      <c r="F41" s="108">
        <f>ROUND((SUM(BI108:BI109) + SUM(BI131:BI219)),  2)</f>
        <v>0</v>
      </c>
      <c r="G41" s="31"/>
      <c r="H41" s="31"/>
      <c r="I41" s="109">
        <v>0</v>
      </c>
      <c r="J41" s="108">
        <f>0</f>
        <v>0</v>
      </c>
      <c r="K41" s="31"/>
      <c r="L41" s="41"/>
      <c r="S41" s="31"/>
      <c r="T41" s="31"/>
      <c r="U41" s="31"/>
      <c r="V41" s="31"/>
      <c r="W41" s="31"/>
      <c r="X41" s="31"/>
      <c r="Y41" s="31"/>
      <c r="Z41" s="31"/>
      <c r="AA41" s="31"/>
      <c r="AB41" s="31"/>
      <c r="AC41" s="31"/>
      <c r="AD41" s="31"/>
      <c r="AE41" s="31"/>
    </row>
    <row r="42" spans="1:31" s="2" customFormat="1" ht="6.95" customHeight="1">
      <c r="A42" s="31"/>
      <c r="B42" s="32"/>
      <c r="C42" s="31"/>
      <c r="D42" s="31"/>
      <c r="E42" s="31"/>
      <c r="F42" s="31"/>
      <c r="G42" s="31"/>
      <c r="H42" s="31"/>
      <c r="I42" s="31"/>
      <c r="J42" s="31"/>
      <c r="K42" s="31"/>
      <c r="L42" s="41"/>
      <c r="S42" s="31"/>
      <c r="T42" s="31"/>
      <c r="U42" s="31"/>
      <c r="V42" s="31"/>
      <c r="W42" s="31"/>
      <c r="X42" s="31"/>
      <c r="Y42" s="31"/>
      <c r="Z42" s="31"/>
      <c r="AA42" s="31"/>
      <c r="AB42" s="31"/>
      <c r="AC42" s="31"/>
      <c r="AD42" s="31"/>
      <c r="AE42" s="31"/>
    </row>
    <row r="43" spans="1:31" s="2" customFormat="1" ht="25.35" customHeight="1">
      <c r="A43" s="31"/>
      <c r="B43" s="32"/>
      <c r="C43" s="99"/>
      <c r="D43" s="110" t="s">
        <v>50</v>
      </c>
      <c r="E43" s="59"/>
      <c r="F43" s="59"/>
      <c r="G43" s="111" t="s">
        <v>51</v>
      </c>
      <c r="H43" s="112" t="s">
        <v>52</v>
      </c>
      <c r="I43" s="59"/>
      <c r="J43" s="113">
        <f>SUM(J34:J41)</f>
        <v>483515.29</v>
      </c>
      <c r="K43" s="114"/>
      <c r="L43" s="41"/>
      <c r="S43" s="31"/>
      <c r="T43" s="31"/>
      <c r="U43" s="31"/>
      <c r="V43" s="31"/>
      <c r="W43" s="31"/>
      <c r="X43" s="31"/>
      <c r="Y43" s="31"/>
      <c r="Z43" s="31"/>
      <c r="AA43" s="31"/>
      <c r="AB43" s="31"/>
      <c r="AC43" s="31"/>
      <c r="AD43" s="31"/>
      <c r="AE43" s="31"/>
    </row>
    <row r="44" spans="1:31" s="2" customFormat="1" ht="14.45" customHeight="1">
      <c r="A44" s="31"/>
      <c r="B44" s="32"/>
      <c r="C44" s="31"/>
      <c r="D44" s="31"/>
      <c r="E44" s="31"/>
      <c r="F44" s="31"/>
      <c r="G44" s="31"/>
      <c r="H44" s="31"/>
      <c r="I44" s="31"/>
      <c r="J44" s="31"/>
      <c r="K44" s="31"/>
      <c r="L44" s="41"/>
      <c r="S44" s="31"/>
      <c r="T44" s="31"/>
      <c r="U44" s="31"/>
      <c r="V44" s="31"/>
      <c r="W44" s="31"/>
      <c r="X44" s="31"/>
      <c r="Y44" s="31"/>
      <c r="Z44" s="31"/>
      <c r="AA44" s="31"/>
      <c r="AB44" s="31"/>
      <c r="AC44" s="31"/>
      <c r="AD44" s="31"/>
      <c r="AE44" s="31"/>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41"/>
      <c r="D50" s="42" t="s">
        <v>53</v>
      </c>
      <c r="E50" s="43"/>
      <c r="F50" s="43"/>
      <c r="G50" s="42" t="s">
        <v>54</v>
      </c>
      <c r="H50" s="43"/>
      <c r="I50" s="43"/>
      <c r="J50" s="43"/>
      <c r="K50" s="43"/>
      <c r="L50" s="41"/>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2.75">
      <c r="A61" s="31"/>
      <c r="B61" s="32"/>
      <c r="C61" s="31"/>
      <c r="D61" s="44" t="s">
        <v>55</v>
      </c>
      <c r="E61" s="34"/>
      <c r="F61" s="115" t="s">
        <v>56</v>
      </c>
      <c r="G61" s="44" t="s">
        <v>55</v>
      </c>
      <c r="H61" s="34"/>
      <c r="I61" s="34"/>
      <c r="J61" s="116" t="s">
        <v>56</v>
      </c>
      <c r="K61" s="34"/>
      <c r="L61" s="41"/>
      <c r="S61" s="31"/>
      <c r="T61" s="31"/>
      <c r="U61" s="31"/>
      <c r="V61" s="31"/>
      <c r="W61" s="31"/>
      <c r="X61" s="31"/>
      <c r="Y61" s="31"/>
      <c r="Z61" s="31"/>
      <c r="AA61" s="31"/>
      <c r="AB61" s="31"/>
      <c r="AC61" s="31"/>
      <c r="AD61" s="31"/>
      <c r="AE61" s="31"/>
    </row>
    <row r="62" spans="1:31">
      <c r="B62" s="20"/>
      <c r="L62" s="20"/>
    </row>
    <row r="63" spans="1:31">
      <c r="B63" s="20"/>
      <c r="L63" s="20"/>
    </row>
    <row r="64" spans="1:31">
      <c r="B64" s="20"/>
      <c r="L64" s="20"/>
    </row>
    <row r="65" spans="1:31" s="2" customFormat="1" ht="12.75">
      <c r="A65" s="31"/>
      <c r="B65" s="32"/>
      <c r="C65" s="31"/>
      <c r="D65" s="42" t="s">
        <v>57</v>
      </c>
      <c r="E65" s="45"/>
      <c r="F65" s="45"/>
      <c r="G65" s="42" t="s">
        <v>58</v>
      </c>
      <c r="H65" s="45"/>
      <c r="I65" s="45"/>
      <c r="J65" s="45"/>
      <c r="K65" s="45"/>
      <c r="L65" s="41"/>
      <c r="S65" s="31"/>
      <c r="T65" s="31"/>
      <c r="U65" s="31"/>
      <c r="V65" s="31"/>
      <c r="W65" s="31"/>
      <c r="X65" s="31"/>
      <c r="Y65" s="31"/>
      <c r="Z65" s="31"/>
      <c r="AA65" s="31"/>
      <c r="AB65" s="31"/>
      <c r="AC65" s="31"/>
      <c r="AD65" s="31"/>
      <c r="AE65" s="31"/>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2.75">
      <c r="A76" s="31"/>
      <c r="B76" s="32"/>
      <c r="C76" s="31"/>
      <c r="D76" s="44" t="s">
        <v>55</v>
      </c>
      <c r="E76" s="34"/>
      <c r="F76" s="115" t="s">
        <v>56</v>
      </c>
      <c r="G76" s="44" t="s">
        <v>55</v>
      </c>
      <c r="H76" s="34"/>
      <c r="I76" s="34"/>
      <c r="J76" s="116" t="s">
        <v>56</v>
      </c>
      <c r="K76" s="34"/>
      <c r="L76" s="41"/>
      <c r="S76" s="31"/>
      <c r="T76" s="31"/>
      <c r="U76" s="31"/>
      <c r="V76" s="31"/>
      <c r="W76" s="31"/>
      <c r="X76" s="31"/>
      <c r="Y76" s="31"/>
      <c r="Z76" s="31"/>
      <c r="AA76" s="31"/>
      <c r="AB76" s="31"/>
      <c r="AC76" s="31"/>
      <c r="AD76" s="31"/>
      <c r="AE76" s="31"/>
    </row>
    <row r="77" spans="1:31" s="2" customFormat="1" ht="14.45" customHeight="1">
      <c r="A77" s="31"/>
      <c r="B77" s="46"/>
      <c r="C77" s="47"/>
      <c r="D77" s="47"/>
      <c r="E77" s="47"/>
      <c r="F77" s="47"/>
      <c r="G77" s="47"/>
      <c r="H77" s="47"/>
      <c r="I77" s="47"/>
      <c r="J77" s="47"/>
      <c r="K77" s="47"/>
      <c r="L77" s="41"/>
      <c r="S77" s="31"/>
      <c r="T77" s="31"/>
      <c r="U77" s="31"/>
      <c r="V77" s="31"/>
      <c r="W77" s="31"/>
      <c r="X77" s="31"/>
      <c r="Y77" s="31"/>
      <c r="Z77" s="31"/>
      <c r="AA77" s="31"/>
      <c r="AB77" s="31"/>
      <c r="AC77" s="31"/>
      <c r="AD77" s="31"/>
      <c r="AE77" s="31"/>
    </row>
    <row r="81" spans="1:31" s="2" customFormat="1" ht="6.95" customHeight="1">
      <c r="A81" s="31"/>
      <c r="B81" s="48"/>
      <c r="C81" s="49"/>
      <c r="D81" s="49"/>
      <c r="E81" s="49"/>
      <c r="F81" s="49"/>
      <c r="G81" s="49"/>
      <c r="H81" s="49"/>
      <c r="I81" s="49"/>
      <c r="J81" s="49"/>
      <c r="K81" s="49"/>
      <c r="L81" s="41"/>
      <c r="S81" s="31"/>
      <c r="T81" s="31"/>
      <c r="U81" s="31"/>
      <c r="V81" s="31"/>
      <c r="W81" s="31"/>
      <c r="X81" s="31"/>
      <c r="Y81" s="31"/>
      <c r="Z81" s="31"/>
      <c r="AA81" s="31"/>
      <c r="AB81" s="31"/>
      <c r="AC81" s="31"/>
      <c r="AD81" s="31"/>
      <c r="AE81" s="31"/>
    </row>
    <row r="82" spans="1:31" s="2" customFormat="1" ht="24.95" customHeight="1">
      <c r="A82" s="31"/>
      <c r="B82" s="32"/>
      <c r="C82" s="21" t="s">
        <v>109</v>
      </c>
      <c r="D82" s="31"/>
      <c r="E82" s="31"/>
      <c r="F82" s="31"/>
      <c r="G82" s="31"/>
      <c r="H82" s="31"/>
      <c r="I82" s="31"/>
      <c r="J82" s="31"/>
      <c r="K82" s="31"/>
      <c r="L82" s="41"/>
      <c r="S82" s="31"/>
      <c r="T82" s="31"/>
      <c r="U82" s="31"/>
      <c r="V82" s="31"/>
      <c r="W82" s="31"/>
      <c r="X82" s="31"/>
      <c r="Y82" s="31"/>
      <c r="Z82" s="31"/>
      <c r="AA82" s="31"/>
      <c r="AB82" s="31"/>
      <c r="AC82" s="31"/>
      <c r="AD82" s="31"/>
      <c r="AE82" s="31"/>
    </row>
    <row r="83" spans="1:31" s="2" customFormat="1" ht="6.95" customHeight="1">
      <c r="A83" s="31"/>
      <c r="B83" s="32"/>
      <c r="C83" s="31"/>
      <c r="D83" s="31"/>
      <c r="E83" s="31"/>
      <c r="F83" s="31"/>
      <c r="G83" s="31"/>
      <c r="H83" s="31"/>
      <c r="I83" s="31"/>
      <c r="J83" s="31"/>
      <c r="K83" s="31"/>
      <c r="L83" s="41"/>
      <c r="S83" s="31"/>
      <c r="T83" s="31"/>
      <c r="U83" s="31"/>
      <c r="V83" s="31"/>
      <c r="W83" s="31"/>
      <c r="X83" s="31"/>
      <c r="Y83" s="31"/>
      <c r="Z83" s="31"/>
      <c r="AA83" s="31"/>
      <c r="AB83" s="31"/>
      <c r="AC83" s="31"/>
      <c r="AD83" s="31"/>
      <c r="AE83" s="31"/>
    </row>
    <row r="84" spans="1:31" s="2" customFormat="1" ht="12" customHeight="1">
      <c r="A84" s="31"/>
      <c r="B84" s="32"/>
      <c r="C84" s="26" t="s">
        <v>14</v>
      </c>
      <c r="D84" s="31"/>
      <c r="E84" s="31"/>
      <c r="F84" s="31"/>
      <c r="G84" s="31"/>
      <c r="H84" s="31"/>
      <c r="I84" s="31"/>
      <c r="J84" s="31"/>
      <c r="K84" s="31"/>
      <c r="L84" s="41"/>
      <c r="S84" s="31"/>
      <c r="T84" s="31"/>
      <c r="U84" s="31"/>
      <c r="V84" s="31"/>
      <c r="W84" s="31"/>
      <c r="X84" s="31"/>
      <c r="Y84" s="31"/>
      <c r="Z84" s="31"/>
      <c r="AA84" s="31"/>
      <c r="AB84" s="31"/>
      <c r="AC84" s="31"/>
      <c r="AD84" s="31"/>
      <c r="AE84" s="31"/>
    </row>
    <row r="85" spans="1:31" s="2" customFormat="1" ht="16.5" customHeight="1">
      <c r="A85" s="31"/>
      <c r="B85" s="32"/>
      <c r="C85" s="31"/>
      <c r="D85" s="31"/>
      <c r="E85" s="367" t="str">
        <f>E7</f>
        <v>Integrované městské centrum TILIA -Zm.L. -dod.č.6</v>
      </c>
      <c r="F85" s="368"/>
      <c r="G85" s="368"/>
      <c r="H85" s="368"/>
      <c r="I85" s="31"/>
      <c r="J85" s="31"/>
      <c r="K85" s="31"/>
      <c r="L85" s="41"/>
      <c r="S85" s="31"/>
      <c r="T85" s="31"/>
      <c r="U85" s="31"/>
      <c r="V85" s="31"/>
      <c r="W85" s="31"/>
      <c r="X85" s="31"/>
      <c r="Y85" s="31"/>
      <c r="Z85" s="31"/>
      <c r="AA85" s="31"/>
      <c r="AB85" s="31"/>
      <c r="AC85" s="31"/>
      <c r="AD85" s="31"/>
      <c r="AE85" s="31"/>
    </row>
    <row r="86" spans="1:31" s="1" customFormat="1" ht="12" customHeight="1">
      <c r="B86" s="20"/>
      <c r="C86" s="26" t="s">
        <v>103</v>
      </c>
      <c r="L86" s="20"/>
    </row>
    <row r="87" spans="1:31" s="2" customFormat="1" ht="16.5" customHeight="1">
      <c r="A87" s="31"/>
      <c r="B87" s="32"/>
      <c r="C87" s="31"/>
      <c r="D87" s="31"/>
      <c r="E87" s="367" t="s">
        <v>104</v>
      </c>
      <c r="F87" s="366"/>
      <c r="G87" s="366"/>
      <c r="H87" s="366"/>
      <c r="I87" s="31"/>
      <c r="J87" s="31"/>
      <c r="K87" s="31"/>
      <c r="L87" s="41"/>
      <c r="S87" s="31"/>
      <c r="T87" s="31"/>
      <c r="U87" s="31"/>
      <c r="V87" s="31"/>
      <c r="W87" s="31"/>
      <c r="X87" s="31"/>
      <c r="Y87" s="31"/>
      <c r="Z87" s="31"/>
      <c r="AA87" s="31"/>
      <c r="AB87" s="31"/>
      <c r="AC87" s="31"/>
      <c r="AD87" s="31"/>
      <c r="AE87" s="31"/>
    </row>
    <row r="88" spans="1:31" s="2" customFormat="1" ht="12" customHeight="1">
      <c r="A88" s="31"/>
      <c r="B88" s="32"/>
      <c r="C88" s="26" t="s">
        <v>105</v>
      </c>
      <c r="D88" s="31"/>
      <c r="E88" s="31"/>
      <c r="F88" s="31"/>
      <c r="G88" s="31"/>
      <c r="H88" s="31"/>
      <c r="I88" s="31"/>
      <c r="J88" s="31"/>
      <c r="K88" s="31"/>
      <c r="L88" s="41"/>
      <c r="S88" s="31"/>
      <c r="T88" s="31"/>
      <c r="U88" s="31"/>
      <c r="V88" s="31"/>
      <c r="W88" s="31"/>
      <c r="X88" s="31"/>
      <c r="Y88" s="31"/>
      <c r="Z88" s="31"/>
      <c r="AA88" s="31"/>
      <c r="AB88" s="31"/>
      <c r="AC88" s="31"/>
      <c r="AD88" s="31"/>
      <c r="AE88" s="31"/>
    </row>
    <row r="89" spans="1:31" s="2" customFormat="1" ht="16.5" customHeight="1">
      <c r="A89" s="31"/>
      <c r="B89" s="32"/>
      <c r="C89" s="31"/>
      <c r="D89" s="31"/>
      <c r="E89" s="325" t="str">
        <f>E11</f>
        <v>VCP - ZL31 - ZTI, ÚT</v>
      </c>
      <c r="F89" s="366"/>
      <c r="G89" s="366"/>
      <c r="H89" s="366"/>
      <c r="I89" s="31"/>
      <c r="J89" s="31"/>
      <c r="K89" s="31"/>
      <c r="L89" s="41"/>
      <c r="S89" s="31"/>
      <c r="T89" s="31"/>
      <c r="U89" s="31"/>
      <c r="V89" s="31"/>
      <c r="W89" s="31"/>
      <c r="X89" s="31"/>
      <c r="Y89" s="31"/>
      <c r="Z89" s="31"/>
      <c r="AA89" s="31"/>
      <c r="AB89" s="31"/>
      <c r="AC89" s="31"/>
      <c r="AD89" s="31"/>
      <c r="AE89" s="31"/>
    </row>
    <row r="90" spans="1:31" s="2" customFormat="1" ht="6.95" customHeight="1">
      <c r="A90" s="31"/>
      <c r="B90" s="32"/>
      <c r="C90" s="31"/>
      <c r="D90" s="31"/>
      <c r="E90" s="31"/>
      <c r="F90" s="31"/>
      <c r="G90" s="31"/>
      <c r="H90" s="31"/>
      <c r="I90" s="31"/>
      <c r="J90" s="31"/>
      <c r="K90" s="31"/>
      <c r="L90" s="41"/>
      <c r="S90" s="31"/>
      <c r="T90" s="31"/>
      <c r="U90" s="31"/>
      <c r="V90" s="31"/>
      <c r="W90" s="31"/>
      <c r="X90" s="31"/>
      <c r="Y90" s="31"/>
      <c r="Z90" s="31"/>
      <c r="AA90" s="31"/>
      <c r="AB90" s="31"/>
      <c r="AC90" s="31"/>
      <c r="AD90" s="31"/>
      <c r="AE90" s="31"/>
    </row>
    <row r="91" spans="1:31" s="2" customFormat="1" ht="12" customHeight="1">
      <c r="A91" s="31"/>
      <c r="B91" s="32"/>
      <c r="C91" s="26" t="s">
        <v>18</v>
      </c>
      <c r="D91" s="31"/>
      <c r="E91" s="31"/>
      <c r="F91" s="24" t="str">
        <f>F14</f>
        <v>Rychnov u Jablonce nad Nisou</v>
      </c>
      <c r="G91" s="31"/>
      <c r="H91" s="31"/>
      <c r="I91" s="26" t="s">
        <v>20</v>
      </c>
      <c r="J91" s="54">
        <f>IF(J14="","",J14)</f>
        <v>45173</v>
      </c>
      <c r="K91" s="31"/>
      <c r="L91" s="41"/>
      <c r="S91" s="31"/>
      <c r="T91" s="31"/>
      <c r="U91" s="31"/>
      <c r="V91" s="31"/>
      <c r="W91" s="31"/>
      <c r="X91" s="31"/>
      <c r="Y91" s="31"/>
      <c r="Z91" s="31"/>
      <c r="AA91" s="31"/>
      <c r="AB91" s="31"/>
      <c r="AC91" s="31"/>
      <c r="AD91" s="31"/>
      <c r="AE91" s="31"/>
    </row>
    <row r="92" spans="1:31" s="2" customFormat="1" ht="6.95" customHeight="1">
      <c r="A92" s="31"/>
      <c r="B92" s="32"/>
      <c r="C92" s="31"/>
      <c r="D92" s="31"/>
      <c r="E92" s="31"/>
      <c r="F92" s="31"/>
      <c r="G92" s="31"/>
      <c r="H92" s="31"/>
      <c r="I92" s="31"/>
      <c r="J92" s="31"/>
      <c r="K92" s="31"/>
      <c r="L92" s="41"/>
      <c r="S92" s="31"/>
      <c r="T92" s="31"/>
      <c r="U92" s="31"/>
      <c r="V92" s="31"/>
      <c r="W92" s="31"/>
      <c r="X92" s="31"/>
      <c r="Y92" s="31"/>
      <c r="Z92" s="31"/>
      <c r="AA92" s="31"/>
      <c r="AB92" s="31"/>
      <c r="AC92" s="31"/>
      <c r="AD92" s="31"/>
      <c r="AE92" s="31"/>
    </row>
    <row r="93" spans="1:31" s="2" customFormat="1" ht="15.2" customHeight="1">
      <c r="A93" s="31"/>
      <c r="B93" s="32"/>
      <c r="C93" s="26" t="s">
        <v>21</v>
      </c>
      <c r="D93" s="31"/>
      <c r="E93" s="31"/>
      <c r="F93" s="24" t="str">
        <f>E17</f>
        <v>Město Rychnov u Jablonce nad Nisou</v>
      </c>
      <c r="G93" s="31"/>
      <c r="H93" s="31"/>
      <c r="I93" s="26" t="s">
        <v>31</v>
      </c>
      <c r="J93" s="27" t="str">
        <f>E23</f>
        <v>DESIGM 4</v>
      </c>
      <c r="K93" s="31"/>
      <c r="L93" s="41"/>
      <c r="S93" s="31"/>
      <c r="T93" s="31"/>
      <c r="U93" s="31"/>
      <c r="V93" s="31"/>
      <c r="W93" s="31"/>
      <c r="X93" s="31"/>
      <c r="Y93" s="31"/>
      <c r="Z93" s="31"/>
      <c r="AA93" s="31"/>
      <c r="AB93" s="31"/>
      <c r="AC93" s="31"/>
      <c r="AD93" s="31"/>
      <c r="AE93" s="31"/>
    </row>
    <row r="94" spans="1:31" s="2" customFormat="1" ht="25.7" customHeight="1">
      <c r="A94" s="31"/>
      <c r="B94" s="32"/>
      <c r="C94" s="26" t="s">
        <v>27</v>
      </c>
      <c r="D94" s="31"/>
      <c r="E94" s="31"/>
      <c r="F94" s="24" t="str">
        <f>IF(E20="","",E20)</f>
        <v>CL-EVANS s.r.o., Bulharská 1557, Česká Lípa</v>
      </c>
      <c r="G94" s="31"/>
      <c r="H94" s="31"/>
      <c r="I94" s="26" t="s">
        <v>35</v>
      </c>
      <c r="J94" s="27" t="str">
        <f>E26</f>
        <v>Radek Ulbricht, CL-EVANS s.r.o.</v>
      </c>
      <c r="K94" s="31"/>
      <c r="L94" s="41"/>
      <c r="S94" s="31"/>
      <c r="T94" s="31"/>
      <c r="U94" s="31"/>
      <c r="V94" s="31"/>
      <c r="W94" s="31"/>
      <c r="X94" s="31"/>
      <c r="Y94" s="31"/>
      <c r="Z94" s="31"/>
      <c r="AA94" s="31"/>
      <c r="AB94" s="31"/>
      <c r="AC94" s="31"/>
      <c r="AD94" s="31"/>
      <c r="AE94" s="31"/>
    </row>
    <row r="95" spans="1:31" s="2" customFormat="1" ht="10.35" customHeight="1">
      <c r="A95" s="31"/>
      <c r="B95" s="32"/>
      <c r="C95" s="31"/>
      <c r="D95" s="31"/>
      <c r="E95" s="31"/>
      <c r="F95" s="31"/>
      <c r="G95" s="31"/>
      <c r="H95" s="31"/>
      <c r="I95" s="31"/>
      <c r="J95" s="31"/>
      <c r="K95" s="31"/>
      <c r="L95" s="41"/>
      <c r="S95" s="31"/>
      <c r="T95" s="31"/>
      <c r="U95" s="31"/>
      <c r="V95" s="31"/>
      <c r="W95" s="31"/>
      <c r="X95" s="31"/>
      <c r="Y95" s="31"/>
      <c r="Z95" s="31"/>
      <c r="AA95" s="31"/>
      <c r="AB95" s="31"/>
      <c r="AC95" s="31"/>
      <c r="AD95" s="31"/>
      <c r="AE95" s="31"/>
    </row>
    <row r="96" spans="1:31" s="2" customFormat="1" ht="29.25" customHeight="1">
      <c r="A96" s="31"/>
      <c r="B96" s="32"/>
      <c r="C96" s="117" t="s">
        <v>110</v>
      </c>
      <c r="D96" s="99"/>
      <c r="E96" s="99"/>
      <c r="F96" s="99"/>
      <c r="G96" s="99"/>
      <c r="H96" s="99"/>
      <c r="I96" s="99"/>
      <c r="J96" s="118" t="s">
        <v>111</v>
      </c>
      <c r="K96" s="99"/>
      <c r="L96" s="41"/>
      <c r="S96" s="31"/>
      <c r="T96" s="31"/>
      <c r="U96" s="31"/>
      <c r="V96" s="31"/>
      <c r="W96" s="31"/>
      <c r="X96" s="31"/>
      <c r="Y96" s="31"/>
      <c r="Z96" s="31"/>
      <c r="AA96" s="31"/>
      <c r="AB96" s="31"/>
      <c r="AC96" s="31"/>
      <c r="AD96" s="31"/>
      <c r="AE96" s="31"/>
    </row>
    <row r="97" spans="1:47" s="2" customFormat="1" ht="10.35" customHeight="1">
      <c r="A97" s="31"/>
      <c r="B97" s="32"/>
      <c r="C97" s="31"/>
      <c r="D97" s="31"/>
      <c r="E97" s="31"/>
      <c r="F97" s="31"/>
      <c r="G97" s="31"/>
      <c r="H97" s="31"/>
      <c r="I97" s="31"/>
      <c r="J97" s="31"/>
      <c r="K97" s="31"/>
      <c r="L97" s="41"/>
      <c r="S97" s="31"/>
      <c r="T97" s="31"/>
      <c r="U97" s="31"/>
      <c r="V97" s="31"/>
      <c r="W97" s="31"/>
      <c r="X97" s="31"/>
      <c r="Y97" s="31"/>
      <c r="Z97" s="31"/>
      <c r="AA97" s="31"/>
      <c r="AB97" s="31"/>
      <c r="AC97" s="31"/>
      <c r="AD97" s="31"/>
      <c r="AE97" s="31"/>
    </row>
    <row r="98" spans="1:47" s="2" customFormat="1" ht="22.9" customHeight="1">
      <c r="A98" s="31"/>
      <c r="B98" s="32"/>
      <c r="C98" s="119" t="s">
        <v>112</v>
      </c>
      <c r="D98" s="31"/>
      <c r="E98" s="31"/>
      <c r="F98" s="31"/>
      <c r="G98" s="31"/>
      <c r="H98" s="31"/>
      <c r="I98" s="31"/>
      <c r="J98" s="70">
        <f>J131</f>
        <v>399599.41000000003</v>
      </c>
      <c r="K98" s="31"/>
      <c r="L98" s="41"/>
      <c r="S98" s="31"/>
      <c r="T98" s="31"/>
      <c r="U98" s="31"/>
      <c r="V98" s="31"/>
      <c r="W98" s="31"/>
      <c r="X98" s="31"/>
      <c r="Y98" s="31"/>
      <c r="Z98" s="31"/>
      <c r="AA98" s="31"/>
      <c r="AB98" s="31"/>
      <c r="AC98" s="31"/>
      <c r="AD98" s="31"/>
      <c r="AE98" s="31"/>
      <c r="AU98" s="17" t="s">
        <v>113</v>
      </c>
    </row>
    <row r="99" spans="1:47" s="9" customFormat="1" ht="24.95" customHeight="1">
      <c r="B99" s="120"/>
      <c r="D99" s="121" t="s">
        <v>114</v>
      </c>
      <c r="E99" s="122"/>
      <c r="F99" s="122"/>
      <c r="G99" s="122"/>
      <c r="H99" s="122"/>
      <c r="I99" s="122"/>
      <c r="J99" s="123">
        <f>J132</f>
        <v>399599.41000000003</v>
      </c>
      <c r="L99" s="120"/>
    </row>
    <row r="100" spans="1:47" s="10" customFormat="1" ht="19.899999999999999" customHeight="1">
      <c r="B100" s="124"/>
      <c r="D100" s="125" t="s">
        <v>115</v>
      </c>
      <c r="E100" s="126"/>
      <c r="F100" s="126"/>
      <c r="G100" s="126"/>
      <c r="H100" s="126"/>
      <c r="I100" s="126"/>
      <c r="J100" s="127">
        <f>J133</f>
        <v>35214</v>
      </c>
      <c r="L100" s="124"/>
    </row>
    <row r="101" spans="1:47" s="10" customFormat="1" ht="19.899999999999999" customHeight="1">
      <c r="B101" s="124"/>
      <c r="D101" s="125" t="s">
        <v>116</v>
      </c>
      <c r="E101" s="126"/>
      <c r="F101" s="126"/>
      <c r="G101" s="126"/>
      <c r="H101" s="126"/>
      <c r="I101" s="126"/>
      <c r="J101" s="127">
        <f>J159</f>
        <v>66802.69</v>
      </c>
      <c r="L101" s="124"/>
    </row>
    <row r="102" spans="1:47" s="10" customFormat="1" ht="19.899999999999999" customHeight="1">
      <c r="B102" s="124"/>
      <c r="D102" s="125" t="s">
        <v>117</v>
      </c>
      <c r="E102" s="126"/>
      <c r="F102" s="126"/>
      <c r="G102" s="126"/>
      <c r="H102" s="126"/>
      <c r="I102" s="126"/>
      <c r="J102" s="127">
        <f>J175</f>
        <v>14536.46</v>
      </c>
      <c r="L102" s="124"/>
    </row>
    <row r="103" spans="1:47" s="10" customFormat="1" ht="19.899999999999999" customHeight="1">
      <c r="B103" s="124"/>
      <c r="D103" s="125" t="s">
        <v>429</v>
      </c>
      <c r="E103" s="126"/>
      <c r="F103" s="126"/>
      <c r="G103" s="126"/>
      <c r="H103" s="126"/>
      <c r="I103" s="126"/>
      <c r="J103" s="127">
        <f>J188</f>
        <v>243703.26</v>
      </c>
      <c r="L103" s="124"/>
    </row>
    <row r="104" spans="1:47" s="10" customFormat="1" ht="19.899999999999999" customHeight="1">
      <c r="B104" s="124"/>
      <c r="D104" s="125" t="s">
        <v>118</v>
      </c>
      <c r="E104" s="126"/>
      <c r="F104" s="126"/>
      <c r="G104" s="126"/>
      <c r="H104" s="126"/>
      <c r="I104" s="126"/>
      <c r="J104" s="127">
        <f>J207</f>
        <v>2043</v>
      </c>
      <c r="L104" s="124"/>
    </row>
    <row r="105" spans="1:47" s="10" customFormat="1" ht="19.899999999999999" customHeight="1">
      <c r="B105" s="124"/>
      <c r="D105" s="125" t="s">
        <v>430</v>
      </c>
      <c r="E105" s="126"/>
      <c r="F105" s="126"/>
      <c r="G105" s="126"/>
      <c r="H105" s="126"/>
      <c r="I105" s="126"/>
      <c r="J105" s="127">
        <f>J216</f>
        <v>37300</v>
      </c>
      <c r="L105" s="124"/>
    </row>
    <row r="106" spans="1:47" s="2" customFormat="1" ht="21.75" customHeight="1">
      <c r="A106" s="31"/>
      <c r="B106" s="32"/>
      <c r="C106" s="31"/>
      <c r="D106" s="31"/>
      <c r="E106" s="31"/>
      <c r="F106" s="31"/>
      <c r="G106" s="31"/>
      <c r="H106" s="31"/>
      <c r="I106" s="31"/>
      <c r="J106" s="31"/>
      <c r="K106" s="31"/>
      <c r="L106" s="41"/>
      <c r="S106" s="31"/>
      <c r="T106" s="31"/>
      <c r="U106" s="31"/>
      <c r="V106" s="31"/>
      <c r="W106" s="31"/>
      <c r="X106" s="31"/>
      <c r="Y106" s="31"/>
      <c r="Z106" s="31"/>
      <c r="AA106" s="31"/>
      <c r="AB106" s="31"/>
      <c r="AC106" s="31"/>
      <c r="AD106" s="31"/>
      <c r="AE106" s="31"/>
    </row>
    <row r="107" spans="1:47" s="2" customFormat="1" ht="6.95" customHeight="1">
      <c r="A107" s="31"/>
      <c r="B107" s="32"/>
      <c r="C107" s="31"/>
      <c r="D107" s="31"/>
      <c r="E107" s="31"/>
      <c r="F107" s="31"/>
      <c r="G107" s="31"/>
      <c r="H107" s="31"/>
      <c r="I107" s="31"/>
      <c r="J107" s="31"/>
      <c r="K107" s="31"/>
      <c r="L107" s="41"/>
      <c r="S107" s="31"/>
      <c r="T107" s="31"/>
      <c r="U107" s="31"/>
      <c r="V107" s="31"/>
      <c r="W107" s="31"/>
      <c r="X107" s="31"/>
      <c r="Y107" s="31"/>
      <c r="Z107" s="31"/>
      <c r="AA107" s="31"/>
      <c r="AB107" s="31"/>
      <c r="AC107" s="31"/>
      <c r="AD107" s="31"/>
      <c r="AE107" s="31"/>
    </row>
    <row r="108" spans="1:47" s="2" customFormat="1" ht="29.25" customHeight="1">
      <c r="A108" s="31"/>
      <c r="B108" s="32"/>
      <c r="C108" s="119" t="s">
        <v>119</v>
      </c>
      <c r="D108" s="31"/>
      <c r="E108" s="31"/>
      <c r="F108" s="31"/>
      <c r="G108" s="31"/>
      <c r="H108" s="31"/>
      <c r="I108" s="31"/>
      <c r="J108" s="128">
        <v>0</v>
      </c>
      <c r="K108" s="31"/>
      <c r="L108" s="41"/>
      <c r="N108" s="129" t="s">
        <v>44</v>
      </c>
      <c r="S108" s="31"/>
      <c r="T108" s="31"/>
      <c r="U108" s="31"/>
      <c r="V108" s="31"/>
      <c r="W108" s="31"/>
      <c r="X108" s="31"/>
      <c r="Y108" s="31"/>
      <c r="Z108" s="31"/>
      <c r="AA108" s="31"/>
      <c r="AB108" s="31"/>
      <c r="AC108" s="31"/>
      <c r="AD108" s="31"/>
      <c r="AE108" s="31"/>
    </row>
    <row r="109" spans="1:47" s="2" customFormat="1" ht="18" customHeight="1">
      <c r="A109" s="31"/>
      <c r="B109" s="32"/>
      <c r="C109" s="31"/>
      <c r="D109" s="31"/>
      <c r="E109" s="31"/>
      <c r="F109" s="31"/>
      <c r="G109" s="31"/>
      <c r="H109" s="31"/>
      <c r="I109" s="31"/>
      <c r="J109" s="31"/>
      <c r="K109" s="31"/>
      <c r="L109" s="41"/>
      <c r="S109" s="31"/>
      <c r="T109" s="31"/>
      <c r="U109" s="31"/>
      <c r="V109" s="31"/>
      <c r="W109" s="31"/>
      <c r="X109" s="31"/>
      <c r="Y109" s="31"/>
      <c r="Z109" s="31"/>
      <c r="AA109" s="31"/>
      <c r="AB109" s="31"/>
      <c r="AC109" s="31"/>
      <c r="AD109" s="31"/>
      <c r="AE109" s="31"/>
    </row>
    <row r="110" spans="1:47" s="2" customFormat="1" ht="29.25" customHeight="1">
      <c r="A110" s="31"/>
      <c r="B110" s="32"/>
      <c r="C110" s="98" t="s">
        <v>101</v>
      </c>
      <c r="D110" s="99"/>
      <c r="E110" s="99"/>
      <c r="F110" s="99"/>
      <c r="G110" s="99"/>
      <c r="H110" s="99"/>
      <c r="I110" s="99"/>
      <c r="J110" s="100">
        <f>ROUND(J98+J108,2)</f>
        <v>399599.41</v>
      </c>
      <c r="K110" s="99"/>
      <c r="L110" s="41"/>
      <c r="S110" s="31"/>
      <c r="T110" s="31"/>
      <c r="U110" s="31"/>
      <c r="V110" s="31"/>
      <c r="W110" s="31"/>
      <c r="X110" s="31"/>
      <c r="Y110" s="31"/>
      <c r="Z110" s="31"/>
      <c r="AA110" s="31"/>
      <c r="AB110" s="31"/>
      <c r="AC110" s="31"/>
      <c r="AD110" s="31"/>
      <c r="AE110" s="31"/>
    </row>
    <row r="111" spans="1:47" s="2" customFormat="1" ht="6.95" customHeight="1">
      <c r="A111" s="31"/>
      <c r="B111" s="46"/>
      <c r="C111" s="47"/>
      <c r="D111" s="47"/>
      <c r="E111" s="47"/>
      <c r="F111" s="47"/>
      <c r="G111" s="47"/>
      <c r="H111" s="47"/>
      <c r="I111" s="47"/>
      <c r="J111" s="47"/>
      <c r="K111" s="47"/>
      <c r="L111" s="41"/>
      <c r="S111" s="31"/>
      <c r="T111" s="31"/>
      <c r="U111" s="31"/>
      <c r="V111" s="31"/>
      <c r="W111" s="31"/>
      <c r="X111" s="31"/>
      <c r="Y111" s="31"/>
      <c r="Z111" s="31"/>
      <c r="AA111" s="31"/>
      <c r="AB111" s="31"/>
      <c r="AC111" s="31"/>
      <c r="AD111" s="31"/>
      <c r="AE111" s="31"/>
    </row>
    <row r="115" spans="1:31" s="2" customFormat="1" ht="6.95" customHeight="1">
      <c r="A115" s="31"/>
      <c r="B115" s="48"/>
      <c r="C115" s="49"/>
      <c r="D115" s="49"/>
      <c r="E115" s="49"/>
      <c r="F115" s="49"/>
      <c r="G115" s="49"/>
      <c r="H115" s="49"/>
      <c r="I115" s="49"/>
      <c r="J115" s="49"/>
      <c r="K115" s="49"/>
      <c r="L115" s="41"/>
      <c r="S115" s="31"/>
      <c r="T115" s="31"/>
      <c r="U115" s="31"/>
      <c r="V115" s="31"/>
      <c r="W115" s="31"/>
      <c r="X115" s="31"/>
      <c r="Y115" s="31"/>
      <c r="Z115" s="31"/>
      <c r="AA115" s="31"/>
      <c r="AB115" s="31"/>
      <c r="AC115" s="31"/>
      <c r="AD115" s="31"/>
      <c r="AE115" s="31"/>
    </row>
    <row r="116" spans="1:31" s="2" customFormat="1" ht="24.95" customHeight="1">
      <c r="A116" s="31"/>
      <c r="B116" s="32"/>
      <c r="C116" s="21" t="s">
        <v>120</v>
      </c>
      <c r="D116" s="31"/>
      <c r="E116" s="31"/>
      <c r="F116" s="31"/>
      <c r="G116" s="31"/>
      <c r="H116" s="31"/>
      <c r="I116" s="31"/>
      <c r="J116" s="31"/>
      <c r="K116" s="31"/>
      <c r="L116" s="41"/>
      <c r="S116" s="31"/>
      <c r="T116" s="31"/>
      <c r="U116" s="31"/>
      <c r="V116" s="31"/>
      <c r="W116" s="31"/>
      <c r="X116" s="31"/>
      <c r="Y116" s="31"/>
      <c r="Z116" s="31"/>
      <c r="AA116" s="31"/>
      <c r="AB116" s="31"/>
      <c r="AC116" s="31"/>
      <c r="AD116" s="31"/>
      <c r="AE116" s="31"/>
    </row>
    <row r="117" spans="1:31" s="2" customFormat="1" ht="6.95" customHeight="1">
      <c r="A117" s="31"/>
      <c r="B117" s="32"/>
      <c r="C117" s="31"/>
      <c r="D117" s="31"/>
      <c r="E117" s="31"/>
      <c r="F117" s="31"/>
      <c r="G117" s="31"/>
      <c r="H117" s="31"/>
      <c r="I117" s="31"/>
      <c r="J117" s="31"/>
      <c r="K117" s="31"/>
      <c r="L117" s="41"/>
      <c r="S117" s="31"/>
      <c r="T117" s="31"/>
      <c r="U117" s="31"/>
      <c r="V117" s="31"/>
      <c r="W117" s="31"/>
      <c r="X117" s="31"/>
      <c r="Y117" s="31"/>
      <c r="Z117" s="31"/>
      <c r="AA117" s="31"/>
      <c r="AB117" s="31"/>
      <c r="AC117" s="31"/>
      <c r="AD117" s="31"/>
      <c r="AE117" s="31"/>
    </row>
    <row r="118" spans="1:31" s="2" customFormat="1" ht="12" customHeight="1">
      <c r="A118" s="31"/>
      <c r="B118" s="32"/>
      <c r="C118" s="26" t="s">
        <v>14</v>
      </c>
      <c r="D118" s="31"/>
      <c r="E118" s="31"/>
      <c r="F118" s="31"/>
      <c r="G118" s="31"/>
      <c r="H118" s="31"/>
      <c r="I118" s="31"/>
      <c r="J118" s="31"/>
      <c r="K118" s="31"/>
      <c r="L118" s="41"/>
      <c r="S118" s="31"/>
      <c r="T118" s="31"/>
      <c r="U118" s="31"/>
      <c r="V118" s="31"/>
      <c r="W118" s="31"/>
      <c r="X118" s="31"/>
      <c r="Y118" s="31"/>
      <c r="Z118" s="31"/>
      <c r="AA118" s="31"/>
      <c r="AB118" s="31"/>
      <c r="AC118" s="31"/>
      <c r="AD118" s="31"/>
      <c r="AE118" s="31"/>
    </row>
    <row r="119" spans="1:31" s="2" customFormat="1" ht="16.5" customHeight="1">
      <c r="A119" s="31"/>
      <c r="B119" s="32"/>
      <c r="C119" s="31"/>
      <c r="D119" s="31"/>
      <c r="E119" s="367" t="str">
        <f>E7</f>
        <v>Integrované městské centrum TILIA -Zm.L. -dod.č.6</v>
      </c>
      <c r="F119" s="368"/>
      <c r="G119" s="368"/>
      <c r="H119" s="368"/>
      <c r="I119" s="31"/>
      <c r="J119" s="31"/>
      <c r="K119" s="31"/>
      <c r="L119" s="41"/>
      <c r="S119" s="31"/>
      <c r="T119" s="31"/>
      <c r="U119" s="31"/>
      <c r="V119" s="31"/>
      <c r="W119" s="31"/>
      <c r="X119" s="31"/>
      <c r="Y119" s="31"/>
      <c r="Z119" s="31"/>
      <c r="AA119" s="31"/>
      <c r="AB119" s="31"/>
      <c r="AC119" s="31"/>
      <c r="AD119" s="31"/>
      <c r="AE119" s="31"/>
    </row>
    <row r="120" spans="1:31" s="1" customFormat="1" ht="12" customHeight="1">
      <c r="B120" s="20"/>
      <c r="C120" s="26" t="s">
        <v>103</v>
      </c>
      <c r="L120" s="20"/>
    </row>
    <row r="121" spans="1:31" s="2" customFormat="1" ht="16.5" customHeight="1">
      <c r="A121" s="31"/>
      <c r="B121" s="32"/>
      <c r="C121" s="31"/>
      <c r="D121" s="31"/>
      <c r="E121" s="367" t="s">
        <v>104</v>
      </c>
      <c r="F121" s="366"/>
      <c r="G121" s="366"/>
      <c r="H121" s="366"/>
      <c r="I121" s="31"/>
      <c r="J121" s="31"/>
      <c r="K121" s="31"/>
      <c r="L121" s="41"/>
      <c r="S121" s="31"/>
      <c r="T121" s="31"/>
      <c r="U121" s="31"/>
      <c r="V121" s="31"/>
      <c r="W121" s="31"/>
      <c r="X121" s="31"/>
      <c r="Y121" s="31"/>
      <c r="Z121" s="31"/>
      <c r="AA121" s="31"/>
      <c r="AB121" s="31"/>
      <c r="AC121" s="31"/>
      <c r="AD121" s="31"/>
      <c r="AE121" s="31"/>
    </row>
    <row r="122" spans="1:31" s="2" customFormat="1" ht="12" customHeight="1">
      <c r="A122" s="31"/>
      <c r="B122" s="32"/>
      <c r="C122" s="26" t="s">
        <v>105</v>
      </c>
      <c r="D122" s="31"/>
      <c r="E122" s="31"/>
      <c r="F122" s="31"/>
      <c r="G122" s="31"/>
      <c r="H122" s="31"/>
      <c r="I122" s="31"/>
      <c r="J122" s="31"/>
      <c r="K122" s="31"/>
      <c r="L122" s="41"/>
      <c r="S122" s="31"/>
      <c r="T122" s="31"/>
      <c r="U122" s="31"/>
      <c r="V122" s="31"/>
      <c r="W122" s="31"/>
      <c r="X122" s="31"/>
      <c r="Y122" s="31"/>
      <c r="Z122" s="31"/>
      <c r="AA122" s="31"/>
      <c r="AB122" s="31"/>
      <c r="AC122" s="31"/>
      <c r="AD122" s="31"/>
      <c r="AE122" s="31"/>
    </row>
    <row r="123" spans="1:31" s="2" customFormat="1" ht="16.5" customHeight="1">
      <c r="A123" s="31"/>
      <c r="B123" s="32"/>
      <c r="C123" s="31"/>
      <c r="D123" s="31"/>
      <c r="E123" s="325" t="str">
        <f>E11</f>
        <v>VCP - ZL31 - ZTI, ÚT</v>
      </c>
      <c r="F123" s="366"/>
      <c r="G123" s="366"/>
      <c r="H123" s="366"/>
      <c r="I123" s="31"/>
      <c r="J123" s="31"/>
      <c r="K123" s="31"/>
      <c r="L123" s="41"/>
      <c r="S123" s="31"/>
      <c r="T123" s="31"/>
      <c r="U123" s="31"/>
      <c r="V123" s="31"/>
      <c r="W123" s="31"/>
      <c r="X123" s="31"/>
      <c r="Y123" s="31"/>
      <c r="Z123" s="31"/>
      <c r="AA123" s="31"/>
      <c r="AB123" s="31"/>
      <c r="AC123" s="31"/>
      <c r="AD123" s="31"/>
      <c r="AE123" s="31"/>
    </row>
    <row r="124" spans="1:31" s="2" customFormat="1" ht="6.95" customHeight="1">
      <c r="A124" s="31"/>
      <c r="B124" s="32"/>
      <c r="C124" s="31"/>
      <c r="D124" s="31"/>
      <c r="E124" s="31"/>
      <c r="F124" s="31"/>
      <c r="G124" s="31"/>
      <c r="H124" s="31"/>
      <c r="I124" s="31"/>
      <c r="J124" s="31"/>
      <c r="K124" s="31"/>
      <c r="L124" s="41"/>
      <c r="S124" s="31"/>
      <c r="T124" s="31"/>
      <c r="U124" s="31"/>
      <c r="V124" s="31"/>
      <c r="W124" s="31"/>
      <c r="X124" s="31"/>
      <c r="Y124" s="31"/>
      <c r="Z124" s="31"/>
      <c r="AA124" s="31"/>
      <c r="AB124" s="31"/>
      <c r="AC124" s="31"/>
      <c r="AD124" s="31"/>
      <c r="AE124" s="31"/>
    </row>
    <row r="125" spans="1:31" s="2" customFormat="1" ht="12" customHeight="1">
      <c r="A125" s="31"/>
      <c r="B125" s="32"/>
      <c r="C125" s="26" t="s">
        <v>18</v>
      </c>
      <c r="D125" s="31"/>
      <c r="E125" s="31"/>
      <c r="F125" s="24" t="str">
        <f>F14</f>
        <v>Rychnov u Jablonce nad Nisou</v>
      </c>
      <c r="G125" s="31"/>
      <c r="H125" s="31"/>
      <c r="I125" s="26" t="s">
        <v>20</v>
      </c>
      <c r="J125" s="54">
        <f>IF(J14="","",J14)</f>
        <v>45173</v>
      </c>
      <c r="K125" s="31"/>
      <c r="L125" s="41"/>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1"/>
      <c r="S126" s="31"/>
      <c r="T126" s="31"/>
      <c r="U126" s="31"/>
      <c r="V126" s="31"/>
      <c r="W126" s="31"/>
      <c r="X126" s="31"/>
      <c r="Y126" s="31"/>
      <c r="Z126" s="31"/>
      <c r="AA126" s="31"/>
      <c r="AB126" s="31"/>
      <c r="AC126" s="31"/>
      <c r="AD126" s="31"/>
      <c r="AE126" s="31"/>
    </row>
    <row r="127" spans="1:31" s="2" customFormat="1" ht="15.2" customHeight="1">
      <c r="A127" s="31"/>
      <c r="B127" s="32"/>
      <c r="C127" s="26" t="s">
        <v>21</v>
      </c>
      <c r="D127" s="31"/>
      <c r="E127" s="31"/>
      <c r="F127" s="24" t="str">
        <f>E17</f>
        <v>Město Rychnov u Jablonce nad Nisou</v>
      </c>
      <c r="G127" s="31"/>
      <c r="H127" s="31"/>
      <c r="I127" s="26" t="s">
        <v>31</v>
      </c>
      <c r="J127" s="27" t="str">
        <f>E23</f>
        <v>DESIGM 4</v>
      </c>
      <c r="K127" s="31"/>
      <c r="L127" s="41"/>
      <c r="S127" s="31"/>
      <c r="T127" s="31"/>
      <c r="U127" s="31"/>
      <c r="V127" s="31"/>
      <c r="W127" s="31"/>
      <c r="X127" s="31"/>
      <c r="Y127" s="31"/>
      <c r="Z127" s="31"/>
      <c r="AA127" s="31"/>
      <c r="AB127" s="31"/>
      <c r="AC127" s="31"/>
      <c r="AD127" s="31"/>
      <c r="AE127" s="31"/>
    </row>
    <row r="128" spans="1:31" s="2" customFormat="1" ht="25.7" customHeight="1">
      <c r="A128" s="31"/>
      <c r="B128" s="32"/>
      <c r="C128" s="26" t="s">
        <v>27</v>
      </c>
      <c r="D128" s="31"/>
      <c r="E128" s="31"/>
      <c r="F128" s="24" t="str">
        <f>IF(E20="","",E20)</f>
        <v>CL-EVANS s.r.o., Bulharská 1557, Česká Lípa</v>
      </c>
      <c r="G128" s="31"/>
      <c r="H128" s="31"/>
      <c r="I128" s="26" t="s">
        <v>35</v>
      </c>
      <c r="J128" s="27" t="str">
        <f>E26</f>
        <v>Radek Ulbricht, CL-EVANS s.r.o.</v>
      </c>
      <c r="K128" s="31"/>
      <c r="L128" s="41"/>
      <c r="S128" s="31"/>
      <c r="T128" s="31"/>
      <c r="U128" s="31"/>
      <c r="V128" s="31"/>
      <c r="W128" s="31"/>
      <c r="X128" s="31"/>
      <c r="Y128" s="31"/>
      <c r="Z128" s="31"/>
      <c r="AA128" s="31"/>
      <c r="AB128" s="31"/>
      <c r="AC128" s="31"/>
      <c r="AD128" s="31"/>
      <c r="AE128" s="31"/>
    </row>
    <row r="129" spans="1:65" s="2" customFormat="1" ht="10.35" customHeight="1">
      <c r="A129" s="31"/>
      <c r="B129" s="32"/>
      <c r="C129" s="31"/>
      <c r="D129" s="31"/>
      <c r="E129" s="31"/>
      <c r="F129" s="31"/>
      <c r="G129" s="31"/>
      <c r="H129" s="31"/>
      <c r="I129" s="31"/>
      <c r="J129" s="31"/>
      <c r="K129" s="31"/>
      <c r="L129" s="41"/>
      <c r="S129" s="31"/>
      <c r="T129" s="31"/>
      <c r="U129" s="31"/>
      <c r="V129" s="31"/>
      <c r="W129" s="31"/>
      <c r="X129" s="31"/>
      <c r="Y129" s="31"/>
      <c r="Z129" s="31"/>
      <c r="AA129" s="31"/>
      <c r="AB129" s="31"/>
      <c r="AC129" s="31"/>
      <c r="AD129" s="31"/>
      <c r="AE129" s="31"/>
    </row>
    <row r="130" spans="1:65" s="11" customFormat="1" ht="29.25" customHeight="1">
      <c r="A130" s="130"/>
      <c r="B130" s="131"/>
      <c r="C130" s="132" t="s">
        <v>121</v>
      </c>
      <c r="D130" s="133" t="s">
        <v>65</v>
      </c>
      <c r="E130" s="133" t="s">
        <v>61</v>
      </c>
      <c r="F130" s="133" t="s">
        <v>62</v>
      </c>
      <c r="G130" s="133" t="s">
        <v>122</v>
      </c>
      <c r="H130" s="133" t="s">
        <v>123</v>
      </c>
      <c r="I130" s="133" t="s">
        <v>124</v>
      </c>
      <c r="J130" s="133" t="s">
        <v>111</v>
      </c>
      <c r="K130" s="134" t="s">
        <v>125</v>
      </c>
      <c r="L130" s="135"/>
      <c r="M130" s="61" t="s">
        <v>1</v>
      </c>
      <c r="N130" s="62" t="s">
        <v>44</v>
      </c>
      <c r="O130" s="62" t="s">
        <v>126</v>
      </c>
      <c r="P130" s="62" t="s">
        <v>127</v>
      </c>
      <c r="Q130" s="62" t="s">
        <v>128</v>
      </c>
      <c r="R130" s="62" t="s">
        <v>129</v>
      </c>
      <c r="S130" s="62" t="s">
        <v>130</v>
      </c>
      <c r="T130" s="62" t="s">
        <v>131</v>
      </c>
      <c r="U130" s="63" t="s">
        <v>132</v>
      </c>
      <c r="V130" s="130"/>
      <c r="W130" s="130"/>
      <c r="X130" s="130"/>
      <c r="Y130" s="130"/>
      <c r="Z130" s="130"/>
      <c r="AA130" s="130"/>
      <c r="AB130" s="130"/>
      <c r="AC130" s="130"/>
      <c r="AD130" s="130"/>
      <c r="AE130" s="130"/>
    </row>
    <row r="131" spans="1:65" s="2" customFormat="1" ht="22.9" customHeight="1">
      <c r="A131" s="31"/>
      <c r="B131" s="32"/>
      <c r="C131" s="68" t="s">
        <v>133</v>
      </c>
      <c r="D131" s="31"/>
      <c r="E131" s="31"/>
      <c r="F131" s="31"/>
      <c r="G131" s="31"/>
      <c r="H131" s="31"/>
      <c r="I131" s="31"/>
      <c r="J131" s="136">
        <f>BK131</f>
        <v>399599.41000000003</v>
      </c>
      <c r="K131" s="31"/>
      <c r="L131" s="32"/>
      <c r="M131" s="64"/>
      <c r="N131" s="55"/>
      <c r="O131" s="65"/>
      <c r="P131" s="137">
        <f>P132</f>
        <v>58.470999999999997</v>
      </c>
      <c r="Q131" s="65"/>
      <c r="R131" s="137">
        <f>R132</f>
        <v>0.34515701100000007</v>
      </c>
      <c r="S131" s="65"/>
      <c r="T131" s="137">
        <f>T132</f>
        <v>0</v>
      </c>
      <c r="U131" s="66"/>
      <c r="V131" s="31"/>
      <c r="W131" s="31"/>
      <c r="X131" s="31"/>
      <c r="Y131" s="31"/>
      <c r="Z131" s="31"/>
      <c r="AA131" s="31"/>
      <c r="AB131" s="31"/>
      <c r="AC131" s="31"/>
      <c r="AD131" s="31"/>
      <c r="AE131" s="31"/>
      <c r="AT131" s="17" t="s">
        <v>79</v>
      </c>
      <c r="AU131" s="17" t="s">
        <v>113</v>
      </c>
      <c r="BK131" s="138">
        <f>BK132</f>
        <v>399599.41000000003</v>
      </c>
    </row>
    <row r="132" spans="1:65" s="12" customFormat="1" ht="25.9" customHeight="1">
      <c r="B132" s="139"/>
      <c r="D132" s="140" t="s">
        <v>79</v>
      </c>
      <c r="E132" s="141" t="s">
        <v>134</v>
      </c>
      <c r="F132" s="141" t="s">
        <v>135</v>
      </c>
      <c r="J132" s="142">
        <f>BK132</f>
        <v>399599.41000000003</v>
      </c>
      <c r="L132" s="139"/>
      <c r="M132" s="143"/>
      <c r="N132" s="144"/>
      <c r="O132" s="144"/>
      <c r="P132" s="145">
        <f>P133+P159+P175+P188+P207+P216</f>
        <v>58.470999999999997</v>
      </c>
      <c r="Q132" s="144"/>
      <c r="R132" s="145">
        <f>R133+R159+R175+R188+R207+R216</f>
        <v>0.34515701100000007</v>
      </c>
      <c r="S132" s="144"/>
      <c r="T132" s="145">
        <f>T133+T159+T175+T188+T207+T216</f>
        <v>0</v>
      </c>
      <c r="U132" s="146"/>
      <c r="AR132" s="140" t="s">
        <v>89</v>
      </c>
      <c r="AT132" s="147" t="s">
        <v>79</v>
      </c>
      <c r="AU132" s="147" t="s">
        <v>80</v>
      </c>
      <c r="AY132" s="140" t="s">
        <v>136</v>
      </c>
      <c r="BK132" s="148">
        <f>BK133+BK159+BK175+BK188+BK207+BK216</f>
        <v>399599.41000000003</v>
      </c>
    </row>
    <row r="133" spans="1:65" s="12" customFormat="1" ht="22.9" customHeight="1">
      <c r="B133" s="139"/>
      <c r="D133" s="140" t="s">
        <v>79</v>
      </c>
      <c r="E133" s="149" t="s">
        <v>137</v>
      </c>
      <c r="F133" s="149" t="s">
        <v>138</v>
      </c>
      <c r="J133" s="150">
        <f>BK133</f>
        <v>35214</v>
      </c>
      <c r="L133" s="139"/>
      <c r="M133" s="143"/>
      <c r="N133" s="144"/>
      <c r="O133" s="144"/>
      <c r="P133" s="145">
        <f>SUM(P134:P158)</f>
        <v>0</v>
      </c>
      <c r="Q133" s="144"/>
      <c r="R133" s="145">
        <f>SUM(R134:R158)</f>
        <v>0</v>
      </c>
      <c r="S133" s="144"/>
      <c r="T133" s="145">
        <f>SUM(T134:T158)</f>
        <v>0</v>
      </c>
      <c r="U133" s="146"/>
      <c r="AR133" s="140" t="s">
        <v>89</v>
      </c>
      <c r="AT133" s="147" t="s">
        <v>79</v>
      </c>
      <c r="AU133" s="147" t="s">
        <v>87</v>
      </c>
      <c r="AY133" s="140" t="s">
        <v>136</v>
      </c>
      <c r="BK133" s="148">
        <f>SUM(BK134:BK158)</f>
        <v>35214</v>
      </c>
    </row>
    <row r="134" spans="1:65" s="2" customFormat="1" ht="24.2" customHeight="1">
      <c r="A134" s="31"/>
      <c r="B134" s="151"/>
      <c r="C134" s="152" t="s">
        <v>431</v>
      </c>
      <c r="D134" s="152" t="s">
        <v>140</v>
      </c>
      <c r="E134" s="153" t="s">
        <v>432</v>
      </c>
      <c r="F134" s="154" t="s">
        <v>433</v>
      </c>
      <c r="G134" s="155" t="s">
        <v>233</v>
      </c>
      <c r="H134" s="156">
        <v>40</v>
      </c>
      <c r="I134" s="157">
        <v>107</v>
      </c>
      <c r="J134" s="157">
        <f>ROUND(I134*H134,2)</f>
        <v>4280</v>
      </c>
      <c r="K134" s="154" t="s">
        <v>1</v>
      </c>
      <c r="L134" s="32"/>
      <c r="M134" s="158" t="s">
        <v>1</v>
      </c>
      <c r="N134" s="159" t="s">
        <v>45</v>
      </c>
      <c r="O134" s="160">
        <v>0</v>
      </c>
      <c r="P134" s="160">
        <f>O134*H134</f>
        <v>0</v>
      </c>
      <c r="Q134" s="160">
        <v>0</v>
      </c>
      <c r="R134" s="160">
        <f>Q134*H134</f>
        <v>0</v>
      </c>
      <c r="S134" s="160">
        <v>0</v>
      </c>
      <c r="T134" s="160">
        <f>S134*H134</f>
        <v>0</v>
      </c>
      <c r="U134" s="161" t="s">
        <v>1</v>
      </c>
      <c r="V134" s="31"/>
      <c r="W134" s="31"/>
      <c r="X134" s="31"/>
      <c r="Y134" s="31"/>
      <c r="Z134" s="31"/>
      <c r="AA134" s="31"/>
      <c r="AB134" s="31"/>
      <c r="AC134" s="31"/>
      <c r="AD134" s="31"/>
      <c r="AE134" s="31"/>
      <c r="AR134" s="162" t="s">
        <v>144</v>
      </c>
      <c r="AT134" s="162" t="s">
        <v>140</v>
      </c>
      <c r="AU134" s="162" t="s">
        <v>89</v>
      </c>
      <c r="AY134" s="17" t="s">
        <v>136</v>
      </c>
      <c r="BE134" s="163">
        <f>IF(N134="základní",J134,0)</f>
        <v>4280</v>
      </c>
      <c r="BF134" s="163">
        <f>IF(N134="snížená",J134,0)</f>
        <v>0</v>
      </c>
      <c r="BG134" s="163">
        <f>IF(N134="zákl. přenesená",J134,0)</f>
        <v>0</v>
      </c>
      <c r="BH134" s="163">
        <f>IF(N134="sníž. přenesená",J134,0)</f>
        <v>0</v>
      </c>
      <c r="BI134" s="163">
        <f>IF(N134="nulová",J134,0)</f>
        <v>0</v>
      </c>
      <c r="BJ134" s="17" t="s">
        <v>87</v>
      </c>
      <c r="BK134" s="163">
        <f>ROUND(I134*H134,2)</f>
        <v>4280</v>
      </c>
      <c r="BL134" s="17" t="s">
        <v>144</v>
      </c>
      <c r="BM134" s="162" t="s">
        <v>434</v>
      </c>
    </row>
    <row r="135" spans="1:65" s="2" customFormat="1">
      <c r="A135" s="31"/>
      <c r="B135" s="32"/>
      <c r="C135" s="31"/>
      <c r="D135" s="164" t="s">
        <v>146</v>
      </c>
      <c r="E135" s="31"/>
      <c r="F135" s="165" t="s">
        <v>433</v>
      </c>
      <c r="G135" s="31"/>
      <c r="H135" s="31"/>
      <c r="I135" s="31"/>
      <c r="J135" s="31"/>
      <c r="K135" s="31"/>
      <c r="L135" s="32"/>
      <c r="M135" s="166"/>
      <c r="N135" s="167"/>
      <c r="O135" s="57"/>
      <c r="P135" s="57"/>
      <c r="Q135" s="57"/>
      <c r="R135" s="57"/>
      <c r="S135" s="57"/>
      <c r="T135" s="57"/>
      <c r="U135" s="58"/>
      <c r="V135" s="31"/>
      <c r="W135" s="31"/>
      <c r="X135" s="31"/>
      <c r="Y135" s="31"/>
      <c r="Z135" s="31"/>
      <c r="AA135" s="31"/>
      <c r="AB135" s="31"/>
      <c r="AC135" s="31"/>
      <c r="AD135" s="31"/>
      <c r="AE135" s="31"/>
      <c r="AT135" s="17" t="s">
        <v>146</v>
      </c>
      <c r="AU135" s="17" t="s">
        <v>89</v>
      </c>
    </row>
    <row r="136" spans="1:65" s="13" customFormat="1" ht="22.5">
      <c r="B136" s="172"/>
      <c r="D136" s="164" t="s">
        <v>435</v>
      </c>
      <c r="E136" s="173" t="s">
        <v>1</v>
      </c>
      <c r="F136" s="174" t="s">
        <v>436</v>
      </c>
      <c r="H136" s="173" t="s">
        <v>1</v>
      </c>
      <c r="L136" s="172"/>
      <c r="M136" s="175"/>
      <c r="N136" s="176"/>
      <c r="O136" s="176"/>
      <c r="P136" s="176"/>
      <c r="Q136" s="176"/>
      <c r="R136" s="176"/>
      <c r="S136" s="176"/>
      <c r="T136" s="176"/>
      <c r="U136" s="177"/>
      <c r="AT136" s="173" t="s">
        <v>435</v>
      </c>
      <c r="AU136" s="173" t="s">
        <v>89</v>
      </c>
      <c r="AV136" s="13" t="s">
        <v>87</v>
      </c>
      <c r="AW136" s="13" t="s">
        <v>34</v>
      </c>
      <c r="AX136" s="13" t="s">
        <v>80</v>
      </c>
      <c r="AY136" s="173" t="s">
        <v>136</v>
      </c>
    </row>
    <row r="137" spans="1:65" s="14" customFormat="1">
      <c r="B137" s="178"/>
      <c r="D137" s="164" t="s">
        <v>435</v>
      </c>
      <c r="E137" s="179" t="s">
        <v>1</v>
      </c>
      <c r="F137" s="180" t="s">
        <v>437</v>
      </c>
      <c r="H137" s="181">
        <v>40</v>
      </c>
      <c r="L137" s="178"/>
      <c r="M137" s="182"/>
      <c r="N137" s="183"/>
      <c r="O137" s="183"/>
      <c r="P137" s="183"/>
      <c r="Q137" s="183"/>
      <c r="R137" s="183"/>
      <c r="S137" s="183"/>
      <c r="T137" s="183"/>
      <c r="U137" s="184"/>
      <c r="AT137" s="179" t="s">
        <v>435</v>
      </c>
      <c r="AU137" s="179" t="s">
        <v>89</v>
      </c>
      <c r="AV137" s="14" t="s">
        <v>89</v>
      </c>
      <c r="AW137" s="14" t="s">
        <v>34</v>
      </c>
      <c r="AX137" s="14" t="s">
        <v>80</v>
      </c>
      <c r="AY137" s="179" t="s">
        <v>136</v>
      </c>
    </row>
    <row r="138" spans="1:65" s="15" customFormat="1">
      <c r="B138" s="185"/>
      <c r="D138" s="164" t="s">
        <v>435</v>
      </c>
      <c r="E138" s="186" t="s">
        <v>1</v>
      </c>
      <c r="F138" s="187" t="s">
        <v>438</v>
      </c>
      <c r="H138" s="188">
        <v>40</v>
      </c>
      <c r="L138" s="185"/>
      <c r="M138" s="189"/>
      <c r="N138" s="190"/>
      <c r="O138" s="190"/>
      <c r="P138" s="190"/>
      <c r="Q138" s="190"/>
      <c r="R138" s="190"/>
      <c r="S138" s="190"/>
      <c r="T138" s="190"/>
      <c r="U138" s="191"/>
      <c r="AT138" s="186" t="s">
        <v>435</v>
      </c>
      <c r="AU138" s="186" t="s">
        <v>89</v>
      </c>
      <c r="AV138" s="15" t="s">
        <v>204</v>
      </c>
      <c r="AW138" s="15" t="s">
        <v>34</v>
      </c>
      <c r="AX138" s="15" t="s">
        <v>87</v>
      </c>
      <c r="AY138" s="186" t="s">
        <v>136</v>
      </c>
    </row>
    <row r="139" spans="1:65" s="2" customFormat="1" ht="24.2" customHeight="1">
      <c r="A139" s="31"/>
      <c r="B139" s="151"/>
      <c r="C139" s="152" t="s">
        <v>439</v>
      </c>
      <c r="D139" s="152" t="s">
        <v>140</v>
      </c>
      <c r="E139" s="153" t="s">
        <v>440</v>
      </c>
      <c r="F139" s="154" t="s">
        <v>441</v>
      </c>
      <c r="G139" s="155" t="s">
        <v>233</v>
      </c>
      <c r="H139" s="156">
        <v>12</v>
      </c>
      <c r="I139" s="157">
        <v>123</v>
      </c>
      <c r="J139" s="157">
        <f>ROUND(I139*H139,2)</f>
        <v>1476</v>
      </c>
      <c r="K139" s="154" t="s">
        <v>1</v>
      </c>
      <c r="L139" s="32"/>
      <c r="M139" s="158" t="s">
        <v>1</v>
      </c>
      <c r="N139" s="159" t="s">
        <v>45</v>
      </c>
      <c r="O139" s="160">
        <v>0</v>
      </c>
      <c r="P139" s="160">
        <f>O139*H139</f>
        <v>0</v>
      </c>
      <c r="Q139" s="160">
        <v>0</v>
      </c>
      <c r="R139" s="160">
        <f>Q139*H139</f>
        <v>0</v>
      </c>
      <c r="S139" s="160">
        <v>0</v>
      </c>
      <c r="T139" s="160">
        <f>S139*H139</f>
        <v>0</v>
      </c>
      <c r="U139" s="161" t="s">
        <v>1</v>
      </c>
      <c r="V139" s="31"/>
      <c r="W139" s="31"/>
      <c r="X139" s="31"/>
      <c r="Y139" s="31"/>
      <c r="Z139" s="31"/>
      <c r="AA139" s="31"/>
      <c r="AB139" s="31"/>
      <c r="AC139" s="31"/>
      <c r="AD139" s="31"/>
      <c r="AE139" s="31"/>
      <c r="AR139" s="162" t="s">
        <v>144</v>
      </c>
      <c r="AT139" s="162" t="s">
        <v>140</v>
      </c>
      <c r="AU139" s="162" t="s">
        <v>89</v>
      </c>
      <c r="AY139" s="17" t="s">
        <v>136</v>
      </c>
      <c r="BE139" s="163">
        <f>IF(N139="základní",J139,0)</f>
        <v>1476</v>
      </c>
      <c r="BF139" s="163">
        <f>IF(N139="snížená",J139,0)</f>
        <v>0</v>
      </c>
      <c r="BG139" s="163">
        <f>IF(N139="zákl. přenesená",J139,0)</f>
        <v>0</v>
      </c>
      <c r="BH139" s="163">
        <f>IF(N139="sníž. přenesená",J139,0)</f>
        <v>0</v>
      </c>
      <c r="BI139" s="163">
        <f>IF(N139="nulová",J139,0)</f>
        <v>0</v>
      </c>
      <c r="BJ139" s="17" t="s">
        <v>87</v>
      </c>
      <c r="BK139" s="163">
        <f>ROUND(I139*H139,2)</f>
        <v>1476</v>
      </c>
      <c r="BL139" s="17" t="s">
        <v>144</v>
      </c>
      <c r="BM139" s="162" t="s">
        <v>442</v>
      </c>
    </row>
    <row r="140" spans="1:65" s="2" customFormat="1">
      <c r="A140" s="31"/>
      <c r="B140" s="32"/>
      <c r="C140" s="31"/>
      <c r="D140" s="164" t="s">
        <v>146</v>
      </c>
      <c r="E140" s="31"/>
      <c r="F140" s="165" t="s">
        <v>441</v>
      </c>
      <c r="G140" s="31"/>
      <c r="H140" s="31"/>
      <c r="I140" s="31"/>
      <c r="J140" s="31"/>
      <c r="K140" s="31"/>
      <c r="L140" s="32"/>
      <c r="M140" s="166"/>
      <c r="N140" s="167"/>
      <c r="O140" s="57"/>
      <c r="P140" s="57"/>
      <c r="Q140" s="57"/>
      <c r="R140" s="57"/>
      <c r="S140" s="57"/>
      <c r="T140" s="57"/>
      <c r="U140" s="58"/>
      <c r="V140" s="31"/>
      <c r="W140" s="31"/>
      <c r="X140" s="31"/>
      <c r="Y140" s="31"/>
      <c r="Z140" s="31"/>
      <c r="AA140" s="31"/>
      <c r="AB140" s="31"/>
      <c r="AC140" s="31"/>
      <c r="AD140" s="31"/>
      <c r="AE140" s="31"/>
      <c r="AT140" s="17" t="s">
        <v>146</v>
      </c>
      <c r="AU140" s="17" t="s">
        <v>89</v>
      </c>
    </row>
    <row r="141" spans="1:65" s="13" customFormat="1">
      <c r="B141" s="172"/>
      <c r="D141" s="164" t="s">
        <v>435</v>
      </c>
      <c r="E141" s="173" t="s">
        <v>1</v>
      </c>
      <c r="F141" s="174" t="s">
        <v>443</v>
      </c>
      <c r="H141" s="173" t="s">
        <v>1</v>
      </c>
      <c r="L141" s="172"/>
      <c r="M141" s="175"/>
      <c r="N141" s="176"/>
      <c r="O141" s="176"/>
      <c r="P141" s="176"/>
      <c r="Q141" s="176"/>
      <c r="R141" s="176"/>
      <c r="S141" s="176"/>
      <c r="T141" s="176"/>
      <c r="U141" s="177"/>
      <c r="AT141" s="173" t="s">
        <v>435</v>
      </c>
      <c r="AU141" s="173" t="s">
        <v>89</v>
      </c>
      <c r="AV141" s="13" t="s">
        <v>87</v>
      </c>
      <c r="AW141" s="13" t="s">
        <v>34</v>
      </c>
      <c r="AX141" s="13" t="s">
        <v>80</v>
      </c>
      <c r="AY141" s="173" t="s">
        <v>136</v>
      </c>
    </row>
    <row r="142" spans="1:65" s="14" customFormat="1">
      <c r="B142" s="178"/>
      <c r="D142" s="164" t="s">
        <v>435</v>
      </c>
      <c r="E142" s="179" t="s">
        <v>1</v>
      </c>
      <c r="F142" s="180" t="s">
        <v>444</v>
      </c>
      <c r="H142" s="181">
        <v>5</v>
      </c>
      <c r="L142" s="178"/>
      <c r="M142" s="182"/>
      <c r="N142" s="183"/>
      <c r="O142" s="183"/>
      <c r="P142" s="183"/>
      <c r="Q142" s="183"/>
      <c r="R142" s="183"/>
      <c r="S142" s="183"/>
      <c r="T142" s="183"/>
      <c r="U142" s="184"/>
      <c r="AT142" s="179" t="s">
        <v>435</v>
      </c>
      <c r="AU142" s="179" t="s">
        <v>89</v>
      </c>
      <c r="AV142" s="14" t="s">
        <v>89</v>
      </c>
      <c r="AW142" s="14" t="s">
        <v>34</v>
      </c>
      <c r="AX142" s="14" t="s">
        <v>80</v>
      </c>
      <c r="AY142" s="179" t="s">
        <v>136</v>
      </c>
    </row>
    <row r="143" spans="1:65" s="13" customFormat="1">
      <c r="B143" s="172"/>
      <c r="D143" s="164" t="s">
        <v>435</v>
      </c>
      <c r="E143" s="173" t="s">
        <v>1</v>
      </c>
      <c r="F143" s="174" t="s">
        <v>445</v>
      </c>
      <c r="H143" s="173" t="s">
        <v>1</v>
      </c>
      <c r="L143" s="172"/>
      <c r="M143" s="175"/>
      <c r="N143" s="176"/>
      <c r="O143" s="176"/>
      <c r="P143" s="176"/>
      <c r="Q143" s="176"/>
      <c r="R143" s="176"/>
      <c r="S143" s="176"/>
      <c r="T143" s="176"/>
      <c r="U143" s="177"/>
      <c r="AT143" s="173" t="s">
        <v>435</v>
      </c>
      <c r="AU143" s="173" t="s">
        <v>89</v>
      </c>
      <c r="AV143" s="13" t="s">
        <v>87</v>
      </c>
      <c r="AW143" s="13" t="s">
        <v>34</v>
      </c>
      <c r="AX143" s="13" t="s">
        <v>80</v>
      </c>
      <c r="AY143" s="173" t="s">
        <v>136</v>
      </c>
    </row>
    <row r="144" spans="1:65" s="14" customFormat="1">
      <c r="B144" s="178"/>
      <c r="D144" s="164" t="s">
        <v>435</v>
      </c>
      <c r="E144" s="179" t="s">
        <v>1</v>
      </c>
      <c r="F144" s="180" t="s">
        <v>446</v>
      </c>
      <c r="H144" s="181">
        <v>7</v>
      </c>
      <c r="L144" s="178"/>
      <c r="M144" s="182"/>
      <c r="N144" s="183"/>
      <c r="O144" s="183"/>
      <c r="P144" s="183"/>
      <c r="Q144" s="183"/>
      <c r="R144" s="183"/>
      <c r="S144" s="183"/>
      <c r="T144" s="183"/>
      <c r="U144" s="184"/>
      <c r="AT144" s="179" t="s">
        <v>435</v>
      </c>
      <c r="AU144" s="179" t="s">
        <v>89</v>
      </c>
      <c r="AV144" s="14" t="s">
        <v>89</v>
      </c>
      <c r="AW144" s="14" t="s">
        <v>34</v>
      </c>
      <c r="AX144" s="14" t="s">
        <v>80</v>
      </c>
      <c r="AY144" s="179" t="s">
        <v>136</v>
      </c>
    </row>
    <row r="145" spans="1:65" s="15" customFormat="1">
      <c r="B145" s="185"/>
      <c r="D145" s="164" t="s">
        <v>435</v>
      </c>
      <c r="E145" s="186" t="s">
        <v>1</v>
      </c>
      <c r="F145" s="187" t="s">
        <v>438</v>
      </c>
      <c r="H145" s="188">
        <v>12</v>
      </c>
      <c r="L145" s="185"/>
      <c r="M145" s="189"/>
      <c r="N145" s="190"/>
      <c r="O145" s="190"/>
      <c r="P145" s="190"/>
      <c r="Q145" s="190"/>
      <c r="R145" s="190"/>
      <c r="S145" s="190"/>
      <c r="T145" s="190"/>
      <c r="U145" s="191"/>
      <c r="AT145" s="186" t="s">
        <v>435</v>
      </c>
      <c r="AU145" s="186" t="s">
        <v>89</v>
      </c>
      <c r="AV145" s="15" t="s">
        <v>204</v>
      </c>
      <c r="AW145" s="15" t="s">
        <v>34</v>
      </c>
      <c r="AX145" s="15" t="s">
        <v>87</v>
      </c>
      <c r="AY145" s="186" t="s">
        <v>136</v>
      </c>
    </row>
    <row r="146" spans="1:65" s="2" customFormat="1" ht="16.5" customHeight="1">
      <c r="A146" s="31"/>
      <c r="B146" s="151"/>
      <c r="C146" s="152" t="s">
        <v>447</v>
      </c>
      <c r="D146" s="152" t="s">
        <v>140</v>
      </c>
      <c r="E146" s="153" t="s">
        <v>448</v>
      </c>
      <c r="F146" s="154" t="s">
        <v>449</v>
      </c>
      <c r="G146" s="155" t="s">
        <v>143</v>
      </c>
      <c r="H146" s="156">
        <v>2</v>
      </c>
      <c r="I146" s="157">
        <v>2532</v>
      </c>
      <c r="J146" s="157">
        <f>ROUND(I146*H146,2)</f>
        <v>5064</v>
      </c>
      <c r="K146" s="154" t="s">
        <v>1</v>
      </c>
      <c r="L146" s="32"/>
      <c r="M146" s="158" t="s">
        <v>1</v>
      </c>
      <c r="N146" s="159" t="s">
        <v>45</v>
      </c>
      <c r="O146" s="160">
        <v>0</v>
      </c>
      <c r="P146" s="160">
        <f>O146*H146</f>
        <v>0</v>
      </c>
      <c r="Q146" s="160">
        <v>0</v>
      </c>
      <c r="R146" s="160">
        <f>Q146*H146</f>
        <v>0</v>
      </c>
      <c r="S146" s="160">
        <v>0</v>
      </c>
      <c r="T146" s="160">
        <f>S146*H146</f>
        <v>0</v>
      </c>
      <c r="U146" s="161" t="s">
        <v>1</v>
      </c>
      <c r="V146" s="31"/>
      <c r="W146" s="31"/>
      <c r="X146" s="31"/>
      <c r="Y146" s="31"/>
      <c r="Z146" s="31"/>
      <c r="AA146" s="31"/>
      <c r="AB146" s="31"/>
      <c r="AC146" s="31"/>
      <c r="AD146" s="31"/>
      <c r="AE146" s="31"/>
      <c r="AR146" s="162" t="s">
        <v>144</v>
      </c>
      <c r="AT146" s="162" t="s">
        <v>140</v>
      </c>
      <c r="AU146" s="162" t="s">
        <v>89</v>
      </c>
      <c r="AY146" s="17" t="s">
        <v>136</v>
      </c>
      <c r="BE146" s="163">
        <f>IF(N146="základní",J146,0)</f>
        <v>5064</v>
      </c>
      <c r="BF146" s="163">
        <f>IF(N146="snížená",J146,0)</f>
        <v>0</v>
      </c>
      <c r="BG146" s="163">
        <f>IF(N146="zákl. přenesená",J146,0)</f>
        <v>0</v>
      </c>
      <c r="BH146" s="163">
        <f>IF(N146="sníž. přenesená",J146,0)</f>
        <v>0</v>
      </c>
      <c r="BI146" s="163">
        <f>IF(N146="nulová",J146,0)</f>
        <v>0</v>
      </c>
      <c r="BJ146" s="17" t="s">
        <v>87</v>
      </c>
      <c r="BK146" s="163">
        <f>ROUND(I146*H146,2)</f>
        <v>5064</v>
      </c>
      <c r="BL146" s="17" t="s">
        <v>144</v>
      </c>
      <c r="BM146" s="162" t="s">
        <v>450</v>
      </c>
    </row>
    <row r="147" spans="1:65" s="2" customFormat="1">
      <c r="A147" s="31"/>
      <c r="B147" s="32"/>
      <c r="C147" s="31"/>
      <c r="D147" s="164" t="s">
        <v>146</v>
      </c>
      <c r="E147" s="31"/>
      <c r="F147" s="165" t="s">
        <v>449</v>
      </c>
      <c r="G147" s="31"/>
      <c r="H147" s="31"/>
      <c r="I147" s="31"/>
      <c r="J147" s="31"/>
      <c r="K147" s="31"/>
      <c r="L147" s="32"/>
      <c r="M147" s="166"/>
      <c r="N147" s="167"/>
      <c r="O147" s="57"/>
      <c r="P147" s="57"/>
      <c r="Q147" s="57"/>
      <c r="R147" s="57"/>
      <c r="S147" s="57"/>
      <c r="T147" s="57"/>
      <c r="U147" s="58"/>
      <c r="V147" s="31"/>
      <c r="W147" s="31"/>
      <c r="X147" s="31"/>
      <c r="Y147" s="31"/>
      <c r="Z147" s="31"/>
      <c r="AA147" s="31"/>
      <c r="AB147" s="31"/>
      <c r="AC147" s="31"/>
      <c r="AD147" s="31"/>
      <c r="AE147" s="31"/>
      <c r="AT147" s="17" t="s">
        <v>146</v>
      </c>
      <c r="AU147" s="17" t="s">
        <v>89</v>
      </c>
    </row>
    <row r="148" spans="1:65" s="13" customFormat="1">
      <c r="B148" s="172"/>
      <c r="D148" s="164" t="s">
        <v>435</v>
      </c>
      <c r="E148" s="173" t="s">
        <v>1</v>
      </c>
      <c r="F148" s="174" t="s">
        <v>451</v>
      </c>
      <c r="H148" s="173" t="s">
        <v>1</v>
      </c>
      <c r="L148" s="172"/>
      <c r="M148" s="175"/>
      <c r="N148" s="176"/>
      <c r="O148" s="176"/>
      <c r="P148" s="176"/>
      <c r="Q148" s="176"/>
      <c r="R148" s="176"/>
      <c r="S148" s="176"/>
      <c r="T148" s="176"/>
      <c r="U148" s="177"/>
      <c r="AT148" s="173" t="s">
        <v>435</v>
      </c>
      <c r="AU148" s="173" t="s">
        <v>89</v>
      </c>
      <c r="AV148" s="13" t="s">
        <v>87</v>
      </c>
      <c r="AW148" s="13" t="s">
        <v>34</v>
      </c>
      <c r="AX148" s="13" t="s">
        <v>80</v>
      </c>
      <c r="AY148" s="173" t="s">
        <v>136</v>
      </c>
    </row>
    <row r="149" spans="1:65" s="14" customFormat="1">
      <c r="B149" s="178"/>
      <c r="D149" s="164" t="s">
        <v>435</v>
      </c>
      <c r="E149" s="179" t="s">
        <v>1</v>
      </c>
      <c r="F149" s="180" t="s">
        <v>452</v>
      </c>
      <c r="H149" s="181">
        <v>2</v>
      </c>
      <c r="L149" s="178"/>
      <c r="M149" s="182"/>
      <c r="N149" s="183"/>
      <c r="O149" s="183"/>
      <c r="P149" s="183"/>
      <c r="Q149" s="183"/>
      <c r="R149" s="183"/>
      <c r="S149" s="183"/>
      <c r="T149" s="183"/>
      <c r="U149" s="184"/>
      <c r="AT149" s="179" t="s">
        <v>435</v>
      </c>
      <c r="AU149" s="179" t="s">
        <v>89</v>
      </c>
      <c r="AV149" s="14" t="s">
        <v>89</v>
      </c>
      <c r="AW149" s="14" t="s">
        <v>34</v>
      </c>
      <c r="AX149" s="14" t="s">
        <v>80</v>
      </c>
      <c r="AY149" s="179" t="s">
        <v>136</v>
      </c>
    </row>
    <row r="150" spans="1:65" s="15" customFormat="1">
      <c r="B150" s="185"/>
      <c r="D150" s="164" t="s">
        <v>435</v>
      </c>
      <c r="E150" s="186" t="s">
        <v>1</v>
      </c>
      <c r="F150" s="187" t="s">
        <v>438</v>
      </c>
      <c r="H150" s="188">
        <v>2</v>
      </c>
      <c r="L150" s="185"/>
      <c r="M150" s="189"/>
      <c r="N150" s="190"/>
      <c r="O150" s="190"/>
      <c r="P150" s="190"/>
      <c r="Q150" s="190"/>
      <c r="R150" s="190"/>
      <c r="S150" s="190"/>
      <c r="T150" s="190"/>
      <c r="U150" s="191"/>
      <c r="AT150" s="186" t="s">
        <v>435</v>
      </c>
      <c r="AU150" s="186" t="s">
        <v>89</v>
      </c>
      <c r="AV150" s="15" t="s">
        <v>204</v>
      </c>
      <c r="AW150" s="15" t="s">
        <v>34</v>
      </c>
      <c r="AX150" s="15" t="s">
        <v>87</v>
      </c>
      <c r="AY150" s="186" t="s">
        <v>136</v>
      </c>
    </row>
    <row r="151" spans="1:65" s="2" customFormat="1" ht="24.2" customHeight="1">
      <c r="A151" s="31"/>
      <c r="B151" s="151"/>
      <c r="C151" s="152" t="s">
        <v>453</v>
      </c>
      <c r="D151" s="152" t="s">
        <v>140</v>
      </c>
      <c r="E151" s="153" t="s">
        <v>454</v>
      </c>
      <c r="F151" s="154" t="s">
        <v>455</v>
      </c>
      <c r="G151" s="155" t="s">
        <v>143</v>
      </c>
      <c r="H151" s="156">
        <v>1</v>
      </c>
      <c r="I151" s="157">
        <v>16679</v>
      </c>
      <c r="J151" s="157">
        <f>ROUND(I151*H151,2)</f>
        <v>16679</v>
      </c>
      <c r="K151" s="154" t="s">
        <v>1</v>
      </c>
      <c r="L151" s="32"/>
      <c r="M151" s="158" t="s">
        <v>1</v>
      </c>
      <c r="N151" s="159" t="s">
        <v>45</v>
      </c>
      <c r="O151" s="160">
        <v>0</v>
      </c>
      <c r="P151" s="160">
        <f>O151*H151</f>
        <v>0</v>
      </c>
      <c r="Q151" s="160">
        <v>0</v>
      </c>
      <c r="R151" s="160">
        <f>Q151*H151</f>
        <v>0</v>
      </c>
      <c r="S151" s="160">
        <v>0</v>
      </c>
      <c r="T151" s="160">
        <f>S151*H151</f>
        <v>0</v>
      </c>
      <c r="U151" s="161" t="s">
        <v>1</v>
      </c>
      <c r="V151" s="31"/>
      <c r="W151" s="31"/>
      <c r="X151" s="31"/>
      <c r="Y151" s="31"/>
      <c r="Z151" s="31"/>
      <c r="AA151" s="31"/>
      <c r="AB151" s="31"/>
      <c r="AC151" s="31"/>
      <c r="AD151" s="31"/>
      <c r="AE151" s="31"/>
      <c r="AR151" s="162" t="s">
        <v>144</v>
      </c>
      <c r="AT151" s="162" t="s">
        <v>140</v>
      </c>
      <c r="AU151" s="162" t="s">
        <v>89</v>
      </c>
      <c r="AY151" s="17" t="s">
        <v>136</v>
      </c>
      <c r="BE151" s="163">
        <f>IF(N151="základní",J151,0)</f>
        <v>16679</v>
      </c>
      <c r="BF151" s="163">
        <f>IF(N151="snížená",J151,0)</f>
        <v>0</v>
      </c>
      <c r="BG151" s="163">
        <f>IF(N151="zákl. přenesená",J151,0)</f>
        <v>0</v>
      </c>
      <c r="BH151" s="163">
        <f>IF(N151="sníž. přenesená",J151,0)</f>
        <v>0</v>
      </c>
      <c r="BI151" s="163">
        <f>IF(N151="nulová",J151,0)</f>
        <v>0</v>
      </c>
      <c r="BJ151" s="17" t="s">
        <v>87</v>
      </c>
      <c r="BK151" s="163">
        <f>ROUND(I151*H151,2)</f>
        <v>16679</v>
      </c>
      <c r="BL151" s="17" t="s">
        <v>144</v>
      </c>
      <c r="BM151" s="162" t="s">
        <v>456</v>
      </c>
    </row>
    <row r="152" spans="1:65" s="2" customFormat="1" ht="19.5">
      <c r="A152" s="31"/>
      <c r="B152" s="32"/>
      <c r="C152" s="31"/>
      <c r="D152" s="164" t="s">
        <v>146</v>
      </c>
      <c r="E152" s="31"/>
      <c r="F152" s="165" t="s">
        <v>455</v>
      </c>
      <c r="G152" s="31"/>
      <c r="H152" s="31"/>
      <c r="I152" s="31"/>
      <c r="J152" s="31"/>
      <c r="K152" s="31"/>
      <c r="L152" s="32"/>
      <c r="M152" s="166"/>
      <c r="N152" s="167"/>
      <c r="O152" s="57"/>
      <c r="P152" s="57"/>
      <c r="Q152" s="57"/>
      <c r="R152" s="57"/>
      <c r="S152" s="57"/>
      <c r="T152" s="57"/>
      <c r="U152" s="58"/>
      <c r="V152" s="31"/>
      <c r="W152" s="31"/>
      <c r="X152" s="31"/>
      <c r="Y152" s="31"/>
      <c r="Z152" s="31"/>
      <c r="AA152" s="31"/>
      <c r="AB152" s="31"/>
      <c r="AC152" s="31"/>
      <c r="AD152" s="31"/>
      <c r="AE152" s="31"/>
      <c r="AT152" s="17" t="s">
        <v>146</v>
      </c>
      <c r="AU152" s="17" t="s">
        <v>89</v>
      </c>
    </row>
    <row r="153" spans="1:65" s="14" customFormat="1">
      <c r="B153" s="178"/>
      <c r="D153" s="164" t="s">
        <v>435</v>
      </c>
      <c r="E153" s="179" t="s">
        <v>1</v>
      </c>
      <c r="F153" s="180" t="s">
        <v>87</v>
      </c>
      <c r="H153" s="181">
        <v>1</v>
      </c>
      <c r="L153" s="178"/>
      <c r="M153" s="182"/>
      <c r="N153" s="183"/>
      <c r="O153" s="183"/>
      <c r="P153" s="183"/>
      <c r="Q153" s="183"/>
      <c r="R153" s="183"/>
      <c r="S153" s="183"/>
      <c r="T153" s="183"/>
      <c r="U153" s="184"/>
      <c r="AT153" s="179" t="s">
        <v>435</v>
      </c>
      <c r="AU153" s="179" t="s">
        <v>89</v>
      </c>
      <c r="AV153" s="14" t="s">
        <v>89</v>
      </c>
      <c r="AW153" s="14" t="s">
        <v>34</v>
      </c>
      <c r="AX153" s="14" t="s">
        <v>87</v>
      </c>
      <c r="AY153" s="179" t="s">
        <v>136</v>
      </c>
    </row>
    <row r="154" spans="1:65" s="2" customFormat="1" ht="24.2" customHeight="1">
      <c r="A154" s="31"/>
      <c r="B154" s="151"/>
      <c r="C154" s="152" t="s">
        <v>457</v>
      </c>
      <c r="D154" s="152" t="s">
        <v>140</v>
      </c>
      <c r="E154" s="153" t="s">
        <v>458</v>
      </c>
      <c r="F154" s="154" t="s">
        <v>459</v>
      </c>
      <c r="G154" s="155" t="s">
        <v>143</v>
      </c>
      <c r="H154" s="156">
        <v>1</v>
      </c>
      <c r="I154" s="157">
        <v>7715</v>
      </c>
      <c r="J154" s="157">
        <f>ROUND(I154*H154,2)</f>
        <v>7715</v>
      </c>
      <c r="K154" s="154" t="s">
        <v>1</v>
      </c>
      <c r="L154" s="32"/>
      <c r="M154" s="158" t="s">
        <v>1</v>
      </c>
      <c r="N154" s="159" t="s">
        <v>45</v>
      </c>
      <c r="O154" s="160">
        <v>0</v>
      </c>
      <c r="P154" s="160">
        <f>O154*H154</f>
        <v>0</v>
      </c>
      <c r="Q154" s="160">
        <v>0</v>
      </c>
      <c r="R154" s="160">
        <f>Q154*H154</f>
        <v>0</v>
      </c>
      <c r="S154" s="160">
        <v>0</v>
      </c>
      <c r="T154" s="160">
        <f>S154*H154</f>
        <v>0</v>
      </c>
      <c r="U154" s="161" t="s">
        <v>1</v>
      </c>
      <c r="V154" s="31"/>
      <c r="W154" s="31"/>
      <c r="X154" s="31"/>
      <c r="Y154" s="31"/>
      <c r="Z154" s="31"/>
      <c r="AA154" s="31"/>
      <c r="AB154" s="31"/>
      <c r="AC154" s="31"/>
      <c r="AD154" s="31"/>
      <c r="AE154" s="31"/>
      <c r="AR154" s="162" t="s">
        <v>144</v>
      </c>
      <c r="AT154" s="162" t="s">
        <v>140</v>
      </c>
      <c r="AU154" s="162" t="s">
        <v>89</v>
      </c>
      <c r="AY154" s="17" t="s">
        <v>136</v>
      </c>
      <c r="BE154" s="163">
        <f>IF(N154="základní",J154,0)</f>
        <v>7715</v>
      </c>
      <c r="BF154" s="163">
        <f>IF(N154="snížená",J154,0)</f>
        <v>0</v>
      </c>
      <c r="BG154" s="163">
        <f>IF(N154="zákl. přenesená",J154,0)</f>
        <v>0</v>
      </c>
      <c r="BH154" s="163">
        <f>IF(N154="sníž. přenesená",J154,0)</f>
        <v>0</v>
      </c>
      <c r="BI154" s="163">
        <f>IF(N154="nulová",J154,0)</f>
        <v>0</v>
      </c>
      <c r="BJ154" s="17" t="s">
        <v>87</v>
      </c>
      <c r="BK154" s="163">
        <f>ROUND(I154*H154,2)</f>
        <v>7715</v>
      </c>
      <c r="BL154" s="17" t="s">
        <v>144</v>
      </c>
      <c r="BM154" s="162" t="s">
        <v>460</v>
      </c>
    </row>
    <row r="155" spans="1:65" s="2" customFormat="1" ht="19.5">
      <c r="A155" s="31"/>
      <c r="B155" s="32"/>
      <c r="C155" s="31"/>
      <c r="D155" s="164" t="s">
        <v>146</v>
      </c>
      <c r="E155" s="31"/>
      <c r="F155" s="165" t="s">
        <v>459</v>
      </c>
      <c r="G155" s="31"/>
      <c r="H155" s="31"/>
      <c r="I155" s="31"/>
      <c r="J155" s="31"/>
      <c r="K155" s="31"/>
      <c r="L155" s="32"/>
      <c r="M155" s="166"/>
      <c r="N155" s="167"/>
      <c r="O155" s="57"/>
      <c r="P155" s="57"/>
      <c r="Q155" s="57"/>
      <c r="R155" s="57"/>
      <c r="S155" s="57"/>
      <c r="T155" s="57"/>
      <c r="U155" s="58"/>
      <c r="V155" s="31"/>
      <c r="W155" s="31"/>
      <c r="X155" s="31"/>
      <c r="Y155" s="31"/>
      <c r="Z155" s="31"/>
      <c r="AA155" s="31"/>
      <c r="AB155" s="31"/>
      <c r="AC155" s="31"/>
      <c r="AD155" s="31"/>
      <c r="AE155" s="31"/>
      <c r="AT155" s="17" t="s">
        <v>146</v>
      </c>
      <c r="AU155" s="17" t="s">
        <v>89</v>
      </c>
    </row>
    <row r="156" spans="1:65" s="13" customFormat="1">
      <c r="B156" s="172"/>
      <c r="D156" s="164" t="s">
        <v>435</v>
      </c>
      <c r="E156" s="173" t="s">
        <v>1</v>
      </c>
      <c r="F156" s="174" t="s">
        <v>461</v>
      </c>
      <c r="H156" s="173" t="s">
        <v>1</v>
      </c>
      <c r="L156" s="172"/>
      <c r="M156" s="175"/>
      <c r="N156" s="176"/>
      <c r="O156" s="176"/>
      <c r="P156" s="176"/>
      <c r="Q156" s="176"/>
      <c r="R156" s="176"/>
      <c r="S156" s="176"/>
      <c r="T156" s="176"/>
      <c r="U156" s="177"/>
      <c r="AT156" s="173" t="s">
        <v>435</v>
      </c>
      <c r="AU156" s="173" t="s">
        <v>89</v>
      </c>
      <c r="AV156" s="13" t="s">
        <v>87</v>
      </c>
      <c r="AW156" s="13" t="s">
        <v>34</v>
      </c>
      <c r="AX156" s="13" t="s">
        <v>80</v>
      </c>
      <c r="AY156" s="173" t="s">
        <v>136</v>
      </c>
    </row>
    <row r="157" spans="1:65" s="14" customFormat="1">
      <c r="B157" s="178"/>
      <c r="D157" s="164" t="s">
        <v>435</v>
      </c>
      <c r="E157" s="179" t="s">
        <v>1</v>
      </c>
      <c r="F157" s="180" t="s">
        <v>87</v>
      </c>
      <c r="H157" s="181">
        <v>1</v>
      </c>
      <c r="L157" s="178"/>
      <c r="M157" s="182"/>
      <c r="N157" s="183"/>
      <c r="O157" s="183"/>
      <c r="P157" s="183"/>
      <c r="Q157" s="183"/>
      <c r="R157" s="183"/>
      <c r="S157" s="183"/>
      <c r="T157" s="183"/>
      <c r="U157" s="184"/>
      <c r="AT157" s="179" t="s">
        <v>435</v>
      </c>
      <c r="AU157" s="179" t="s">
        <v>89</v>
      </c>
      <c r="AV157" s="14" t="s">
        <v>89</v>
      </c>
      <c r="AW157" s="14" t="s">
        <v>34</v>
      </c>
      <c r="AX157" s="14" t="s">
        <v>80</v>
      </c>
      <c r="AY157" s="179" t="s">
        <v>136</v>
      </c>
    </row>
    <row r="158" spans="1:65" s="15" customFormat="1">
      <c r="B158" s="185"/>
      <c r="D158" s="164" t="s">
        <v>435</v>
      </c>
      <c r="E158" s="186" t="s">
        <v>1</v>
      </c>
      <c r="F158" s="187" t="s">
        <v>438</v>
      </c>
      <c r="H158" s="188">
        <v>1</v>
      </c>
      <c r="L158" s="185"/>
      <c r="M158" s="189"/>
      <c r="N158" s="190"/>
      <c r="O158" s="190"/>
      <c r="P158" s="190"/>
      <c r="Q158" s="190"/>
      <c r="R158" s="190"/>
      <c r="S158" s="190"/>
      <c r="T158" s="190"/>
      <c r="U158" s="191"/>
      <c r="AT158" s="186" t="s">
        <v>435</v>
      </c>
      <c r="AU158" s="186" t="s">
        <v>89</v>
      </c>
      <c r="AV158" s="15" t="s">
        <v>204</v>
      </c>
      <c r="AW158" s="15" t="s">
        <v>34</v>
      </c>
      <c r="AX158" s="15" t="s">
        <v>87</v>
      </c>
      <c r="AY158" s="186" t="s">
        <v>136</v>
      </c>
    </row>
    <row r="159" spans="1:65" s="12" customFormat="1" ht="22.9" customHeight="1">
      <c r="B159" s="139"/>
      <c r="D159" s="140" t="s">
        <v>79</v>
      </c>
      <c r="E159" s="149" t="s">
        <v>159</v>
      </c>
      <c r="F159" s="149" t="s">
        <v>160</v>
      </c>
      <c r="J159" s="150">
        <f>BK159</f>
        <v>66802.69</v>
      </c>
      <c r="L159" s="139"/>
      <c r="M159" s="143"/>
      <c r="N159" s="144"/>
      <c r="O159" s="144"/>
      <c r="P159" s="145">
        <f>SUM(P160:P174)</f>
        <v>0.16</v>
      </c>
      <c r="Q159" s="144"/>
      <c r="R159" s="145">
        <f>SUM(R160:R174)</f>
        <v>1.491957E-2</v>
      </c>
      <c r="S159" s="144"/>
      <c r="T159" s="145">
        <f>SUM(T160:T174)</f>
        <v>0</v>
      </c>
      <c r="U159" s="146"/>
      <c r="AR159" s="140" t="s">
        <v>89</v>
      </c>
      <c r="AT159" s="147" t="s">
        <v>79</v>
      </c>
      <c r="AU159" s="147" t="s">
        <v>87</v>
      </c>
      <c r="AY159" s="140" t="s">
        <v>136</v>
      </c>
      <c r="BK159" s="148">
        <f>SUM(BK160:BK174)</f>
        <v>66802.69</v>
      </c>
    </row>
    <row r="160" spans="1:65" s="2" customFormat="1" ht="16.5" customHeight="1">
      <c r="A160" s="31"/>
      <c r="B160" s="151"/>
      <c r="C160" s="152" t="s">
        <v>462</v>
      </c>
      <c r="D160" s="152" t="s">
        <v>140</v>
      </c>
      <c r="E160" s="153" t="s">
        <v>463</v>
      </c>
      <c r="F160" s="154" t="s">
        <v>464</v>
      </c>
      <c r="G160" s="155" t="s">
        <v>233</v>
      </c>
      <c r="H160" s="156">
        <v>27</v>
      </c>
      <c r="I160" s="157">
        <v>110</v>
      </c>
      <c r="J160" s="157">
        <f>ROUND(I160*H160,2)</f>
        <v>2970</v>
      </c>
      <c r="K160" s="154" t="s">
        <v>1</v>
      </c>
      <c r="L160" s="32"/>
      <c r="M160" s="158" t="s">
        <v>1</v>
      </c>
      <c r="N160" s="159" t="s">
        <v>45</v>
      </c>
      <c r="O160" s="160">
        <v>0</v>
      </c>
      <c r="P160" s="160">
        <f>O160*H160</f>
        <v>0</v>
      </c>
      <c r="Q160" s="160">
        <v>0</v>
      </c>
      <c r="R160" s="160">
        <f>Q160*H160</f>
        <v>0</v>
      </c>
      <c r="S160" s="160">
        <v>0</v>
      </c>
      <c r="T160" s="160">
        <f>S160*H160</f>
        <v>0</v>
      </c>
      <c r="U160" s="161" t="s">
        <v>1</v>
      </c>
      <c r="V160" s="31"/>
      <c r="W160" s="31"/>
      <c r="X160" s="31"/>
      <c r="Y160" s="31"/>
      <c r="Z160" s="31"/>
      <c r="AA160" s="31"/>
      <c r="AB160" s="31"/>
      <c r="AC160" s="31"/>
      <c r="AD160" s="31"/>
      <c r="AE160" s="31"/>
      <c r="AR160" s="162" t="s">
        <v>144</v>
      </c>
      <c r="AT160" s="162" t="s">
        <v>140</v>
      </c>
      <c r="AU160" s="162" t="s">
        <v>89</v>
      </c>
      <c r="AY160" s="17" t="s">
        <v>136</v>
      </c>
      <c r="BE160" s="163">
        <f>IF(N160="základní",J160,0)</f>
        <v>2970</v>
      </c>
      <c r="BF160" s="163">
        <f>IF(N160="snížená",J160,0)</f>
        <v>0</v>
      </c>
      <c r="BG160" s="163">
        <f>IF(N160="zákl. přenesená",J160,0)</f>
        <v>0</v>
      </c>
      <c r="BH160" s="163">
        <f>IF(N160="sníž. přenesená",J160,0)</f>
        <v>0</v>
      </c>
      <c r="BI160" s="163">
        <f>IF(N160="nulová",J160,0)</f>
        <v>0</v>
      </c>
      <c r="BJ160" s="17" t="s">
        <v>87</v>
      </c>
      <c r="BK160" s="163">
        <f>ROUND(I160*H160,2)</f>
        <v>2970</v>
      </c>
      <c r="BL160" s="17" t="s">
        <v>144</v>
      </c>
      <c r="BM160" s="162" t="s">
        <v>465</v>
      </c>
    </row>
    <row r="161" spans="1:65" s="2" customFormat="1">
      <c r="A161" s="31"/>
      <c r="B161" s="32"/>
      <c r="C161" s="31"/>
      <c r="D161" s="164" t="s">
        <v>146</v>
      </c>
      <c r="E161" s="31"/>
      <c r="F161" s="165" t="s">
        <v>464</v>
      </c>
      <c r="G161" s="31"/>
      <c r="H161" s="31"/>
      <c r="I161" s="31"/>
      <c r="J161" s="31"/>
      <c r="K161" s="31"/>
      <c r="L161" s="32"/>
      <c r="M161" s="166"/>
      <c r="N161" s="167"/>
      <c r="O161" s="57"/>
      <c r="P161" s="57"/>
      <c r="Q161" s="57"/>
      <c r="R161" s="57"/>
      <c r="S161" s="57"/>
      <c r="T161" s="57"/>
      <c r="U161" s="58"/>
      <c r="V161" s="31"/>
      <c r="W161" s="31"/>
      <c r="X161" s="31"/>
      <c r="Y161" s="31"/>
      <c r="Z161" s="31"/>
      <c r="AA161" s="31"/>
      <c r="AB161" s="31"/>
      <c r="AC161" s="31"/>
      <c r="AD161" s="31"/>
      <c r="AE161" s="31"/>
      <c r="AT161" s="17" t="s">
        <v>146</v>
      </c>
      <c r="AU161" s="17" t="s">
        <v>89</v>
      </c>
    </row>
    <row r="162" spans="1:65" s="13" customFormat="1">
      <c r="B162" s="172"/>
      <c r="D162" s="164" t="s">
        <v>435</v>
      </c>
      <c r="E162" s="173" t="s">
        <v>1</v>
      </c>
      <c r="F162" s="174" t="s">
        <v>466</v>
      </c>
      <c r="H162" s="173" t="s">
        <v>1</v>
      </c>
      <c r="L162" s="172"/>
      <c r="M162" s="175"/>
      <c r="N162" s="176"/>
      <c r="O162" s="176"/>
      <c r="P162" s="176"/>
      <c r="Q162" s="176"/>
      <c r="R162" s="176"/>
      <c r="S162" s="176"/>
      <c r="T162" s="176"/>
      <c r="U162" s="177"/>
      <c r="AT162" s="173" t="s">
        <v>435</v>
      </c>
      <c r="AU162" s="173" t="s">
        <v>89</v>
      </c>
      <c r="AV162" s="13" t="s">
        <v>87</v>
      </c>
      <c r="AW162" s="13" t="s">
        <v>34</v>
      </c>
      <c r="AX162" s="13" t="s">
        <v>80</v>
      </c>
      <c r="AY162" s="173" t="s">
        <v>136</v>
      </c>
    </row>
    <row r="163" spans="1:65" s="14" customFormat="1">
      <c r="B163" s="178"/>
      <c r="D163" s="164" t="s">
        <v>435</v>
      </c>
      <c r="E163" s="179" t="s">
        <v>1</v>
      </c>
      <c r="F163" s="180" t="s">
        <v>467</v>
      </c>
      <c r="H163" s="181">
        <v>13</v>
      </c>
      <c r="L163" s="178"/>
      <c r="M163" s="182"/>
      <c r="N163" s="183"/>
      <c r="O163" s="183"/>
      <c r="P163" s="183"/>
      <c r="Q163" s="183"/>
      <c r="R163" s="183"/>
      <c r="S163" s="183"/>
      <c r="T163" s="183"/>
      <c r="U163" s="184"/>
      <c r="AT163" s="179" t="s">
        <v>435</v>
      </c>
      <c r="AU163" s="179" t="s">
        <v>89</v>
      </c>
      <c r="AV163" s="14" t="s">
        <v>89</v>
      </c>
      <c r="AW163" s="14" t="s">
        <v>34</v>
      </c>
      <c r="AX163" s="14" t="s">
        <v>80</v>
      </c>
      <c r="AY163" s="179" t="s">
        <v>136</v>
      </c>
    </row>
    <row r="164" spans="1:65" s="13" customFormat="1">
      <c r="B164" s="172"/>
      <c r="D164" s="164" t="s">
        <v>435</v>
      </c>
      <c r="E164" s="173" t="s">
        <v>1</v>
      </c>
      <c r="F164" s="174" t="s">
        <v>468</v>
      </c>
      <c r="H164" s="173" t="s">
        <v>1</v>
      </c>
      <c r="L164" s="172"/>
      <c r="M164" s="175"/>
      <c r="N164" s="176"/>
      <c r="O164" s="176"/>
      <c r="P164" s="176"/>
      <c r="Q164" s="176"/>
      <c r="R164" s="176"/>
      <c r="S164" s="176"/>
      <c r="T164" s="176"/>
      <c r="U164" s="177"/>
      <c r="AT164" s="173" t="s">
        <v>435</v>
      </c>
      <c r="AU164" s="173" t="s">
        <v>89</v>
      </c>
      <c r="AV164" s="13" t="s">
        <v>87</v>
      </c>
      <c r="AW164" s="13" t="s">
        <v>34</v>
      </c>
      <c r="AX164" s="13" t="s">
        <v>80</v>
      </c>
      <c r="AY164" s="173" t="s">
        <v>136</v>
      </c>
    </row>
    <row r="165" spans="1:65" s="14" customFormat="1">
      <c r="B165" s="178"/>
      <c r="D165" s="164" t="s">
        <v>435</v>
      </c>
      <c r="E165" s="179" t="s">
        <v>1</v>
      </c>
      <c r="F165" s="180" t="s">
        <v>469</v>
      </c>
      <c r="H165" s="181">
        <v>14</v>
      </c>
      <c r="L165" s="178"/>
      <c r="M165" s="182"/>
      <c r="N165" s="183"/>
      <c r="O165" s="183"/>
      <c r="P165" s="183"/>
      <c r="Q165" s="183"/>
      <c r="R165" s="183"/>
      <c r="S165" s="183"/>
      <c r="T165" s="183"/>
      <c r="U165" s="184"/>
      <c r="AT165" s="179" t="s">
        <v>435</v>
      </c>
      <c r="AU165" s="179" t="s">
        <v>89</v>
      </c>
      <c r="AV165" s="14" t="s">
        <v>89</v>
      </c>
      <c r="AW165" s="14" t="s">
        <v>34</v>
      </c>
      <c r="AX165" s="14" t="s">
        <v>80</v>
      </c>
      <c r="AY165" s="179" t="s">
        <v>136</v>
      </c>
    </row>
    <row r="166" spans="1:65" s="15" customFormat="1">
      <c r="B166" s="185"/>
      <c r="D166" s="164" t="s">
        <v>435</v>
      </c>
      <c r="E166" s="186" t="s">
        <v>1</v>
      </c>
      <c r="F166" s="187" t="s">
        <v>438</v>
      </c>
      <c r="H166" s="188">
        <v>27</v>
      </c>
      <c r="L166" s="185"/>
      <c r="M166" s="189"/>
      <c r="N166" s="190"/>
      <c r="O166" s="190"/>
      <c r="P166" s="190"/>
      <c r="Q166" s="190"/>
      <c r="R166" s="190"/>
      <c r="S166" s="190"/>
      <c r="T166" s="190"/>
      <c r="U166" s="191"/>
      <c r="AT166" s="186" t="s">
        <v>435</v>
      </c>
      <c r="AU166" s="186" t="s">
        <v>89</v>
      </c>
      <c r="AV166" s="15" t="s">
        <v>204</v>
      </c>
      <c r="AW166" s="15" t="s">
        <v>34</v>
      </c>
      <c r="AX166" s="15" t="s">
        <v>87</v>
      </c>
      <c r="AY166" s="186" t="s">
        <v>136</v>
      </c>
    </row>
    <row r="167" spans="1:65" s="2" customFormat="1" ht="24.2" customHeight="1">
      <c r="A167" s="31"/>
      <c r="B167" s="151"/>
      <c r="C167" s="152" t="s">
        <v>87</v>
      </c>
      <c r="D167" s="152" t="s">
        <v>140</v>
      </c>
      <c r="E167" s="153" t="s">
        <v>470</v>
      </c>
      <c r="F167" s="154" t="s">
        <v>471</v>
      </c>
      <c r="G167" s="155" t="s">
        <v>143</v>
      </c>
      <c r="H167" s="156">
        <v>1</v>
      </c>
      <c r="I167" s="157">
        <v>60079.69</v>
      </c>
      <c r="J167" s="157">
        <f>ROUND(I167*H167,2)</f>
        <v>60079.69</v>
      </c>
      <c r="K167" s="154" t="s">
        <v>472</v>
      </c>
      <c r="L167" s="32"/>
      <c r="M167" s="158" t="s">
        <v>1</v>
      </c>
      <c r="N167" s="159" t="s">
        <v>45</v>
      </c>
      <c r="O167" s="160">
        <v>0.16</v>
      </c>
      <c r="P167" s="160">
        <f>O167*H167</f>
        <v>0.16</v>
      </c>
      <c r="Q167" s="160">
        <v>1.491957E-2</v>
      </c>
      <c r="R167" s="160">
        <f>Q167*H167</f>
        <v>1.491957E-2</v>
      </c>
      <c r="S167" s="160">
        <v>0</v>
      </c>
      <c r="T167" s="160">
        <f>S167*H167</f>
        <v>0</v>
      </c>
      <c r="U167" s="161" t="s">
        <v>1</v>
      </c>
      <c r="V167" s="31"/>
      <c r="W167" s="31"/>
      <c r="X167" s="31"/>
      <c r="Y167" s="31"/>
      <c r="Z167" s="31"/>
      <c r="AA167" s="31"/>
      <c r="AB167" s="31"/>
      <c r="AC167" s="31"/>
      <c r="AD167" s="31"/>
      <c r="AE167" s="31"/>
      <c r="AR167" s="162" t="s">
        <v>144</v>
      </c>
      <c r="AT167" s="162" t="s">
        <v>140</v>
      </c>
      <c r="AU167" s="162" t="s">
        <v>89</v>
      </c>
      <c r="AY167" s="17" t="s">
        <v>136</v>
      </c>
      <c r="BE167" s="163">
        <f>IF(N167="základní",J167,0)</f>
        <v>60079.69</v>
      </c>
      <c r="BF167" s="163">
        <f>IF(N167="snížená",J167,0)</f>
        <v>0</v>
      </c>
      <c r="BG167" s="163">
        <f>IF(N167="zákl. přenesená",J167,0)</f>
        <v>0</v>
      </c>
      <c r="BH167" s="163">
        <f>IF(N167="sníž. přenesená",J167,0)</f>
        <v>0</v>
      </c>
      <c r="BI167" s="163">
        <f>IF(N167="nulová",J167,0)</f>
        <v>0</v>
      </c>
      <c r="BJ167" s="17" t="s">
        <v>87</v>
      </c>
      <c r="BK167" s="163">
        <f>ROUND(I167*H167,2)</f>
        <v>60079.69</v>
      </c>
      <c r="BL167" s="17" t="s">
        <v>144</v>
      </c>
      <c r="BM167" s="162" t="s">
        <v>473</v>
      </c>
    </row>
    <row r="168" spans="1:65" s="2" customFormat="1">
      <c r="A168" s="31"/>
      <c r="B168" s="32"/>
      <c r="C168" s="31"/>
      <c r="D168" s="164" t="s">
        <v>146</v>
      </c>
      <c r="E168" s="31"/>
      <c r="F168" s="165" t="s">
        <v>474</v>
      </c>
      <c r="G168" s="31"/>
      <c r="H168" s="31"/>
      <c r="I168" s="31"/>
      <c r="J168" s="31"/>
      <c r="K168" s="31"/>
      <c r="L168" s="32"/>
      <c r="M168" s="166"/>
      <c r="N168" s="167"/>
      <c r="O168" s="57"/>
      <c r="P168" s="57"/>
      <c r="Q168" s="57"/>
      <c r="R168" s="57"/>
      <c r="S168" s="57"/>
      <c r="T168" s="57"/>
      <c r="U168" s="58"/>
      <c r="V168" s="31"/>
      <c r="W168" s="31"/>
      <c r="X168" s="31"/>
      <c r="Y168" s="31"/>
      <c r="Z168" s="31"/>
      <c r="AA168" s="31"/>
      <c r="AB168" s="31"/>
      <c r="AC168" s="31"/>
      <c r="AD168" s="31"/>
      <c r="AE168" s="31"/>
      <c r="AT168" s="17" t="s">
        <v>146</v>
      </c>
      <c r="AU168" s="17" t="s">
        <v>89</v>
      </c>
    </row>
    <row r="169" spans="1:65" s="2" customFormat="1">
      <c r="A169" s="31"/>
      <c r="B169" s="32"/>
      <c r="C169" s="31"/>
      <c r="D169" s="192" t="s">
        <v>475</v>
      </c>
      <c r="E169" s="31"/>
      <c r="F169" s="193" t="s">
        <v>476</v>
      </c>
      <c r="G169" s="31"/>
      <c r="H169" s="31"/>
      <c r="I169" s="31"/>
      <c r="J169" s="31"/>
      <c r="K169" s="31"/>
      <c r="L169" s="32"/>
      <c r="M169" s="166"/>
      <c r="N169" s="167"/>
      <c r="O169" s="57"/>
      <c r="P169" s="57"/>
      <c r="Q169" s="57"/>
      <c r="R169" s="57"/>
      <c r="S169" s="57"/>
      <c r="T169" s="57"/>
      <c r="U169" s="58"/>
      <c r="V169" s="31"/>
      <c r="W169" s="31"/>
      <c r="X169" s="31"/>
      <c r="Y169" s="31"/>
      <c r="Z169" s="31"/>
      <c r="AA169" s="31"/>
      <c r="AB169" s="31"/>
      <c r="AC169" s="31"/>
      <c r="AD169" s="31"/>
      <c r="AE169" s="31"/>
      <c r="AT169" s="17" t="s">
        <v>475</v>
      </c>
      <c r="AU169" s="17" t="s">
        <v>89</v>
      </c>
    </row>
    <row r="170" spans="1:65" s="14" customFormat="1">
      <c r="B170" s="178"/>
      <c r="D170" s="164" t="s">
        <v>435</v>
      </c>
      <c r="E170" s="179" t="s">
        <v>1</v>
      </c>
      <c r="F170" s="180" t="s">
        <v>87</v>
      </c>
      <c r="H170" s="181">
        <v>1</v>
      </c>
      <c r="L170" s="178"/>
      <c r="M170" s="182"/>
      <c r="N170" s="183"/>
      <c r="O170" s="183"/>
      <c r="P170" s="183"/>
      <c r="Q170" s="183"/>
      <c r="R170" s="183"/>
      <c r="S170" s="183"/>
      <c r="T170" s="183"/>
      <c r="U170" s="184"/>
      <c r="AT170" s="179" t="s">
        <v>435</v>
      </c>
      <c r="AU170" s="179" t="s">
        <v>89</v>
      </c>
      <c r="AV170" s="14" t="s">
        <v>89</v>
      </c>
      <c r="AW170" s="14" t="s">
        <v>34</v>
      </c>
      <c r="AX170" s="14" t="s">
        <v>87</v>
      </c>
      <c r="AY170" s="179" t="s">
        <v>136</v>
      </c>
    </row>
    <row r="171" spans="1:65" s="2" customFormat="1" ht="24.2" customHeight="1">
      <c r="A171" s="31"/>
      <c r="B171" s="151"/>
      <c r="C171" s="152" t="s">
        <v>477</v>
      </c>
      <c r="D171" s="152" t="s">
        <v>140</v>
      </c>
      <c r="E171" s="153" t="s">
        <v>478</v>
      </c>
      <c r="F171" s="154" t="s">
        <v>479</v>
      </c>
      <c r="G171" s="155" t="s">
        <v>233</v>
      </c>
      <c r="H171" s="156">
        <v>27</v>
      </c>
      <c r="I171" s="157">
        <v>139</v>
      </c>
      <c r="J171" s="157">
        <f>ROUND(I171*H171,2)</f>
        <v>3753</v>
      </c>
      <c r="K171" s="154" t="s">
        <v>1</v>
      </c>
      <c r="L171" s="32"/>
      <c r="M171" s="158" t="s">
        <v>1</v>
      </c>
      <c r="N171" s="159" t="s">
        <v>45</v>
      </c>
      <c r="O171" s="160">
        <v>0</v>
      </c>
      <c r="P171" s="160">
        <f>O171*H171</f>
        <v>0</v>
      </c>
      <c r="Q171" s="160">
        <v>0</v>
      </c>
      <c r="R171" s="160">
        <f>Q171*H171</f>
        <v>0</v>
      </c>
      <c r="S171" s="160">
        <v>0</v>
      </c>
      <c r="T171" s="160">
        <f>S171*H171</f>
        <v>0</v>
      </c>
      <c r="U171" s="161" t="s">
        <v>1</v>
      </c>
      <c r="V171" s="31"/>
      <c r="W171" s="31"/>
      <c r="X171" s="31"/>
      <c r="Y171" s="31"/>
      <c r="Z171" s="31"/>
      <c r="AA171" s="31"/>
      <c r="AB171" s="31"/>
      <c r="AC171" s="31"/>
      <c r="AD171" s="31"/>
      <c r="AE171" s="31"/>
      <c r="AR171" s="162" t="s">
        <v>144</v>
      </c>
      <c r="AT171" s="162" t="s">
        <v>140</v>
      </c>
      <c r="AU171" s="162" t="s">
        <v>89</v>
      </c>
      <c r="AY171" s="17" t="s">
        <v>136</v>
      </c>
      <c r="BE171" s="163">
        <f>IF(N171="základní",J171,0)</f>
        <v>3753</v>
      </c>
      <c r="BF171" s="163">
        <f>IF(N171="snížená",J171,0)</f>
        <v>0</v>
      </c>
      <c r="BG171" s="163">
        <f>IF(N171="zákl. přenesená",J171,0)</f>
        <v>0</v>
      </c>
      <c r="BH171" s="163">
        <f>IF(N171="sníž. přenesená",J171,0)</f>
        <v>0</v>
      </c>
      <c r="BI171" s="163">
        <f>IF(N171="nulová",J171,0)</f>
        <v>0</v>
      </c>
      <c r="BJ171" s="17" t="s">
        <v>87</v>
      </c>
      <c r="BK171" s="163">
        <f>ROUND(I171*H171,2)</f>
        <v>3753</v>
      </c>
      <c r="BL171" s="17" t="s">
        <v>144</v>
      </c>
      <c r="BM171" s="162" t="s">
        <v>480</v>
      </c>
    </row>
    <row r="172" spans="1:65" s="2" customFormat="1">
      <c r="A172" s="31"/>
      <c r="B172" s="32"/>
      <c r="C172" s="31"/>
      <c r="D172" s="164" t="s">
        <v>146</v>
      </c>
      <c r="E172" s="31"/>
      <c r="F172" s="165" t="s">
        <v>479</v>
      </c>
      <c r="G172" s="31"/>
      <c r="H172" s="31"/>
      <c r="I172" s="31"/>
      <c r="J172" s="31"/>
      <c r="K172" s="31"/>
      <c r="L172" s="32"/>
      <c r="M172" s="166"/>
      <c r="N172" s="167"/>
      <c r="O172" s="57"/>
      <c r="P172" s="57"/>
      <c r="Q172" s="57"/>
      <c r="R172" s="57"/>
      <c r="S172" s="57"/>
      <c r="T172" s="57"/>
      <c r="U172" s="58"/>
      <c r="V172" s="31"/>
      <c r="W172" s="31"/>
      <c r="X172" s="31"/>
      <c r="Y172" s="31"/>
      <c r="Z172" s="31"/>
      <c r="AA172" s="31"/>
      <c r="AB172" s="31"/>
      <c r="AC172" s="31"/>
      <c r="AD172" s="31"/>
      <c r="AE172" s="31"/>
      <c r="AT172" s="17" t="s">
        <v>146</v>
      </c>
      <c r="AU172" s="17" t="s">
        <v>89</v>
      </c>
    </row>
    <row r="173" spans="1:65" s="14" customFormat="1">
      <c r="B173" s="178"/>
      <c r="D173" s="164" t="s">
        <v>435</v>
      </c>
      <c r="E173" s="179" t="s">
        <v>1</v>
      </c>
      <c r="F173" s="180" t="s">
        <v>481</v>
      </c>
      <c r="H173" s="181">
        <v>27</v>
      </c>
      <c r="L173" s="178"/>
      <c r="M173" s="182"/>
      <c r="N173" s="183"/>
      <c r="O173" s="183"/>
      <c r="P173" s="183"/>
      <c r="Q173" s="183"/>
      <c r="R173" s="183"/>
      <c r="S173" s="183"/>
      <c r="T173" s="183"/>
      <c r="U173" s="184"/>
      <c r="AT173" s="179" t="s">
        <v>435</v>
      </c>
      <c r="AU173" s="179" t="s">
        <v>89</v>
      </c>
      <c r="AV173" s="14" t="s">
        <v>89</v>
      </c>
      <c r="AW173" s="14" t="s">
        <v>34</v>
      </c>
      <c r="AX173" s="14" t="s">
        <v>80</v>
      </c>
      <c r="AY173" s="179" t="s">
        <v>136</v>
      </c>
    </row>
    <row r="174" spans="1:65" s="15" customFormat="1">
      <c r="B174" s="185"/>
      <c r="D174" s="164" t="s">
        <v>435</v>
      </c>
      <c r="E174" s="186" t="s">
        <v>1</v>
      </c>
      <c r="F174" s="187" t="s">
        <v>438</v>
      </c>
      <c r="H174" s="188">
        <v>27</v>
      </c>
      <c r="L174" s="185"/>
      <c r="M174" s="189"/>
      <c r="N174" s="190"/>
      <c r="O174" s="190"/>
      <c r="P174" s="190"/>
      <c r="Q174" s="190"/>
      <c r="R174" s="190"/>
      <c r="S174" s="190"/>
      <c r="T174" s="190"/>
      <c r="U174" s="191"/>
      <c r="AT174" s="186" t="s">
        <v>435</v>
      </c>
      <c r="AU174" s="186" t="s">
        <v>89</v>
      </c>
      <c r="AV174" s="15" t="s">
        <v>204</v>
      </c>
      <c r="AW174" s="15" t="s">
        <v>34</v>
      </c>
      <c r="AX174" s="15" t="s">
        <v>87</v>
      </c>
      <c r="AY174" s="186" t="s">
        <v>136</v>
      </c>
    </row>
    <row r="175" spans="1:65" s="12" customFormat="1" ht="22.9" customHeight="1">
      <c r="B175" s="139"/>
      <c r="D175" s="140" t="s">
        <v>79</v>
      </c>
      <c r="E175" s="149" t="s">
        <v>189</v>
      </c>
      <c r="F175" s="149" t="s">
        <v>190</v>
      </c>
      <c r="J175" s="150">
        <f>BK175</f>
        <v>14536.46</v>
      </c>
      <c r="L175" s="139"/>
      <c r="M175" s="143"/>
      <c r="N175" s="144"/>
      <c r="O175" s="144"/>
      <c r="P175" s="145">
        <f>SUM(P176:P187)</f>
        <v>1.9419999999999999</v>
      </c>
      <c r="Q175" s="144"/>
      <c r="R175" s="145">
        <f>SUM(R176:R187)</f>
        <v>7.0608809999999998E-3</v>
      </c>
      <c r="S175" s="144"/>
      <c r="T175" s="145">
        <f>SUM(T176:T187)</f>
        <v>0</v>
      </c>
      <c r="U175" s="146"/>
      <c r="AR175" s="140" t="s">
        <v>89</v>
      </c>
      <c r="AT175" s="147" t="s">
        <v>79</v>
      </c>
      <c r="AU175" s="147" t="s">
        <v>87</v>
      </c>
      <c r="AY175" s="140" t="s">
        <v>136</v>
      </c>
      <c r="BK175" s="148">
        <f>SUM(BK176:BK187)</f>
        <v>14536.46</v>
      </c>
    </row>
    <row r="176" spans="1:65" s="2" customFormat="1" ht="24.2" customHeight="1">
      <c r="A176" s="31"/>
      <c r="B176" s="151"/>
      <c r="C176" s="152" t="s">
        <v>89</v>
      </c>
      <c r="D176" s="152" t="s">
        <v>140</v>
      </c>
      <c r="E176" s="153" t="s">
        <v>482</v>
      </c>
      <c r="F176" s="154" t="s">
        <v>483</v>
      </c>
      <c r="G176" s="155" t="s">
        <v>484</v>
      </c>
      <c r="H176" s="156">
        <v>2</v>
      </c>
      <c r="I176" s="157">
        <v>3371.23</v>
      </c>
      <c r="J176" s="157">
        <f>ROUND(I176*H176,2)</f>
        <v>6742.46</v>
      </c>
      <c r="K176" s="154" t="s">
        <v>472</v>
      </c>
      <c r="L176" s="32"/>
      <c r="M176" s="158" t="s">
        <v>1</v>
      </c>
      <c r="N176" s="159" t="s">
        <v>45</v>
      </c>
      <c r="O176" s="160">
        <v>0.97099999999999997</v>
      </c>
      <c r="P176" s="160">
        <f>O176*H176</f>
        <v>1.9419999999999999</v>
      </c>
      <c r="Q176" s="160">
        <v>3.5304404999999999E-3</v>
      </c>
      <c r="R176" s="160">
        <f>Q176*H176</f>
        <v>7.0608809999999998E-3</v>
      </c>
      <c r="S176" s="160">
        <v>0</v>
      </c>
      <c r="T176" s="160">
        <f>S176*H176</f>
        <v>0</v>
      </c>
      <c r="U176" s="161" t="s">
        <v>1</v>
      </c>
      <c r="V176" s="31"/>
      <c r="W176" s="31"/>
      <c r="X176" s="31"/>
      <c r="Y176" s="31"/>
      <c r="Z176" s="31"/>
      <c r="AA176" s="31"/>
      <c r="AB176" s="31"/>
      <c r="AC176" s="31"/>
      <c r="AD176" s="31"/>
      <c r="AE176" s="31"/>
      <c r="AR176" s="162" t="s">
        <v>144</v>
      </c>
      <c r="AT176" s="162" t="s">
        <v>140</v>
      </c>
      <c r="AU176" s="162" t="s">
        <v>89</v>
      </c>
      <c r="AY176" s="17" t="s">
        <v>136</v>
      </c>
      <c r="BE176" s="163">
        <f>IF(N176="základní",J176,0)</f>
        <v>6742.46</v>
      </c>
      <c r="BF176" s="163">
        <f>IF(N176="snížená",J176,0)</f>
        <v>0</v>
      </c>
      <c r="BG176" s="163">
        <f>IF(N176="zákl. přenesená",J176,0)</f>
        <v>0</v>
      </c>
      <c r="BH176" s="163">
        <f>IF(N176="sníž. přenesená",J176,0)</f>
        <v>0</v>
      </c>
      <c r="BI176" s="163">
        <f>IF(N176="nulová",J176,0)</f>
        <v>0</v>
      </c>
      <c r="BJ176" s="17" t="s">
        <v>87</v>
      </c>
      <c r="BK176" s="163">
        <f>ROUND(I176*H176,2)</f>
        <v>6742.46</v>
      </c>
      <c r="BL176" s="17" t="s">
        <v>144</v>
      </c>
      <c r="BM176" s="162" t="s">
        <v>485</v>
      </c>
    </row>
    <row r="177" spans="1:65" s="2" customFormat="1" ht="19.5">
      <c r="A177" s="31"/>
      <c r="B177" s="32"/>
      <c r="C177" s="31"/>
      <c r="D177" s="164" t="s">
        <v>146</v>
      </c>
      <c r="E177" s="31"/>
      <c r="F177" s="165" t="s">
        <v>486</v>
      </c>
      <c r="G177" s="31"/>
      <c r="H177" s="31"/>
      <c r="I177" s="31"/>
      <c r="J177" s="31"/>
      <c r="K177" s="31"/>
      <c r="L177" s="32"/>
      <c r="M177" s="166"/>
      <c r="N177" s="167"/>
      <c r="O177" s="57"/>
      <c r="P177" s="57"/>
      <c r="Q177" s="57"/>
      <c r="R177" s="57"/>
      <c r="S177" s="57"/>
      <c r="T177" s="57"/>
      <c r="U177" s="58"/>
      <c r="V177" s="31"/>
      <c r="W177" s="31"/>
      <c r="X177" s="31"/>
      <c r="Y177" s="31"/>
      <c r="Z177" s="31"/>
      <c r="AA177" s="31"/>
      <c r="AB177" s="31"/>
      <c r="AC177" s="31"/>
      <c r="AD177" s="31"/>
      <c r="AE177" s="31"/>
      <c r="AT177" s="17" t="s">
        <v>146</v>
      </c>
      <c r="AU177" s="17" t="s">
        <v>89</v>
      </c>
    </row>
    <row r="178" spans="1:65" s="13" customFormat="1">
      <c r="B178" s="172"/>
      <c r="D178" s="164" t="s">
        <v>435</v>
      </c>
      <c r="E178" s="173" t="s">
        <v>1</v>
      </c>
      <c r="F178" s="174" t="s">
        <v>487</v>
      </c>
      <c r="H178" s="173" t="s">
        <v>1</v>
      </c>
      <c r="L178" s="172"/>
      <c r="M178" s="175"/>
      <c r="N178" s="176"/>
      <c r="O178" s="176"/>
      <c r="P178" s="176"/>
      <c r="Q178" s="176"/>
      <c r="R178" s="176"/>
      <c r="S178" s="176"/>
      <c r="T178" s="176"/>
      <c r="U178" s="177"/>
      <c r="AT178" s="173" t="s">
        <v>435</v>
      </c>
      <c r="AU178" s="173" t="s">
        <v>89</v>
      </c>
      <c r="AV178" s="13" t="s">
        <v>87</v>
      </c>
      <c r="AW178" s="13" t="s">
        <v>34</v>
      </c>
      <c r="AX178" s="13" t="s">
        <v>80</v>
      </c>
      <c r="AY178" s="173" t="s">
        <v>136</v>
      </c>
    </row>
    <row r="179" spans="1:65" s="14" customFormat="1">
      <c r="B179" s="178"/>
      <c r="D179" s="164" t="s">
        <v>435</v>
      </c>
      <c r="E179" s="179" t="s">
        <v>1</v>
      </c>
      <c r="F179" s="180" t="s">
        <v>89</v>
      </c>
      <c r="H179" s="181">
        <v>2</v>
      </c>
      <c r="L179" s="178"/>
      <c r="M179" s="182"/>
      <c r="N179" s="183"/>
      <c r="O179" s="183"/>
      <c r="P179" s="183"/>
      <c r="Q179" s="183"/>
      <c r="R179" s="183"/>
      <c r="S179" s="183"/>
      <c r="T179" s="183"/>
      <c r="U179" s="184"/>
      <c r="AT179" s="179" t="s">
        <v>435</v>
      </c>
      <c r="AU179" s="179" t="s">
        <v>89</v>
      </c>
      <c r="AV179" s="14" t="s">
        <v>89</v>
      </c>
      <c r="AW179" s="14" t="s">
        <v>34</v>
      </c>
      <c r="AX179" s="14" t="s">
        <v>80</v>
      </c>
      <c r="AY179" s="179" t="s">
        <v>136</v>
      </c>
    </row>
    <row r="180" spans="1:65" s="15" customFormat="1">
      <c r="B180" s="185"/>
      <c r="D180" s="164" t="s">
        <v>435</v>
      </c>
      <c r="E180" s="186" t="s">
        <v>1</v>
      </c>
      <c r="F180" s="187" t="s">
        <v>438</v>
      </c>
      <c r="H180" s="188">
        <v>2</v>
      </c>
      <c r="L180" s="185"/>
      <c r="M180" s="189"/>
      <c r="N180" s="190"/>
      <c r="O180" s="190"/>
      <c r="P180" s="190"/>
      <c r="Q180" s="190"/>
      <c r="R180" s="190"/>
      <c r="S180" s="190"/>
      <c r="T180" s="190"/>
      <c r="U180" s="191"/>
      <c r="AT180" s="186" t="s">
        <v>435</v>
      </c>
      <c r="AU180" s="186" t="s">
        <v>89</v>
      </c>
      <c r="AV180" s="15" t="s">
        <v>204</v>
      </c>
      <c r="AW180" s="15" t="s">
        <v>34</v>
      </c>
      <c r="AX180" s="15" t="s">
        <v>87</v>
      </c>
      <c r="AY180" s="186" t="s">
        <v>136</v>
      </c>
    </row>
    <row r="181" spans="1:65" s="2" customFormat="1" ht="16.5" customHeight="1">
      <c r="A181" s="31"/>
      <c r="B181" s="151"/>
      <c r="C181" s="152" t="s">
        <v>488</v>
      </c>
      <c r="D181" s="152" t="s">
        <v>140</v>
      </c>
      <c r="E181" s="153" t="s">
        <v>489</v>
      </c>
      <c r="F181" s="154" t="s">
        <v>490</v>
      </c>
      <c r="G181" s="155" t="s">
        <v>233</v>
      </c>
      <c r="H181" s="156">
        <v>16</v>
      </c>
      <c r="I181" s="157">
        <v>205</v>
      </c>
      <c r="J181" s="157">
        <f>ROUND(I181*H181,2)</f>
        <v>3280</v>
      </c>
      <c r="K181" s="154" t="s">
        <v>1</v>
      </c>
      <c r="L181" s="32"/>
      <c r="M181" s="158" t="s">
        <v>1</v>
      </c>
      <c r="N181" s="159" t="s">
        <v>45</v>
      </c>
      <c r="O181" s="160">
        <v>0</v>
      </c>
      <c r="P181" s="160">
        <f>O181*H181</f>
        <v>0</v>
      </c>
      <c r="Q181" s="160">
        <v>0</v>
      </c>
      <c r="R181" s="160">
        <f>Q181*H181</f>
        <v>0</v>
      </c>
      <c r="S181" s="160">
        <v>0</v>
      </c>
      <c r="T181" s="160">
        <f>S181*H181</f>
        <v>0</v>
      </c>
      <c r="U181" s="161" t="s">
        <v>1</v>
      </c>
      <c r="V181" s="31"/>
      <c r="W181" s="31"/>
      <c r="X181" s="31"/>
      <c r="Y181" s="31"/>
      <c r="Z181" s="31"/>
      <c r="AA181" s="31"/>
      <c r="AB181" s="31"/>
      <c r="AC181" s="31"/>
      <c r="AD181" s="31"/>
      <c r="AE181" s="31"/>
      <c r="AR181" s="162" t="s">
        <v>144</v>
      </c>
      <c r="AT181" s="162" t="s">
        <v>140</v>
      </c>
      <c r="AU181" s="162" t="s">
        <v>89</v>
      </c>
      <c r="AY181" s="17" t="s">
        <v>136</v>
      </c>
      <c r="BE181" s="163">
        <f>IF(N181="základní",J181,0)</f>
        <v>3280</v>
      </c>
      <c r="BF181" s="163">
        <f>IF(N181="snížená",J181,0)</f>
        <v>0</v>
      </c>
      <c r="BG181" s="163">
        <f>IF(N181="zákl. přenesená",J181,0)</f>
        <v>0</v>
      </c>
      <c r="BH181" s="163">
        <f>IF(N181="sníž. přenesená",J181,0)</f>
        <v>0</v>
      </c>
      <c r="BI181" s="163">
        <f>IF(N181="nulová",J181,0)</f>
        <v>0</v>
      </c>
      <c r="BJ181" s="17" t="s">
        <v>87</v>
      </c>
      <c r="BK181" s="163">
        <f>ROUND(I181*H181,2)</f>
        <v>3280</v>
      </c>
      <c r="BL181" s="17" t="s">
        <v>144</v>
      </c>
      <c r="BM181" s="162" t="s">
        <v>491</v>
      </c>
    </row>
    <row r="182" spans="1:65" s="2" customFormat="1">
      <c r="A182" s="31"/>
      <c r="B182" s="32"/>
      <c r="C182" s="31"/>
      <c r="D182" s="164" t="s">
        <v>146</v>
      </c>
      <c r="E182" s="31"/>
      <c r="F182" s="165" t="s">
        <v>490</v>
      </c>
      <c r="G182" s="31"/>
      <c r="H182" s="31"/>
      <c r="I182" s="31"/>
      <c r="J182" s="31"/>
      <c r="K182" s="31"/>
      <c r="L182" s="32"/>
      <c r="M182" s="166"/>
      <c r="N182" s="167"/>
      <c r="O182" s="57"/>
      <c r="P182" s="57"/>
      <c r="Q182" s="57"/>
      <c r="R182" s="57"/>
      <c r="S182" s="57"/>
      <c r="T182" s="57"/>
      <c r="U182" s="58"/>
      <c r="V182" s="31"/>
      <c r="W182" s="31"/>
      <c r="X182" s="31"/>
      <c r="Y182" s="31"/>
      <c r="Z182" s="31"/>
      <c r="AA182" s="31"/>
      <c r="AB182" s="31"/>
      <c r="AC182" s="31"/>
      <c r="AD182" s="31"/>
      <c r="AE182" s="31"/>
      <c r="AT182" s="17" t="s">
        <v>146</v>
      </c>
      <c r="AU182" s="17" t="s">
        <v>89</v>
      </c>
    </row>
    <row r="183" spans="1:65" s="13" customFormat="1">
      <c r="B183" s="172"/>
      <c r="D183" s="164" t="s">
        <v>435</v>
      </c>
      <c r="E183" s="173" t="s">
        <v>1</v>
      </c>
      <c r="F183" s="174" t="s">
        <v>492</v>
      </c>
      <c r="H183" s="173" t="s">
        <v>1</v>
      </c>
      <c r="L183" s="172"/>
      <c r="M183" s="175"/>
      <c r="N183" s="176"/>
      <c r="O183" s="176"/>
      <c r="P183" s="176"/>
      <c r="Q183" s="176"/>
      <c r="R183" s="176"/>
      <c r="S183" s="176"/>
      <c r="T183" s="176"/>
      <c r="U183" s="177"/>
      <c r="AT183" s="173" t="s">
        <v>435</v>
      </c>
      <c r="AU183" s="173" t="s">
        <v>89</v>
      </c>
      <c r="AV183" s="13" t="s">
        <v>87</v>
      </c>
      <c r="AW183" s="13" t="s">
        <v>34</v>
      </c>
      <c r="AX183" s="13" t="s">
        <v>80</v>
      </c>
      <c r="AY183" s="173" t="s">
        <v>136</v>
      </c>
    </row>
    <row r="184" spans="1:65" s="14" customFormat="1">
      <c r="B184" s="178"/>
      <c r="D184" s="164" t="s">
        <v>435</v>
      </c>
      <c r="E184" s="179" t="s">
        <v>1</v>
      </c>
      <c r="F184" s="180" t="s">
        <v>144</v>
      </c>
      <c r="H184" s="181">
        <v>16</v>
      </c>
      <c r="L184" s="178"/>
      <c r="M184" s="182"/>
      <c r="N184" s="183"/>
      <c r="O184" s="183"/>
      <c r="P184" s="183"/>
      <c r="Q184" s="183"/>
      <c r="R184" s="183"/>
      <c r="S184" s="183"/>
      <c r="T184" s="183"/>
      <c r="U184" s="184"/>
      <c r="AT184" s="179" t="s">
        <v>435</v>
      </c>
      <c r="AU184" s="179" t="s">
        <v>89</v>
      </c>
      <c r="AV184" s="14" t="s">
        <v>89</v>
      </c>
      <c r="AW184" s="14" t="s">
        <v>34</v>
      </c>
      <c r="AX184" s="14" t="s">
        <v>80</v>
      </c>
      <c r="AY184" s="179" t="s">
        <v>136</v>
      </c>
    </row>
    <row r="185" spans="1:65" s="15" customFormat="1">
      <c r="B185" s="185"/>
      <c r="D185" s="164" t="s">
        <v>435</v>
      </c>
      <c r="E185" s="186" t="s">
        <v>1</v>
      </c>
      <c r="F185" s="187" t="s">
        <v>438</v>
      </c>
      <c r="H185" s="188">
        <v>16</v>
      </c>
      <c r="L185" s="185"/>
      <c r="M185" s="189"/>
      <c r="N185" s="190"/>
      <c r="O185" s="190"/>
      <c r="P185" s="190"/>
      <c r="Q185" s="190"/>
      <c r="R185" s="190"/>
      <c r="S185" s="190"/>
      <c r="T185" s="190"/>
      <c r="U185" s="191"/>
      <c r="AT185" s="186" t="s">
        <v>435</v>
      </c>
      <c r="AU185" s="186" t="s">
        <v>89</v>
      </c>
      <c r="AV185" s="15" t="s">
        <v>204</v>
      </c>
      <c r="AW185" s="15" t="s">
        <v>34</v>
      </c>
      <c r="AX185" s="15" t="s">
        <v>87</v>
      </c>
      <c r="AY185" s="186" t="s">
        <v>136</v>
      </c>
    </row>
    <row r="186" spans="1:65" s="2" customFormat="1" ht="24.2" customHeight="1">
      <c r="A186" s="31"/>
      <c r="B186" s="151"/>
      <c r="C186" s="152" t="s">
        <v>493</v>
      </c>
      <c r="D186" s="152" t="s">
        <v>140</v>
      </c>
      <c r="E186" s="153" t="s">
        <v>494</v>
      </c>
      <c r="F186" s="154" t="s">
        <v>495</v>
      </c>
      <c r="G186" s="155" t="s">
        <v>143</v>
      </c>
      <c r="H186" s="156">
        <v>1</v>
      </c>
      <c r="I186" s="157">
        <v>4514</v>
      </c>
      <c r="J186" s="157">
        <f>ROUND(I186*H186,2)</f>
        <v>4514</v>
      </c>
      <c r="K186" s="154" t="s">
        <v>1</v>
      </c>
      <c r="L186" s="32"/>
      <c r="M186" s="158" t="s">
        <v>1</v>
      </c>
      <c r="N186" s="159" t="s">
        <v>45</v>
      </c>
      <c r="O186" s="160">
        <v>0</v>
      </c>
      <c r="P186" s="160">
        <f>O186*H186</f>
        <v>0</v>
      </c>
      <c r="Q186" s="160">
        <v>0</v>
      </c>
      <c r="R186" s="160">
        <f>Q186*H186</f>
        <v>0</v>
      </c>
      <c r="S186" s="160">
        <v>0</v>
      </c>
      <c r="T186" s="160">
        <f>S186*H186</f>
        <v>0</v>
      </c>
      <c r="U186" s="161" t="s">
        <v>1</v>
      </c>
      <c r="V186" s="31"/>
      <c r="W186" s="31"/>
      <c r="X186" s="31"/>
      <c r="Y186" s="31"/>
      <c r="Z186" s="31"/>
      <c r="AA186" s="31"/>
      <c r="AB186" s="31"/>
      <c r="AC186" s="31"/>
      <c r="AD186" s="31"/>
      <c r="AE186" s="31"/>
      <c r="AR186" s="162" t="s">
        <v>144</v>
      </c>
      <c r="AT186" s="162" t="s">
        <v>140</v>
      </c>
      <c r="AU186" s="162" t="s">
        <v>89</v>
      </c>
      <c r="AY186" s="17" t="s">
        <v>136</v>
      </c>
      <c r="BE186" s="163">
        <f>IF(N186="základní",J186,0)</f>
        <v>4514</v>
      </c>
      <c r="BF186" s="163">
        <f>IF(N186="snížená",J186,0)</f>
        <v>0</v>
      </c>
      <c r="BG186" s="163">
        <f>IF(N186="zákl. přenesená",J186,0)</f>
        <v>0</v>
      </c>
      <c r="BH186" s="163">
        <f>IF(N186="sníž. přenesená",J186,0)</f>
        <v>0</v>
      </c>
      <c r="BI186" s="163">
        <f>IF(N186="nulová",J186,0)</f>
        <v>0</v>
      </c>
      <c r="BJ186" s="17" t="s">
        <v>87</v>
      </c>
      <c r="BK186" s="163">
        <f>ROUND(I186*H186,2)</f>
        <v>4514</v>
      </c>
      <c r="BL186" s="17" t="s">
        <v>144</v>
      </c>
      <c r="BM186" s="162" t="s">
        <v>496</v>
      </c>
    </row>
    <row r="187" spans="1:65" s="2" customFormat="1">
      <c r="A187" s="31"/>
      <c r="B187" s="32"/>
      <c r="C187" s="31"/>
      <c r="D187" s="164" t="s">
        <v>146</v>
      </c>
      <c r="E187" s="31"/>
      <c r="F187" s="165" t="s">
        <v>495</v>
      </c>
      <c r="G187" s="31"/>
      <c r="H187" s="31"/>
      <c r="I187" s="31"/>
      <c r="J187" s="31"/>
      <c r="K187" s="31"/>
      <c r="L187" s="32"/>
      <c r="M187" s="166"/>
      <c r="N187" s="167"/>
      <c r="O187" s="57"/>
      <c r="P187" s="57"/>
      <c r="Q187" s="57"/>
      <c r="R187" s="57"/>
      <c r="S187" s="57"/>
      <c r="T187" s="57"/>
      <c r="U187" s="58"/>
      <c r="V187" s="31"/>
      <c r="W187" s="31"/>
      <c r="X187" s="31"/>
      <c r="Y187" s="31"/>
      <c r="Z187" s="31"/>
      <c r="AA187" s="31"/>
      <c r="AB187" s="31"/>
      <c r="AC187" s="31"/>
      <c r="AD187" s="31"/>
      <c r="AE187" s="31"/>
      <c r="AT187" s="17" t="s">
        <v>146</v>
      </c>
      <c r="AU187" s="17" t="s">
        <v>89</v>
      </c>
    </row>
    <row r="188" spans="1:65" s="12" customFormat="1" ht="22.9" customHeight="1">
      <c r="B188" s="139"/>
      <c r="D188" s="140" t="s">
        <v>79</v>
      </c>
      <c r="E188" s="149" t="s">
        <v>497</v>
      </c>
      <c r="F188" s="149" t="s">
        <v>498</v>
      </c>
      <c r="J188" s="150">
        <f>BK188</f>
        <v>243703.26</v>
      </c>
      <c r="L188" s="139"/>
      <c r="M188" s="143"/>
      <c r="N188" s="144"/>
      <c r="O188" s="144"/>
      <c r="P188" s="145">
        <f>SUM(P189:P206)</f>
        <v>50.573</v>
      </c>
      <c r="Q188" s="144"/>
      <c r="R188" s="145">
        <f>SUM(R189:R206)</f>
        <v>0.19747656000000002</v>
      </c>
      <c r="S188" s="144"/>
      <c r="T188" s="145">
        <f>SUM(T189:T206)</f>
        <v>0</v>
      </c>
      <c r="U188" s="146"/>
      <c r="AR188" s="140" t="s">
        <v>89</v>
      </c>
      <c r="AT188" s="147" t="s">
        <v>79</v>
      </c>
      <c r="AU188" s="147" t="s">
        <v>87</v>
      </c>
      <c r="AY188" s="140" t="s">
        <v>136</v>
      </c>
      <c r="BK188" s="148">
        <f>SUM(BK189:BK206)</f>
        <v>243703.26</v>
      </c>
    </row>
    <row r="189" spans="1:65" s="2" customFormat="1" ht="24.2" customHeight="1">
      <c r="A189" s="31"/>
      <c r="B189" s="151"/>
      <c r="C189" s="152" t="s">
        <v>499</v>
      </c>
      <c r="D189" s="152" t="s">
        <v>140</v>
      </c>
      <c r="E189" s="153" t="s">
        <v>500</v>
      </c>
      <c r="F189" s="154" t="s">
        <v>501</v>
      </c>
      <c r="G189" s="155" t="s">
        <v>143</v>
      </c>
      <c r="H189" s="156">
        <v>34</v>
      </c>
      <c r="I189" s="157">
        <v>925</v>
      </c>
      <c r="J189" s="157">
        <f>ROUND(I189*H189,2)</f>
        <v>31450</v>
      </c>
      <c r="K189" s="154" t="s">
        <v>472</v>
      </c>
      <c r="L189" s="32"/>
      <c r="M189" s="158" t="s">
        <v>1</v>
      </c>
      <c r="N189" s="159" t="s">
        <v>45</v>
      </c>
      <c r="O189" s="160">
        <v>1.1000000000000001</v>
      </c>
      <c r="P189" s="160">
        <f>O189*H189</f>
        <v>37.400000000000006</v>
      </c>
      <c r="Q189" s="160">
        <v>4.2999999999999999E-4</v>
      </c>
      <c r="R189" s="160">
        <f>Q189*H189</f>
        <v>1.4619999999999999E-2</v>
      </c>
      <c r="S189" s="160">
        <v>0</v>
      </c>
      <c r="T189" s="160">
        <f>S189*H189</f>
        <v>0</v>
      </c>
      <c r="U189" s="161" t="s">
        <v>1</v>
      </c>
      <c r="V189" s="31"/>
      <c r="W189" s="31"/>
      <c r="X189" s="31"/>
      <c r="Y189" s="31"/>
      <c r="Z189" s="31"/>
      <c r="AA189" s="31"/>
      <c r="AB189" s="31"/>
      <c r="AC189" s="31"/>
      <c r="AD189" s="31"/>
      <c r="AE189" s="31"/>
      <c r="AR189" s="162" t="s">
        <v>144</v>
      </c>
      <c r="AT189" s="162" t="s">
        <v>140</v>
      </c>
      <c r="AU189" s="162" t="s">
        <v>89</v>
      </c>
      <c r="AY189" s="17" t="s">
        <v>136</v>
      </c>
      <c r="BE189" s="163">
        <f>IF(N189="základní",J189,0)</f>
        <v>31450</v>
      </c>
      <c r="BF189" s="163">
        <f>IF(N189="snížená",J189,0)</f>
        <v>0</v>
      </c>
      <c r="BG189" s="163">
        <f>IF(N189="zákl. přenesená",J189,0)</f>
        <v>0</v>
      </c>
      <c r="BH189" s="163">
        <f>IF(N189="sníž. přenesená",J189,0)</f>
        <v>0</v>
      </c>
      <c r="BI189" s="163">
        <f>IF(N189="nulová",J189,0)</f>
        <v>0</v>
      </c>
      <c r="BJ189" s="17" t="s">
        <v>87</v>
      </c>
      <c r="BK189" s="163">
        <f>ROUND(I189*H189,2)</f>
        <v>31450</v>
      </c>
      <c r="BL189" s="17" t="s">
        <v>144</v>
      </c>
      <c r="BM189" s="162" t="s">
        <v>502</v>
      </c>
    </row>
    <row r="190" spans="1:65" s="2" customFormat="1" ht="19.5">
      <c r="A190" s="31"/>
      <c r="B190" s="32"/>
      <c r="C190" s="31"/>
      <c r="D190" s="164" t="s">
        <v>146</v>
      </c>
      <c r="E190" s="31"/>
      <c r="F190" s="165" t="s">
        <v>503</v>
      </c>
      <c r="G190" s="31"/>
      <c r="H190" s="31"/>
      <c r="I190" s="31"/>
      <c r="J190" s="31"/>
      <c r="K190" s="31"/>
      <c r="L190" s="32"/>
      <c r="M190" s="166"/>
      <c r="N190" s="167"/>
      <c r="O190" s="57"/>
      <c r="P190" s="57"/>
      <c r="Q190" s="57"/>
      <c r="R190" s="57"/>
      <c r="S190" s="57"/>
      <c r="T190" s="57"/>
      <c r="U190" s="58"/>
      <c r="V190" s="31"/>
      <c r="W190" s="31"/>
      <c r="X190" s="31"/>
      <c r="Y190" s="31"/>
      <c r="Z190" s="31"/>
      <c r="AA190" s="31"/>
      <c r="AB190" s="31"/>
      <c r="AC190" s="31"/>
      <c r="AD190" s="31"/>
      <c r="AE190" s="31"/>
      <c r="AT190" s="17" t="s">
        <v>146</v>
      </c>
      <c r="AU190" s="17" t="s">
        <v>89</v>
      </c>
    </row>
    <row r="191" spans="1:65" s="2" customFormat="1">
      <c r="A191" s="31"/>
      <c r="B191" s="32"/>
      <c r="C191" s="31"/>
      <c r="D191" s="192" t="s">
        <v>475</v>
      </c>
      <c r="E191" s="31"/>
      <c r="F191" s="193" t="s">
        <v>504</v>
      </c>
      <c r="G191" s="31"/>
      <c r="H191" s="31"/>
      <c r="I191" s="31"/>
      <c r="J191" s="31"/>
      <c r="K191" s="31"/>
      <c r="L191" s="32"/>
      <c r="M191" s="166"/>
      <c r="N191" s="167"/>
      <c r="O191" s="57"/>
      <c r="P191" s="57"/>
      <c r="Q191" s="57"/>
      <c r="R191" s="57"/>
      <c r="S191" s="57"/>
      <c r="T191" s="57"/>
      <c r="U191" s="58"/>
      <c r="V191" s="31"/>
      <c r="W191" s="31"/>
      <c r="X191" s="31"/>
      <c r="Y191" s="31"/>
      <c r="Z191" s="31"/>
      <c r="AA191" s="31"/>
      <c r="AB191" s="31"/>
      <c r="AC191" s="31"/>
      <c r="AD191" s="31"/>
      <c r="AE191" s="31"/>
      <c r="AT191" s="17" t="s">
        <v>475</v>
      </c>
      <c r="AU191" s="17" t="s">
        <v>89</v>
      </c>
    </row>
    <row r="192" spans="1:65" s="2" customFormat="1" ht="37.9" customHeight="1">
      <c r="A192" s="31"/>
      <c r="B192" s="151"/>
      <c r="C192" s="194" t="s">
        <v>204</v>
      </c>
      <c r="D192" s="194" t="s">
        <v>505</v>
      </c>
      <c r="E192" s="195" t="s">
        <v>506</v>
      </c>
      <c r="F192" s="196" t="s">
        <v>507</v>
      </c>
      <c r="G192" s="197" t="s">
        <v>143</v>
      </c>
      <c r="H192" s="198">
        <v>3</v>
      </c>
      <c r="I192" s="199">
        <v>3592.06</v>
      </c>
      <c r="J192" s="199">
        <f>ROUND(I192*H192,2)</f>
        <v>10776.18</v>
      </c>
      <c r="K192" s="196" t="s">
        <v>1</v>
      </c>
      <c r="L192" s="200"/>
      <c r="M192" s="201" t="s">
        <v>1</v>
      </c>
      <c r="N192" s="202" t="s">
        <v>45</v>
      </c>
      <c r="O192" s="160">
        <v>0</v>
      </c>
      <c r="P192" s="160">
        <f>O192*H192</f>
        <v>0</v>
      </c>
      <c r="Q192" s="160">
        <v>1E-3</v>
      </c>
      <c r="R192" s="160">
        <f>Q192*H192</f>
        <v>3.0000000000000001E-3</v>
      </c>
      <c r="S192" s="160">
        <v>0</v>
      </c>
      <c r="T192" s="160">
        <f>S192*H192</f>
        <v>0</v>
      </c>
      <c r="U192" s="161" t="s">
        <v>1</v>
      </c>
      <c r="V192" s="31"/>
      <c r="W192" s="31"/>
      <c r="X192" s="31"/>
      <c r="Y192" s="31"/>
      <c r="Z192" s="31"/>
      <c r="AA192" s="31"/>
      <c r="AB192" s="31"/>
      <c r="AC192" s="31"/>
      <c r="AD192" s="31"/>
      <c r="AE192" s="31"/>
      <c r="AR192" s="162" t="s">
        <v>508</v>
      </c>
      <c r="AT192" s="162" t="s">
        <v>505</v>
      </c>
      <c r="AU192" s="162" t="s">
        <v>89</v>
      </c>
      <c r="AY192" s="17" t="s">
        <v>136</v>
      </c>
      <c r="BE192" s="163">
        <f>IF(N192="základní",J192,0)</f>
        <v>10776.18</v>
      </c>
      <c r="BF192" s="163">
        <f>IF(N192="snížená",J192,0)</f>
        <v>0</v>
      </c>
      <c r="BG192" s="163">
        <f>IF(N192="zákl. přenesená",J192,0)</f>
        <v>0</v>
      </c>
      <c r="BH192" s="163">
        <f>IF(N192="sníž. přenesená",J192,0)</f>
        <v>0</v>
      </c>
      <c r="BI192" s="163">
        <f>IF(N192="nulová",J192,0)</f>
        <v>0</v>
      </c>
      <c r="BJ192" s="17" t="s">
        <v>87</v>
      </c>
      <c r="BK192" s="163">
        <f>ROUND(I192*H192,2)</f>
        <v>10776.18</v>
      </c>
      <c r="BL192" s="17" t="s">
        <v>144</v>
      </c>
      <c r="BM192" s="162" t="s">
        <v>509</v>
      </c>
    </row>
    <row r="193" spans="1:65" s="2" customFormat="1" ht="19.5">
      <c r="A193" s="31"/>
      <c r="B193" s="32"/>
      <c r="C193" s="31"/>
      <c r="D193" s="164" t="s">
        <v>146</v>
      </c>
      <c r="E193" s="31"/>
      <c r="F193" s="165" t="s">
        <v>507</v>
      </c>
      <c r="G193" s="31"/>
      <c r="H193" s="31"/>
      <c r="I193" s="31"/>
      <c r="J193" s="31"/>
      <c r="K193" s="31"/>
      <c r="L193" s="32"/>
      <c r="M193" s="166"/>
      <c r="N193" s="167"/>
      <c r="O193" s="57"/>
      <c r="P193" s="57"/>
      <c r="Q193" s="57"/>
      <c r="R193" s="57"/>
      <c r="S193" s="57"/>
      <c r="T193" s="57"/>
      <c r="U193" s="58"/>
      <c r="V193" s="31"/>
      <c r="W193" s="31"/>
      <c r="X193" s="31"/>
      <c r="Y193" s="31"/>
      <c r="Z193" s="31"/>
      <c r="AA193" s="31"/>
      <c r="AB193" s="31"/>
      <c r="AC193" s="31"/>
      <c r="AD193" s="31"/>
      <c r="AE193" s="31"/>
      <c r="AT193" s="17" t="s">
        <v>146</v>
      </c>
      <c r="AU193" s="17" t="s">
        <v>89</v>
      </c>
    </row>
    <row r="194" spans="1:65" s="2" customFormat="1" ht="24.2" customHeight="1">
      <c r="A194" s="31"/>
      <c r="B194" s="151"/>
      <c r="C194" s="194" t="s">
        <v>444</v>
      </c>
      <c r="D194" s="194" t="s">
        <v>505</v>
      </c>
      <c r="E194" s="195" t="s">
        <v>510</v>
      </c>
      <c r="F194" s="196" t="s">
        <v>511</v>
      </c>
      <c r="G194" s="197" t="s">
        <v>143</v>
      </c>
      <c r="H194" s="198">
        <v>31</v>
      </c>
      <c r="I194" s="199">
        <v>1762.03</v>
      </c>
      <c r="J194" s="199">
        <f>ROUND(I194*H194,2)</f>
        <v>54622.93</v>
      </c>
      <c r="K194" s="196" t="s">
        <v>1</v>
      </c>
      <c r="L194" s="200"/>
      <c r="M194" s="201" t="s">
        <v>1</v>
      </c>
      <c r="N194" s="202" t="s">
        <v>45</v>
      </c>
      <c r="O194" s="160">
        <v>0</v>
      </c>
      <c r="P194" s="160">
        <f>O194*H194</f>
        <v>0</v>
      </c>
      <c r="Q194" s="160">
        <v>5.0000000000000001E-4</v>
      </c>
      <c r="R194" s="160">
        <f>Q194*H194</f>
        <v>1.55E-2</v>
      </c>
      <c r="S194" s="160">
        <v>0</v>
      </c>
      <c r="T194" s="160">
        <f>S194*H194</f>
        <v>0</v>
      </c>
      <c r="U194" s="161" t="s">
        <v>1</v>
      </c>
      <c r="V194" s="31"/>
      <c r="W194" s="31"/>
      <c r="X194" s="31"/>
      <c r="Y194" s="31"/>
      <c r="Z194" s="31"/>
      <c r="AA194" s="31"/>
      <c r="AB194" s="31"/>
      <c r="AC194" s="31"/>
      <c r="AD194" s="31"/>
      <c r="AE194" s="31"/>
      <c r="AR194" s="162" t="s">
        <v>508</v>
      </c>
      <c r="AT194" s="162" t="s">
        <v>505</v>
      </c>
      <c r="AU194" s="162" t="s">
        <v>89</v>
      </c>
      <c r="AY194" s="17" t="s">
        <v>136</v>
      </c>
      <c r="BE194" s="163">
        <f>IF(N194="základní",J194,0)</f>
        <v>54622.93</v>
      </c>
      <c r="BF194" s="163">
        <f>IF(N194="snížená",J194,0)</f>
        <v>0</v>
      </c>
      <c r="BG194" s="163">
        <f>IF(N194="zákl. přenesená",J194,0)</f>
        <v>0</v>
      </c>
      <c r="BH194" s="163">
        <f>IF(N194="sníž. přenesená",J194,0)</f>
        <v>0</v>
      </c>
      <c r="BI194" s="163">
        <f>IF(N194="nulová",J194,0)</f>
        <v>0</v>
      </c>
      <c r="BJ194" s="17" t="s">
        <v>87</v>
      </c>
      <c r="BK194" s="163">
        <f>ROUND(I194*H194,2)</f>
        <v>54622.93</v>
      </c>
      <c r="BL194" s="17" t="s">
        <v>144</v>
      </c>
      <c r="BM194" s="162" t="s">
        <v>512</v>
      </c>
    </row>
    <row r="195" spans="1:65" s="2" customFormat="1" ht="19.5">
      <c r="A195" s="31"/>
      <c r="B195" s="32"/>
      <c r="C195" s="31"/>
      <c r="D195" s="164" t="s">
        <v>146</v>
      </c>
      <c r="E195" s="31"/>
      <c r="F195" s="165" t="s">
        <v>511</v>
      </c>
      <c r="G195" s="31"/>
      <c r="H195" s="31"/>
      <c r="I195" s="31"/>
      <c r="J195" s="31"/>
      <c r="K195" s="31"/>
      <c r="L195" s="32"/>
      <c r="M195" s="166"/>
      <c r="N195" s="167"/>
      <c r="O195" s="57"/>
      <c r="P195" s="57"/>
      <c r="Q195" s="57"/>
      <c r="R195" s="57"/>
      <c r="S195" s="57"/>
      <c r="T195" s="57"/>
      <c r="U195" s="58"/>
      <c r="V195" s="31"/>
      <c r="W195" s="31"/>
      <c r="X195" s="31"/>
      <c r="Y195" s="31"/>
      <c r="Z195" s="31"/>
      <c r="AA195" s="31"/>
      <c r="AB195" s="31"/>
      <c r="AC195" s="31"/>
      <c r="AD195" s="31"/>
      <c r="AE195" s="31"/>
      <c r="AT195" s="17" t="s">
        <v>146</v>
      </c>
      <c r="AU195" s="17" t="s">
        <v>89</v>
      </c>
    </row>
    <row r="196" spans="1:65" s="2" customFormat="1" ht="16.5" customHeight="1">
      <c r="A196" s="31"/>
      <c r="B196" s="151"/>
      <c r="C196" s="152" t="s">
        <v>513</v>
      </c>
      <c r="D196" s="152" t="s">
        <v>140</v>
      </c>
      <c r="E196" s="153" t="s">
        <v>514</v>
      </c>
      <c r="F196" s="154" t="s">
        <v>515</v>
      </c>
      <c r="G196" s="155" t="s">
        <v>143</v>
      </c>
      <c r="H196" s="156">
        <v>31</v>
      </c>
      <c r="I196" s="157">
        <v>158</v>
      </c>
      <c r="J196" s="157">
        <f>ROUND(I196*H196,2)</f>
        <v>4898</v>
      </c>
      <c r="K196" s="154" t="s">
        <v>472</v>
      </c>
      <c r="L196" s="32"/>
      <c r="M196" s="158" t="s">
        <v>1</v>
      </c>
      <c r="N196" s="159" t="s">
        <v>45</v>
      </c>
      <c r="O196" s="160">
        <v>0.28299999999999997</v>
      </c>
      <c r="P196" s="160">
        <f>O196*H196</f>
        <v>8.7729999999999997</v>
      </c>
      <c r="Q196" s="160">
        <v>0</v>
      </c>
      <c r="R196" s="160">
        <f>Q196*H196</f>
        <v>0</v>
      </c>
      <c r="S196" s="160">
        <v>0</v>
      </c>
      <c r="T196" s="160">
        <f>S196*H196</f>
        <v>0</v>
      </c>
      <c r="U196" s="161" t="s">
        <v>1</v>
      </c>
      <c r="V196" s="31"/>
      <c r="W196" s="31"/>
      <c r="X196" s="31"/>
      <c r="Y196" s="31"/>
      <c r="Z196" s="31"/>
      <c r="AA196" s="31"/>
      <c r="AB196" s="31"/>
      <c r="AC196" s="31"/>
      <c r="AD196" s="31"/>
      <c r="AE196" s="31"/>
      <c r="AR196" s="162" t="s">
        <v>144</v>
      </c>
      <c r="AT196" s="162" t="s">
        <v>140</v>
      </c>
      <c r="AU196" s="162" t="s">
        <v>89</v>
      </c>
      <c r="AY196" s="17" t="s">
        <v>136</v>
      </c>
      <c r="BE196" s="163">
        <f>IF(N196="základní",J196,0)</f>
        <v>4898</v>
      </c>
      <c r="BF196" s="163">
        <f>IF(N196="snížená",J196,0)</f>
        <v>0</v>
      </c>
      <c r="BG196" s="163">
        <f>IF(N196="zákl. přenesená",J196,0)</f>
        <v>0</v>
      </c>
      <c r="BH196" s="163">
        <f>IF(N196="sníž. přenesená",J196,0)</f>
        <v>0</v>
      </c>
      <c r="BI196" s="163">
        <f>IF(N196="nulová",J196,0)</f>
        <v>0</v>
      </c>
      <c r="BJ196" s="17" t="s">
        <v>87</v>
      </c>
      <c r="BK196" s="163">
        <f>ROUND(I196*H196,2)</f>
        <v>4898</v>
      </c>
      <c r="BL196" s="17" t="s">
        <v>144</v>
      </c>
      <c r="BM196" s="162" t="s">
        <v>516</v>
      </c>
    </row>
    <row r="197" spans="1:65" s="2" customFormat="1">
      <c r="A197" s="31"/>
      <c r="B197" s="32"/>
      <c r="C197" s="31"/>
      <c r="D197" s="164" t="s">
        <v>146</v>
      </c>
      <c r="E197" s="31"/>
      <c r="F197" s="165" t="s">
        <v>517</v>
      </c>
      <c r="G197" s="31"/>
      <c r="H197" s="31"/>
      <c r="I197" s="31"/>
      <c r="J197" s="31"/>
      <c r="K197" s="31"/>
      <c r="L197" s="32"/>
      <c r="M197" s="166"/>
      <c r="N197" s="167"/>
      <c r="O197" s="57"/>
      <c r="P197" s="57"/>
      <c r="Q197" s="57"/>
      <c r="R197" s="57"/>
      <c r="S197" s="57"/>
      <c r="T197" s="57"/>
      <c r="U197" s="58"/>
      <c r="V197" s="31"/>
      <c r="W197" s="31"/>
      <c r="X197" s="31"/>
      <c r="Y197" s="31"/>
      <c r="Z197" s="31"/>
      <c r="AA197" s="31"/>
      <c r="AB197" s="31"/>
      <c r="AC197" s="31"/>
      <c r="AD197" s="31"/>
      <c r="AE197" s="31"/>
      <c r="AT197" s="17" t="s">
        <v>146</v>
      </c>
      <c r="AU197" s="17" t="s">
        <v>89</v>
      </c>
    </row>
    <row r="198" spans="1:65" s="2" customFormat="1">
      <c r="A198" s="31"/>
      <c r="B198" s="32"/>
      <c r="C198" s="31"/>
      <c r="D198" s="192" t="s">
        <v>475</v>
      </c>
      <c r="E198" s="31"/>
      <c r="F198" s="193" t="s">
        <v>518</v>
      </c>
      <c r="G198" s="31"/>
      <c r="H198" s="31"/>
      <c r="I198" s="31"/>
      <c r="J198" s="31"/>
      <c r="K198" s="31"/>
      <c r="L198" s="32"/>
      <c r="M198" s="166"/>
      <c r="N198" s="167"/>
      <c r="O198" s="57"/>
      <c r="P198" s="57"/>
      <c r="Q198" s="57"/>
      <c r="R198" s="57"/>
      <c r="S198" s="57"/>
      <c r="T198" s="57"/>
      <c r="U198" s="58"/>
      <c r="V198" s="31"/>
      <c r="W198" s="31"/>
      <c r="X198" s="31"/>
      <c r="Y198" s="31"/>
      <c r="Z198" s="31"/>
      <c r="AA198" s="31"/>
      <c r="AB198" s="31"/>
      <c r="AC198" s="31"/>
      <c r="AD198" s="31"/>
      <c r="AE198" s="31"/>
      <c r="AT198" s="17" t="s">
        <v>475</v>
      </c>
      <c r="AU198" s="17" t="s">
        <v>89</v>
      </c>
    </row>
    <row r="199" spans="1:65" s="2" customFormat="1" ht="16.5" customHeight="1">
      <c r="A199" s="31"/>
      <c r="B199" s="151"/>
      <c r="C199" s="194" t="s">
        <v>446</v>
      </c>
      <c r="D199" s="194" t="s">
        <v>505</v>
      </c>
      <c r="E199" s="195" t="s">
        <v>519</v>
      </c>
      <c r="F199" s="196" t="s">
        <v>520</v>
      </c>
      <c r="G199" s="197" t="s">
        <v>143</v>
      </c>
      <c r="H199" s="198">
        <v>31</v>
      </c>
      <c r="I199" s="199">
        <v>1034.1500000000001</v>
      </c>
      <c r="J199" s="199">
        <f>ROUND(I199*H199,2)</f>
        <v>32058.65</v>
      </c>
      <c r="K199" s="196" t="s">
        <v>1</v>
      </c>
      <c r="L199" s="200"/>
      <c r="M199" s="201" t="s">
        <v>1</v>
      </c>
      <c r="N199" s="202" t="s">
        <v>45</v>
      </c>
      <c r="O199" s="160">
        <v>0</v>
      </c>
      <c r="P199" s="160">
        <f>O199*H199</f>
        <v>0</v>
      </c>
      <c r="Q199" s="160">
        <v>3.0000000000000001E-3</v>
      </c>
      <c r="R199" s="160">
        <f>Q199*H199</f>
        <v>9.2999999999999999E-2</v>
      </c>
      <c r="S199" s="160">
        <v>0</v>
      </c>
      <c r="T199" s="160">
        <f>S199*H199</f>
        <v>0</v>
      </c>
      <c r="U199" s="161" t="s">
        <v>1</v>
      </c>
      <c r="V199" s="31"/>
      <c r="W199" s="31"/>
      <c r="X199" s="31"/>
      <c r="Y199" s="31"/>
      <c r="Z199" s="31"/>
      <c r="AA199" s="31"/>
      <c r="AB199" s="31"/>
      <c r="AC199" s="31"/>
      <c r="AD199" s="31"/>
      <c r="AE199" s="31"/>
      <c r="AR199" s="162" t="s">
        <v>508</v>
      </c>
      <c r="AT199" s="162" t="s">
        <v>505</v>
      </c>
      <c r="AU199" s="162" t="s">
        <v>89</v>
      </c>
      <c r="AY199" s="17" t="s">
        <v>136</v>
      </c>
      <c r="BE199" s="163">
        <f>IF(N199="základní",J199,0)</f>
        <v>32058.65</v>
      </c>
      <c r="BF199" s="163">
        <f>IF(N199="snížená",J199,0)</f>
        <v>0</v>
      </c>
      <c r="BG199" s="163">
        <f>IF(N199="zákl. přenesená",J199,0)</f>
        <v>0</v>
      </c>
      <c r="BH199" s="163">
        <f>IF(N199="sníž. přenesená",J199,0)</f>
        <v>0</v>
      </c>
      <c r="BI199" s="163">
        <f>IF(N199="nulová",J199,0)</f>
        <v>0</v>
      </c>
      <c r="BJ199" s="17" t="s">
        <v>87</v>
      </c>
      <c r="BK199" s="163">
        <f>ROUND(I199*H199,2)</f>
        <v>32058.65</v>
      </c>
      <c r="BL199" s="17" t="s">
        <v>144</v>
      </c>
      <c r="BM199" s="162" t="s">
        <v>521</v>
      </c>
    </row>
    <row r="200" spans="1:65" s="2" customFormat="1">
      <c r="A200" s="31"/>
      <c r="B200" s="32"/>
      <c r="C200" s="31"/>
      <c r="D200" s="164" t="s">
        <v>146</v>
      </c>
      <c r="E200" s="31"/>
      <c r="F200" s="165" t="s">
        <v>520</v>
      </c>
      <c r="G200" s="31"/>
      <c r="H200" s="31"/>
      <c r="I200" s="31"/>
      <c r="J200" s="31"/>
      <c r="K200" s="31"/>
      <c r="L200" s="32"/>
      <c r="M200" s="166"/>
      <c r="N200" s="167"/>
      <c r="O200" s="57"/>
      <c r="P200" s="57"/>
      <c r="Q200" s="57"/>
      <c r="R200" s="57"/>
      <c r="S200" s="57"/>
      <c r="T200" s="57"/>
      <c r="U200" s="58"/>
      <c r="V200" s="31"/>
      <c r="W200" s="31"/>
      <c r="X200" s="31"/>
      <c r="Y200" s="31"/>
      <c r="Z200" s="31"/>
      <c r="AA200" s="31"/>
      <c r="AB200" s="31"/>
      <c r="AC200" s="31"/>
      <c r="AD200" s="31"/>
      <c r="AE200" s="31"/>
      <c r="AT200" s="17" t="s">
        <v>146</v>
      </c>
      <c r="AU200" s="17" t="s">
        <v>89</v>
      </c>
    </row>
    <row r="201" spans="1:65" s="2" customFormat="1" ht="21.75" customHeight="1">
      <c r="A201" s="31"/>
      <c r="B201" s="151"/>
      <c r="C201" s="152" t="s">
        <v>522</v>
      </c>
      <c r="D201" s="152" t="s">
        <v>140</v>
      </c>
      <c r="E201" s="153" t="s">
        <v>523</v>
      </c>
      <c r="F201" s="154" t="s">
        <v>524</v>
      </c>
      <c r="G201" s="155" t="s">
        <v>484</v>
      </c>
      <c r="H201" s="156">
        <v>18</v>
      </c>
      <c r="I201" s="157">
        <v>3521.83</v>
      </c>
      <c r="J201" s="157">
        <f>ROUND(I201*H201,2)</f>
        <v>63392.94</v>
      </c>
      <c r="K201" s="154" t="s">
        <v>525</v>
      </c>
      <c r="L201" s="32"/>
      <c r="M201" s="158" t="s">
        <v>1</v>
      </c>
      <c r="N201" s="159" t="s">
        <v>45</v>
      </c>
      <c r="O201" s="160">
        <v>0.2</v>
      </c>
      <c r="P201" s="160">
        <f>O201*H201</f>
        <v>3.6</v>
      </c>
      <c r="Q201" s="160">
        <v>2.7599999999999999E-3</v>
      </c>
      <c r="R201" s="160">
        <f>Q201*H201</f>
        <v>4.9679999999999995E-2</v>
      </c>
      <c r="S201" s="160">
        <v>0</v>
      </c>
      <c r="T201" s="160">
        <f>S201*H201</f>
        <v>0</v>
      </c>
      <c r="U201" s="161" t="s">
        <v>1</v>
      </c>
      <c r="V201" s="31"/>
      <c r="W201" s="31"/>
      <c r="X201" s="31"/>
      <c r="Y201" s="31"/>
      <c r="Z201" s="31"/>
      <c r="AA201" s="31"/>
      <c r="AB201" s="31"/>
      <c r="AC201" s="31"/>
      <c r="AD201" s="31"/>
      <c r="AE201" s="31"/>
      <c r="AR201" s="162" t="s">
        <v>144</v>
      </c>
      <c r="AT201" s="162" t="s">
        <v>140</v>
      </c>
      <c r="AU201" s="162" t="s">
        <v>89</v>
      </c>
      <c r="AY201" s="17" t="s">
        <v>136</v>
      </c>
      <c r="BE201" s="163">
        <f>IF(N201="základní",J201,0)</f>
        <v>63392.94</v>
      </c>
      <c r="BF201" s="163">
        <f>IF(N201="snížená",J201,0)</f>
        <v>0</v>
      </c>
      <c r="BG201" s="163">
        <f>IF(N201="zákl. přenesená",J201,0)</f>
        <v>0</v>
      </c>
      <c r="BH201" s="163">
        <f>IF(N201="sníž. přenesená",J201,0)</f>
        <v>0</v>
      </c>
      <c r="BI201" s="163">
        <f>IF(N201="nulová",J201,0)</f>
        <v>0</v>
      </c>
      <c r="BJ201" s="17" t="s">
        <v>87</v>
      </c>
      <c r="BK201" s="163">
        <f>ROUND(I201*H201,2)</f>
        <v>63392.94</v>
      </c>
      <c r="BL201" s="17" t="s">
        <v>144</v>
      </c>
      <c r="BM201" s="162" t="s">
        <v>526</v>
      </c>
    </row>
    <row r="202" spans="1:65" s="2" customFormat="1">
      <c r="A202" s="31"/>
      <c r="B202" s="32"/>
      <c r="C202" s="31"/>
      <c r="D202" s="164" t="s">
        <v>146</v>
      </c>
      <c r="E202" s="31"/>
      <c r="F202" s="165" t="s">
        <v>527</v>
      </c>
      <c r="G202" s="31"/>
      <c r="H202" s="31"/>
      <c r="I202" s="31"/>
      <c r="J202" s="31"/>
      <c r="K202" s="31"/>
      <c r="L202" s="32"/>
      <c r="M202" s="166"/>
      <c r="N202" s="167"/>
      <c r="O202" s="57"/>
      <c r="P202" s="57"/>
      <c r="Q202" s="57"/>
      <c r="R202" s="57"/>
      <c r="S202" s="57"/>
      <c r="T202" s="57"/>
      <c r="U202" s="58"/>
      <c r="V202" s="31"/>
      <c r="W202" s="31"/>
      <c r="X202" s="31"/>
      <c r="Y202" s="31"/>
      <c r="Z202" s="31"/>
      <c r="AA202" s="31"/>
      <c r="AB202" s="31"/>
      <c r="AC202" s="31"/>
      <c r="AD202" s="31"/>
      <c r="AE202" s="31"/>
      <c r="AT202" s="17" t="s">
        <v>146</v>
      </c>
      <c r="AU202" s="17" t="s">
        <v>89</v>
      </c>
    </row>
    <row r="203" spans="1:65" s="2" customFormat="1">
      <c r="A203" s="31"/>
      <c r="B203" s="32"/>
      <c r="C203" s="31"/>
      <c r="D203" s="192" t="s">
        <v>475</v>
      </c>
      <c r="E203" s="31"/>
      <c r="F203" s="193" t="s">
        <v>528</v>
      </c>
      <c r="G203" s="31"/>
      <c r="H203" s="31"/>
      <c r="I203" s="31"/>
      <c r="J203" s="31"/>
      <c r="K203" s="31"/>
      <c r="L203" s="32"/>
      <c r="M203" s="166"/>
      <c r="N203" s="167"/>
      <c r="O203" s="57"/>
      <c r="P203" s="57"/>
      <c r="Q203" s="57"/>
      <c r="R203" s="57"/>
      <c r="S203" s="57"/>
      <c r="T203" s="57"/>
      <c r="U203" s="58"/>
      <c r="V203" s="31"/>
      <c r="W203" s="31"/>
      <c r="X203" s="31"/>
      <c r="Y203" s="31"/>
      <c r="Z203" s="31"/>
      <c r="AA203" s="31"/>
      <c r="AB203" s="31"/>
      <c r="AC203" s="31"/>
      <c r="AD203" s="31"/>
      <c r="AE203" s="31"/>
      <c r="AT203" s="17" t="s">
        <v>475</v>
      </c>
      <c r="AU203" s="17" t="s">
        <v>89</v>
      </c>
    </row>
    <row r="204" spans="1:65" s="2" customFormat="1" ht="16.5" customHeight="1">
      <c r="A204" s="31"/>
      <c r="B204" s="151"/>
      <c r="C204" s="152" t="s">
        <v>529</v>
      </c>
      <c r="D204" s="152" t="s">
        <v>140</v>
      </c>
      <c r="E204" s="153" t="s">
        <v>530</v>
      </c>
      <c r="F204" s="154" t="s">
        <v>531</v>
      </c>
      <c r="G204" s="155" t="s">
        <v>484</v>
      </c>
      <c r="H204" s="156">
        <v>4</v>
      </c>
      <c r="I204" s="157">
        <v>11626.14</v>
      </c>
      <c r="J204" s="157">
        <f>ROUND(I204*H204,2)</f>
        <v>46504.56</v>
      </c>
      <c r="K204" s="154" t="s">
        <v>525</v>
      </c>
      <c r="L204" s="32"/>
      <c r="M204" s="158" t="s">
        <v>1</v>
      </c>
      <c r="N204" s="159" t="s">
        <v>45</v>
      </c>
      <c r="O204" s="160">
        <v>0.2</v>
      </c>
      <c r="P204" s="160">
        <f>O204*H204</f>
        <v>0.8</v>
      </c>
      <c r="Q204" s="160">
        <v>5.4191400000000002E-3</v>
      </c>
      <c r="R204" s="160">
        <f>Q204*H204</f>
        <v>2.1676560000000001E-2</v>
      </c>
      <c r="S204" s="160">
        <v>0</v>
      </c>
      <c r="T204" s="160">
        <f>S204*H204</f>
        <v>0</v>
      </c>
      <c r="U204" s="161" t="s">
        <v>1</v>
      </c>
      <c r="V204" s="31"/>
      <c r="W204" s="31"/>
      <c r="X204" s="31"/>
      <c r="Y204" s="31"/>
      <c r="Z204" s="31"/>
      <c r="AA204" s="31"/>
      <c r="AB204" s="31"/>
      <c r="AC204" s="31"/>
      <c r="AD204" s="31"/>
      <c r="AE204" s="31"/>
      <c r="AR204" s="162" t="s">
        <v>144</v>
      </c>
      <c r="AT204" s="162" t="s">
        <v>140</v>
      </c>
      <c r="AU204" s="162" t="s">
        <v>89</v>
      </c>
      <c r="AY204" s="17" t="s">
        <v>136</v>
      </c>
      <c r="BE204" s="163">
        <f>IF(N204="základní",J204,0)</f>
        <v>46504.56</v>
      </c>
      <c r="BF204" s="163">
        <f>IF(N204="snížená",J204,0)</f>
        <v>0</v>
      </c>
      <c r="BG204" s="163">
        <f>IF(N204="zákl. přenesená",J204,0)</f>
        <v>0</v>
      </c>
      <c r="BH204" s="163">
        <f>IF(N204="sníž. přenesená",J204,0)</f>
        <v>0</v>
      </c>
      <c r="BI204" s="163">
        <f>IF(N204="nulová",J204,0)</f>
        <v>0</v>
      </c>
      <c r="BJ204" s="17" t="s">
        <v>87</v>
      </c>
      <c r="BK204" s="163">
        <f>ROUND(I204*H204,2)</f>
        <v>46504.56</v>
      </c>
      <c r="BL204" s="17" t="s">
        <v>144</v>
      </c>
      <c r="BM204" s="162" t="s">
        <v>532</v>
      </c>
    </row>
    <row r="205" spans="1:65" s="2" customFormat="1">
      <c r="A205" s="31"/>
      <c r="B205" s="32"/>
      <c r="C205" s="31"/>
      <c r="D205" s="164" t="s">
        <v>146</v>
      </c>
      <c r="E205" s="31"/>
      <c r="F205" s="165" t="s">
        <v>533</v>
      </c>
      <c r="G205" s="31"/>
      <c r="H205" s="31"/>
      <c r="I205" s="31"/>
      <c r="J205" s="31"/>
      <c r="K205" s="31"/>
      <c r="L205" s="32"/>
      <c r="M205" s="166"/>
      <c r="N205" s="167"/>
      <c r="O205" s="57"/>
      <c r="P205" s="57"/>
      <c r="Q205" s="57"/>
      <c r="R205" s="57"/>
      <c r="S205" s="57"/>
      <c r="T205" s="57"/>
      <c r="U205" s="58"/>
      <c r="V205" s="31"/>
      <c r="W205" s="31"/>
      <c r="X205" s="31"/>
      <c r="Y205" s="31"/>
      <c r="Z205" s="31"/>
      <c r="AA205" s="31"/>
      <c r="AB205" s="31"/>
      <c r="AC205" s="31"/>
      <c r="AD205" s="31"/>
      <c r="AE205" s="31"/>
      <c r="AT205" s="17" t="s">
        <v>146</v>
      </c>
      <c r="AU205" s="17" t="s">
        <v>89</v>
      </c>
    </row>
    <row r="206" spans="1:65" s="2" customFormat="1">
      <c r="A206" s="31"/>
      <c r="B206" s="32"/>
      <c r="C206" s="31"/>
      <c r="D206" s="192" t="s">
        <v>475</v>
      </c>
      <c r="E206" s="31"/>
      <c r="F206" s="193" t="s">
        <v>534</v>
      </c>
      <c r="G206" s="31"/>
      <c r="H206" s="31"/>
      <c r="I206" s="31"/>
      <c r="J206" s="31"/>
      <c r="K206" s="31"/>
      <c r="L206" s="32"/>
      <c r="M206" s="166"/>
      <c r="N206" s="167"/>
      <c r="O206" s="57"/>
      <c r="P206" s="57"/>
      <c r="Q206" s="57"/>
      <c r="R206" s="57"/>
      <c r="S206" s="57"/>
      <c r="T206" s="57"/>
      <c r="U206" s="58"/>
      <c r="V206" s="31"/>
      <c r="W206" s="31"/>
      <c r="X206" s="31"/>
      <c r="Y206" s="31"/>
      <c r="Z206" s="31"/>
      <c r="AA206" s="31"/>
      <c r="AB206" s="31"/>
      <c r="AC206" s="31"/>
      <c r="AD206" s="31"/>
      <c r="AE206" s="31"/>
      <c r="AT206" s="17" t="s">
        <v>475</v>
      </c>
      <c r="AU206" s="17" t="s">
        <v>89</v>
      </c>
    </row>
    <row r="207" spans="1:65" s="12" customFormat="1" ht="22.9" customHeight="1">
      <c r="B207" s="139"/>
      <c r="D207" s="140" t="s">
        <v>79</v>
      </c>
      <c r="E207" s="149" t="s">
        <v>199</v>
      </c>
      <c r="F207" s="149" t="s">
        <v>200</v>
      </c>
      <c r="J207" s="150">
        <f>BK207</f>
        <v>2043</v>
      </c>
      <c r="L207" s="139"/>
      <c r="M207" s="143"/>
      <c r="N207" s="144"/>
      <c r="O207" s="144"/>
      <c r="P207" s="145">
        <f>SUM(P208:P215)</f>
        <v>0</v>
      </c>
      <c r="Q207" s="144"/>
      <c r="R207" s="145">
        <f>SUM(R208:R215)</f>
        <v>0</v>
      </c>
      <c r="S207" s="144"/>
      <c r="T207" s="145">
        <f>SUM(T208:T215)</f>
        <v>0</v>
      </c>
      <c r="U207" s="146"/>
      <c r="AR207" s="140" t="s">
        <v>87</v>
      </c>
      <c r="AT207" s="147" t="s">
        <v>79</v>
      </c>
      <c r="AU207" s="147" t="s">
        <v>87</v>
      </c>
      <c r="AY207" s="140" t="s">
        <v>136</v>
      </c>
      <c r="BK207" s="148">
        <f>SUM(BK208:BK215)</f>
        <v>2043</v>
      </c>
    </row>
    <row r="208" spans="1:65" s="2" customFormat="1" ht="16.5" customHeight="1">
      <c r="A208" s="31"/>
      <c r="B208" s="151"/>
      <c r="C208" s="152" t="s">
        <v>535</v>
      </c>
      <c r="D208" s="152" t="s">
        <v>140</v>
      </c>
      <c r="E208" s="153" t="s">
        <v>536</v>
      </c>
      <c r="F208" s="154" t="s">
        <v>537</v>
      </c>
      <c r="G208" s="155" t="s">
        <v>233</v>
      </c>
      <c r="H208" s="156">
        <v>9</v>
      </c>
      <c r="I208" s="157">
        <v>86</v>
      </c>
      <c r="J208" s="157">
        <f>ROUND(I208*H208,2)</f>
        <v>774</v>
      </c>
      <c r="K208" s="154" t="s">
        <v>1</v>
      </c>
      <c r="L208" s="32"/>
      <c r="M208" s="158" t="s">
        <v>1</v>
      </c>
      <c r="N208" s="159" t="s">
        <v>45</v>
      </c>
      <c r="O208" s="160">
        <v>0</v>
      </c>
      <c r="P208" s="160">
        <f>O208*H208</f>
        <v>0</v>
      </c>
      <c r="Q208" s="160">
        <v>0</v>
      </c>
      <c r="R208" s="160">
        <f>Q208*H208</f>
        <v>0</v>
      </c>
      <c r="S208" s="160">
        <v>0</v>
      </c>
      <c r="T208" s="160">
        <f>S208*H208</f>
        <v>0</v>
      </c>
      <c r="U208" s="161" t="s">
        <v>1</v>
      </c>
      <c r="V208" s="31"/>
      <c r="W208" s="31"/>
      <c r="X208" s="31"/>
      <c r="Y208" s="31"/>
      <c r="Z208" s="31"/>
      <c r="AA208" s="31"/>
      <c r="AB208" s="31"/>
      <c r="AC208" s="31"/>
      <c r="AD208" s="31"/>
      <c r="AE208" s="31"/>
      <c r="AR208" s="162" t="s">
        <v>204</v>
      </c>
      <c r="AT208" s="162" t="s">
        <v>140</v>
      </c>
      <c r="AU208" s="162" t="s">
        <v>89</v>
      </c>
      <c r="AY208" s="17" t="s">
        <v>136</v>
      </c>
      <c r="BE208" s="163">
        <f>IF(N208="základní",J208,0)</f>
        <v>774</v>
      </c>
      <c r="BF208" s="163">
        <f>IF(N208="snížená",J208,0)</f>
        <v>0</v>
      </c>
      <c r="BG208" s="163">
        <f>IF(N208="zákl. přenesená",J208,0)</f>
        <v>0</v>
      </c>
      <c r="BH208" s="163">
        <f>IF(N208="sníž. přenesená",J208,0)</f>
        <v>0</v>
      </c>
      <c r="BI208" s="163">
        <f>IF(N208="nulová",J208,0)</f>
        <v>0</v>
      </c>
      <c r="BJ208" s="17" t="s">
        <v>87</v>
      </c>
      <c r="BK208" s="163">
        <f>ROUND(I208*H208,2)</f>
        <v>774</v>
      </c>
      <c r="BL208" s="17" t="s">
        <v>204</v>
      </c>
      <c r="BM208" s="162" t="s">
        <v>538</v>
      </c>
    </row>
    <row r="209" spans="1:65" s="2" customFormat="1">
      <c r="A209" s="31"/>
      <c r="B209" s="32"/>
      <c r="C209" s="31"/>
      <c r="D209" s="164" t="s">
        <v>146</v>
      </c>
      <c r="E209" s="31"/>
      <c r="F209" s="165" t="s">
        <v>537</v>
      </c>
      <c r="G209" s="31"/>
      <c r="H209" s="31"/>
      <c r="I209" s="31"/>
      <c r="J209" s="31"/>
      <c r="K209" s="31"/>
      <c r="L209" s="32"/>
      <c r="M209" s="166"/>
      <c r="N209" s="167"/>
      <c r="O209" s="57"/>
      <c r="P209" s="57"/>
      <c r="Q209" s="57"/>
      <c r="R209" s="57"/>
      <c r="S209" s="57"/>
      <c r="T209" s="57"/>
      <c r="U209" s="58"/>
      <c r="V209" s="31"/>
      <c r="W209" s="31"/>
      <c r="X209" s="31"/>
      <c r="Y209" s="31"/>
      <c r="Z209" s="31"/>
      <c r="AA209" s="31"/>
      <c r="AB209" s="31"/>
      <c r="AC209" s="31"/>
      <c r="AD209" s="31"/>
      <c r="AE209" s="31"/>
      <c r="AT209" s="17" t="s">
        <v>146</v>
      </c>
      <c r="AU209" s="17" t="s">
        <v>89</v>
      </c>
    </row>
    <row r="210" spans="1:65" s="14" customFormat="1">
      <c r="B210" s="178"/>
      <c r="D210" s="164" t="s">
        <v>435</v>
      </c>
      <c r="E210" s="179" t="s">
        <v>1</v>
      </c>
      <c r="F210" s="180" t="s">
        <v>529</v>
      </c>
      <c r="H210" s="181">
        <v>9</v>
      </c>
      <c r="L210" s="178"/>
      <c r="M210" s="182"/>
      <c r="N210" s="183"/>
      <c r="O210" s="183"/>
      <c r="P210" s="183"/>
      <c r="Q210" s="183"/>
      <c r="R210" s="183"/>
      <c r="S210" s="183"/>
      <c r="T210" s="183"/>
      <c r="U210" s="184"/>
      <c r="AT210" s="179" t="s">
        <v>435</v>
      </c>
      <c r="AU210" s="179" t="s">
        <v>89</v>
      </c>
      <c r="AV210" s="14" t="s">
        <v>89</v>
      </c>
      <c r="AW210" s="14" t="s">
        <v>34</v>
      </c>
      <c r="AX210" s="14" t="s">
        <v>80</v>
      </c>
      <c r="AY210" s="179" t="s">
        <v>136</v>
      </c>
    </row>
    <row r="211" spans="1:65" s="15" customFormat="1">
      <c r="B211" s="185"/>
      <c r="D211" s="164" t="s">
        <v>435</v>
      </c>
      <c r="E211" s="186" t="s">
        <v>1</v>
      </c>
      <c r="F211" s="187" t="s">
        <v>438</v>
      </c>
      <c r="H211" s="188">
        <v>9</v>
      </c>
      <c r="L211" s="185"/>
      <c r="M211" s="189"/>
      <c r="N211" s="190"/>
      <c r="O211" s="190"/>
      <c r="P211" s="190"/>
      <c r="Q211" s="190"/>
      <c r="R211" s="190"/>
      <c r="S211" s="190"/>
      <c r="T211" s="190"/>
      <c r="U211" s="191"/>
      <c r="AT211" s="186" t="s">
        <v>435</v>
      </c>
      <c r="AU211" s="186" t="s">
        <v>89</v>
      </c>
      <c r="AV211" s="15" t="s">
        <v>204</v>
      </c>
      <c r="AW211" s="15" t="s">
        <v>34</v>
      </c>
      <c r="AX211" s="15" t="s">
        <v>87</v>
      </c>
      <c r="AY211" s="186" t="s">
        <v>136</v>
      </c>
    </row>
    <row r="212" spans="1:65" s="2" customFormat="1" ht="24.2" customHeight="1">
      <c r="A212" s="31"/>
      <c r="B212" s="151"/>
      <c r="C212" s="152" t="s">
        <v>539</v>
      </c>
      <c r="D212" s="152" t="s">
        <v>140</v>
      </c>
      <c r="E212" s="153" t="s">
        <v>540</v>
      </c>
      <c r="F212" s="154" t="s">
        <v>541</v>
      </c>
      <c r="G212" s="155" t="s">
        <v>233</v>
      </c>
      <c r="H212" s="156">
        <v>9</v>
      </c>
      <c r="I212" s="157">
        <v>141</v>
      </c>
      <c r="J212" s="157">
        <f>ROUND(I212*H212,2)</f>
        <v>1269</v>
      </c>
      <c r="K212" s="154" t="s">
        <v>1</v>
      </c>
      <c r="L212" s="32"/>
      <c r="M212" s="158" t="s">
        <v>1</v>
      </c>
      <c r="N212" s="159" t="s">
        <v>45</v>
      </c>
      <c r="O212" s="160">
        <v>0</v>
      </c>
      <c r="P212" s="160">
        <f>O212*H212</f>
        <v>0</v>
      </c>
      <c r="Q212" s="160">
        <v>0</v>
      </c>
      <c r="R212" s="160">
        <f>Q212*H212</f>
        <v>0</v>
      </c>
      <c r="S212" s="160">
        <v>0</v>
      </c>
      <c r="T212" s="160">
        <f>S212*H212</f>
        <v>0</v>
      </c>
      <c r="U212" s="161" t="s">
        <v>1</v>
      </c>
      <c r="V212" s="31"/>
      <c r="W212" s="31"/>
      <c r="X212" s="31"/>
      <c r="Y212" s="31"/>
      <c r="Z212" s="31"/>
      <c r="AA212" s="31"/>
      <c r="AB212" s="31"/>
      <c r="AC212" s="31"/>
      <c r="AD212" s="31"/>
      <c r="AE212" s="31"/>
      <c r="AR212" s="162" t="s">
        <v>204</v>
      </c>
      <c r="AT212" s="162" t="s">
        <v>140</v>
      </c>
      <c r="AU212" s="162" t="s">
        <v>89</v>
      </c>
      <c r="AY212" s="17" t="s">
        <v>136</v>
      </c>
      <c r="BE212" s="163">
        <f>IF(N212="základní",J212,0)</f>
        <v>1269</v>
      </c>
      <c r="BF212" s="163">
        <f>IF(N212="snížená",J212,0)</f>
        <v>0</v>
      </c>
      <c r="BG212" s="163">
        <f>IF(N212="zákl. přenesená",J212,0)</f>
        <v>0</v>
      </c>
      <c r="BH212" s="163">
        <f>IF(N212="sníž. přenesená",J212,0)</f>
        <v>0</v>
      </c>
      <c r="BI212" s="163">
        <f>IF(N212="nulová",J212,0)</f>
        <v>0</v>
      </c>
      <c r="BJ212" s="17" t="s">
        <v>87</v>
      </c>
      <c r="BK212" s="163">
        <f>ROUND(I212*H212,2)</f>
        <v>1269</v>
      </c>
      <c r="BL212" s="17" t="s">
        <v>204</v>
      </c>
      <c r="BM212" s="162" t="s">
        <v>542</v>
      </c>
    </row>
    <row r="213" spans="1:65" s="2" customFormat="1">
      <c r="A213" s="31"/>
      <c r="B213" s="32"/>
      <c r="C213" s="31"/>
      <c r="D213" s="164" t="s">
        <v>146</v>
      </c>
      <c r="E213" s="31"/>
      <c r="F213" s="165" t="s">
        <v>541</v>
      </c>
      <c r="G213" s="31"/>
      <c r="H213" s="31"/>
      <c r="I213" s="31"/>
      <c r="J213" s="31"/>
      <c r="K213" s="31"/>
      <c r="L213" s="32"/>
      <c r="M213" s="166"/>
      <c r="N213" s="167"/>
      <c r="O213" s="57"/>
      <c r="P213" s="57"/>
      <c r="Q213" s="57"/>
      <c r="R213" s="57"/>
      <c r="S213" s="57"/>
      <c r="T213" s="57"/>
      <c r="U213" s="58"/>
      <c r="V213" s="31"/>
      <c r="W213" s="31"/>
      <c r="X213" s="31"/>
      <c r="Y213" s="31"/>
      <c r="Z213" s="31"/>
      <c r="AA213" s="31"/>
      <c r="AB213" s="31"/>
      <c r="AC213" s="31"/>
      <c r="AD213" s="31"/>
      <c r="AE213" s="31"/>
      <c r="AT213" s="17" t="s">
        <v>146</v>
      </c>
      <c r="AU213" s="17" t="s">
        <v>89</v>
      </c>
    </row>
    <row r="214" spans="1:65" s="14" customFormat="1">
      <c r="B214" s="178"/>
      <c r="D214" s="164" t="s">
        <v>435</v>
      </c>
      <c r="E214" s="179" t="s">
        <v>1</v>
      </c>
      <c r="F214" s="180" t="s">
        <v>529</v>
      </c>
      <c r="H214" s="181">
        <v>9</v>
      </c>
      <c r="L214" s="178"/>
      <c r="M214" s="182"/>
      <c r="N214" s="183"/>
      <c r="O214" s="183"/>
      <c r="P214" s="183"/>
      <c r="Q214" s="183"/>
      <c r="R214" s="183"/>
      <c r="S214" s="183"/>
      <c r="T214" s="183"/>
      <c r="U214" s="184"/>
      <c r="AT214" s="179" t="s">
        <v>435</v>
      </c>
      <c r="AU214" s="179" t="s">
        <v>89</v>
      </c>
      <c r="AV214" s="14" t="s">
        <v>89</v>
      </c>
      <c r="AW214" s="14" t="s">
        <v>34</v>
      </c>
      <c r="AX214" s="14" t="s">
        <v>80</v>
      </c>
      <c r="AY214" s="179" t="s">
        <v>136</v>
      </c>
    </row>
    <row r="215" spans="1:65" s="15" customFormat="1">
      <c r="B215" s="185"/>
      <c r="D215" s="164" t="s">
        <v>435</v>
      </c>
      <c r="E215" s="186" t="s">
        <v>1</v>
      </c>
      <c r="F215" s="187" t="s">
        <v>438</v>
      </c>
      <c r="H215" s="188">
        <v>9</v>
      </c>
      <c r="L215" s="185"/>
      <c r="M215" s="189"/>
      <c r="N215" s="190"/>
      <c r="O215" s="190"/>
      <c r="P215" s="190"/>
      <c r="Q215" s="190"/>
      <c r="R215" s="190"/>
      <c r="S215" s="190"/>
      <c r="T215" s="190"/>
      <c r="U215" s="191"/>
      <c r="AT215" s="186" t="s">
        <v>435</v>
      </c>
      <c r="AU215" s="186" t="s">
        <v>89</v>
      </c>
      <c r="AV215" s="15" t="s">
        <v>204</v>
      </c>
      <c r="AW215" s="15" t="s">
        <v>34</v>
      </c>
      <c r="AX215" s="15" t="s">
        <v>87</v>
      </c>
      <c r="AY215" s="186" t="s">
        <v>136</v>
      </c>
    </row>
    <row r="216" spans="1:65" s="12" customFormat="1" ht="22.9" customHeight="1">
      <c r="B216" s="139"/>
      <c r="D216" s="140" t="s">
        <v>79</v>
      </c>
      <c r="E216" s="149" t="s">
        <v>543</v>
      </c>
      <c r="F216" s="149" t="s">
        <v>544</v>
      </c>
      <c r="J216" s="150">
        <f>BK216</f>
        <v>37300</v>
      </c>
      <c r="L216" s="139"/>
      <c r="M216" s="143"/>
      <c r="N216" s="144"/>
      <c r="O216" s="144"/>
      <c r="P216" s="145">
        <f>SUM(P217:P219)</f>
        <v>5.7960000000000003</v>
      </c>
      <c r="Q216" s="144"/>
      <c r="R216" s="145">
        <f>SUM(R217:R219)</f>
        <v>0.12570000000000001</v>
      </c>
      <c r="S216" s="144"/>
      <c r="T216" s="145">
        <f>SUM(T217:T219)</f>
        <v>0</v>
      </c>
      <c r="U216" s="146"/>
      <c r="AR216" s="140" t="s">
        <v>89</v>
      </c>
      <c r="AT216" s="147" t="s">
        <v>79</v>
      </c>
      <c r="AU216" s="147" t="s">
        <v>87</v>
      </c>
      <c r="AY216" s="140" t="s">
        <v>136</v>
      </c>
      <c r="BK216" s="148">
        <f>SUM(BK217:BK219)</f>
        <v>37300</v>
      </c>
    </row>
    <row r="217" spans="1:65" s="2" customFormat="1" ht="33" customHeight="1">
      <c r="A217" s="31"/>
      <c r="B217" s="151"/>
      <c r="C217" s="152" t="s">
        <v>545</v>
      </c>
      <c r="D217" s="152" t="s">
        <v>140</v>
      </c>
      <c r="E217" s="153" t="s">
        <v>546</v>
      </c>
      <c r="F217" s="154" t="s">
        <v>547</v>
      </c>
      <c r="G217" s="155" t="s">
        <v>484</v>
      </c>
      <c r="H217" s="156">
        <v>1</v>
      </c>
      <c r="I217" s="157">
        <v>37300</v>
      </c>
      <c r="J217" s="157">
        <f>ROUND(I217*H217,2)</f>
        <v>37300</v>
      </c>
      <c r="K217" s="154" t="s">
        <v>472</v>
      </c>
      <c r="L217" s="32"/>
      <c r="M217" s="158" t="s">
        <v>1</v>
      </c>
      <c r="N217" s="159" t="s">
        <v>45</v>
      </c>
      <c r="O217" s="160">
        <v>5.7960000000000003</v>
      </c>
      <c r="P217" s="160">
        <f>O217*H217</f>
        <v>5.7960000000000003</v>
      </c>
      <c r="Q217" s="160">
        <v>0.12570000000000001</v>
      </c>
      <c r="R217" s="160">
        <f>Q217*H217</f>
        <v>0.12570000000000001</v>
      </c>
      <c r="S217" s="160">
        <v>0</v>
      </c>
      <c r="T217" s="160">
        <f>S217*H217</f>
        <v>0</v>
      </c>
      <c r="U217" s="161" t="s">
        <v>1</v>
      </c>
      <c r="V217" s="31"/>
      <c r="W217" s="31"/>
      <c r="X217" s="31"/>
      <c r="Y217" s="31"/>
      <c r="Z217" s="31"/>
      <c r="AA217" s="31"/>
      <c r="AB217" s="31"/>
      <c r="AC217" s="31"/>
      <c r="AD217" s="31"/>
      <c r="AE217" s="31"/>
      <c r="AR217" s="162" t="s">
        <v>144</v>
      </c>
      <c r="AT217" s="162" t="s">
        <v>140</v>
      </c>
      <c r="AU217" s="162" t="s">
        <v>89</v>
      </c>
      <c r="AY217" s="17" t="s">
        <v>136</v>
      </c>
      <c r="BE217" s="163">
        <f>IF(N217="základní",J217,0)</f>
        <v>37300</v>
      </c>
      <c r="BF217" s="163">
        <f>IF(N217="snížená",J217,0)</f>
        <v>0</v>
      </c>
      <c r="BG217" s="163">
        <f>IF(N217="zákl. přenesená",J217,0)</f>
        <v>0</v>
      </c>
      <c r="BH217" s="163">
        <f>IF(N217="sníž. přenesená",J217,0)</f>
        <v>0</v>
      </c>
      <c r="BI217" s="163">
        <f>IF(N217="nulová",J217,0)</f>
        <v>0</v>
      </c>
      <c r="BJ217" s="17" t="s">
        <v>87</v>
      </c>
      <c r="BK217" s="163">
        <f>ROUND(I217*H217,2)</f>
        <v>37300</v>
      </c>
      <c r="BL217" s="17" t="s">
        <v>144</v>
      </c>
      <c r="BM217" s="162" t="s">
        <v>548</v>
      </c>
    </row>
    <row r="218" spans="1:65" s="2" customFormat="1" ht="29.25">
      <c r="A218" s="31"/>
      <c r="B218" s="32"/>
      <c r="C218" s="31"/>
      <c r="D218" s="164" t="s">
        <v>146</v>
      </c>
      <c r="E218" s="31"/>
      <c r="F218" s="165" t="s">
        <v>549</v>
      </c>
      <c r="G218" s="31"/>
      <c r="H218" s="31"/>
      <c r="I218" s="31"/>
      <c r="J218" s="31"/>
      <c r="K218" s="31"/>
      <c r="L218" s="32"/>
      <c r="M218" s="166"/>
      <c r="N218" s="167"/>
      <c r="O218" s="57"/>
      <c r="P218" s="57"/>
      <c r="Q218" s="57"/>
      <c r="R218" s="57"/>
      <c r="S218" s="57"/>
      <c r="T218" s="57"/>
      <c r="U218" s="58"/>
      <c r="V218" s="31"/>
      <c r="W218" s="31"/>
      <c r="X218" s="31"/>
      <c r="Y218" s="31"/>
      <c r="Z218" s="31"/>
      <c r="AA218" s="31"/>
      <c r="AB218" s="31"/>
      <c r="AC218" s="31"/>
      <c r="AD218" s="31"/>
      <c r="AE218" s="31"/>
      <c r="AT218" s="17" t="s">
        <v>146</v>
      </c>
      <c r="AU218" s="17" t="s">
        <v>89</v>
      </c>
    </row>
    <row r="219" spans="1:65" s="2" customFormat="1">
      <c r="A219" s="31"/>
      <c r="B219" s="32"/>
      <c r="C219" s="31"/>
      <c r="D219" s="192" t="s">
        <v>475</v>
      </c>
      <c r="E219" s="31"/>
      <c r="F219" s="193" t="s">
        <v>550</v>
      </c>
      <c r="G219" s="31"/>
      <c r="H219" s="31"/>
      <c r="I219" s="31"/>
      <c r="J219" s="31"/>
      <c r="K219" s="31"/>
      <c r="L219" s="32"/>
      <c r="M219" s="168"/>
      <c r="N219" s="169"/>
      <c r="O219" s="170"/>
      <c r="P219" s="170"/>
      <c r="Q219" s="170"/>
      <c r="R219" s="170"/>
      <c r="S219" s="170"/>
      <c r="T219" s="170"/>
      <c r="U219" s="171"/>
      <c r="V219" s="31"/>
      <c r="W219" s="31"/>
      <c r="X219" s="31"/>
      <c r="Y219" s="31"/>
      <c r="Z219" s="31"/>
      <c r="AA219" s="31"/>
      <c r="AB219" s="31"/>
      <c r="AC219" s="31"/>
      <c r="AD219" s="31"/>
      <c r="AE219" s="31"/>
      <c r="AT219" s="17" t="s">
        <v>475</v>
      </c>
      <c r="AU219" s="17" t="s">
        <v>89</v>
      </c>
    </row>
    <row r="220" spans="1:65" s="2" customFormat="1" ht="6.95" customHeight="1">
      <c r="A220" s="31"/>
      <c r="B220" s="46"/>
      <c r="C220" s="47"/>
      <c r="D220" s="47"/>
      <c r="E220" s="47"/>
      <c r="F220" s="47"/>
      <c r="G220" s="47"/>
      <c r="H220" s="47"/>
      <c r="I220" s="47"/>
      <c r="J220" s="47"/>
      <c r="K220" s="47"/>
      <c r="L220" s="32"/>
      <c r="M220" s="31"/>
      <c r="O220" s="31"/>
      <c r="P220" s="31"/>
      <c r="Q220" s="31"/>
      <c r="R220" s="31"/>
      <c r="S220" s="31"/>
      <c r="T220" s="31"/>
      <c r="U220" s="31"/>
      <c r="V220" s="31"/>
      <c r="W220" s="31"/>
      <c r="X220" s="31"/>
      <c r="Y220" s="31"/>
      <c r="Z220" s="31"/>
      <c r="AA220" s="31"/>
      <c r="AB220" s="31"/>
      <c r="AC220" s="31"/>
      <c r="AD220" s="31"/>
      <c r="AE220" s="31"/>
    </row>
  </sheetData>
  <autoFilter ref="C130:K219"/>
  <mergeCells count="11">
    <mergeCell ref="L2:V2"/>
    <mergeCell ref="E87:H87"/>
    <mergeCell ref="E89:H89"/>
    <mergeCell ref="E119:H119"/>
    <mergeCell ref="E121:H121"/>
    <mergeCell ref="E123:H123"/>
    <mergeCell ref="E7:H7"/>
    <mergeCell ref="E9:H9"/>
    <mergeCell ref="E11:H11"/>
    <mergeCell ref="E29:H29"/>
    <mergeCell ref="E85:H85"/>
  </mergeCells>
  <hyperlinks>
    <hyperlink ref="F169" r:id="rId1"/>
    <hyperlink ref="F191" r:id="rId2"/>
    <hyperlink ref="F198" r:id="rId3"/>
    <hyperlink ref="F203" r:id="rId4"/>
    <hyperlink ref="F206" r:id="rId5"/>
    <hyperlink ref="F219" r:id="rId6"/>
  </hyperlinks>
  <printOptions horizontalCentered="1"/>
  <pageMargins left="0.39370078740157483" right="0.39370078740157483" top="0.39370078740157483" bottom="0.39370078740157483" header="0" footer="0"/>
  <pageSetup paperSize="9" scale="88" fitToHeight="100" orientation="portrait" r:id="rId7"/>
  <headerFooter>
    <oddFooter>&amp;CStrana &amp;P z &amp;N</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ZL31 - KRYCÍ LIST</vt:lpstr>
      <vt:lpstr>Rekapitulace stavby</vt:lpstr>
      <vt:lpstr>MNP - ZL31- ZTI, ÚT</vt:lpstr>
      <vt:lpstr>VCP - ZL31 - ZTI, ÚT</vt:lpstr>
      <vt:lpstr>'MNP - ZL31- ZTI, ÚT'!Názvy_tisku</vt:lpstr>
      <vt:lpstr>'Rekapitulace stavby'!Názvy_tisku</vt:lpstr>
      <vt:lpstr>'VCP - ZL31 - ZTI, ÚT'!Názvy_tisku</vt:lpstr>
      <vt:lpstr>'MNP - ZL31- ZTI, ÚT'!Oblast_tisku</vt:lpstr>
      <vt:lpstr>'Rekapitulace stavby'!Oblast_tisku</vt:lpstr>
      <vt:lpstr>'VCP - ZL31 - ZTI, ÚT'!Oblast_tisku</vt:lpstr>
      <vt:lpstr>'ZL31 - KRYCÍ LIST'!Oblast_tisku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NTB3\ulbricht</dc:creator>
  <cp:lastModifiedBy>PC</cp:lastModifiedBy>
  <cp:lastPrinted>2023-11-09T07:45:14Z</cp:lastPrinted>
  <dcterms:created xsi:type="dcterms:W3CDTF">2023-11-09T07:29:32Z</dcterms:created>
  <dcterms:modified xsi:type="dcterms:W3CDTF">2023-11-12T23:50:26Z</dcterms:modified>
</cp:coreProperties>
</file>