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390"/>
  </bookViews>
  <sheets>
    <sheet name="ZL33 - KRYCÍ LIST" sheetId="3" r:id="rId1"/>
    <sheet name="Rekapitulace stavby" sheetId="1" r:id="rId2"/>
    <sheet name="33 - ZL33 - malby" sheetId="2" r:id="rId3"/>
  </sheets>
  <externalReferences>
    <externalReference r:id="rId4"/>
  </externalReferences>
  <definedNames>
    <definedName name="__290850C4_052B_4FF6_A0B3_6D189B03D21D_FIGURE__">NA()</definedName>
    <definedName name="__290850C4_052B_4FF6_A0B3_6D189B03D21D_ITEM__" localSheetId="0">#REF!</definedName>
    <definedName name="__290850C4_052B_4FF6_A0B3_6D189B03D21D_ITEM__">#REF!</definedName>
    <definedName name="__290850C4_052B_4FF6_A0B3_6D189B03D21D_ITEM_GROUP1__" localSheetId="0">#REF!</definedName>
    <definedName name="__290850C4_052B_4FF6_A0B3_6D189B03D21D_ITEM_GROUP1__">#REF!</definedName>
    <definedName name="__290850C4_052B_4FF6_A0B3_6D189B03D21D_ITEM_GROUP1_RECAP__" localSheetId="0">#REF!</definedName>
    <definedName name="__290850C4_052B_4FF6_A0B3_6D189B03D21D_ITEM_GROUP1_RECAP__">#REF!</definedName>
    <definedName name="__290850C4_052B_4FF6_A0B3_6D189B03D21D_ITEM_GROUP2__" localSheetId="0">#REF!</definedName>
    <definedName name="__290850C4_052B_4FF6_A0B3_6D189B03D21D_ITEM_GROUP2__">#REF!</definedName>
    <definedName name="__290850C4_052B_4FF6_A0B3_6D189B03D21D_ITEM_GROUP2_RECAP__" localSheetId="0">#REF!</definedName>
    <definedName name="__290850C4_052B_4FF6_A0B3_6D189B03D21D_ITEM_GROUP2_RECAP__">#REF!</definedName>
    <definedName name="__290850C4_052B_4FF6_A0B3_6D189B03D21D_ITEM_GROUP3__X" localSheetId="0">#REF!</definedName>
    <definedName name="__290850C4_052B_4FF6_A0B3_6D189B03D21D_ITEM_GROUP3__X">#REF!</definedName>
    <definedName name="__290850C4_052B_4FF6_A0B3_6D189B03D21D_ITEM_GROUP3_RECAP__" localSheetId="0">#REF!</definedName>
    <definedName name="__290850C4_052B_4FF6_A0B3_6D189B03D21D_ITEM_GROUP3_RECAP__">#REF!</definedName>
    <definedName name="__290850C4_052B_4FF6_A0B3_6D189B03D21D_QBILL__">NA()</definedName>
    <definedName name="__290850C4_052B_4FF6_A0B3_6D189B03D21D_QINDEX__">NA()</definedName>
    <definedName name="__B360F1EC_A4E9_4044_9F31_84B5B39A93C8_FIGURE__">NA()</definedName>
    <definedName name="__B360F1EC_A4E9_4044_9F31_84B5B39A93C8_QBILL__">NA()</definedName>
    <definedName name="__B360F1EC_A4E9_4044_9F31_84B5B39A93C8_QINDEX__">NA()</definedName>
    <definedName name="__xlnm._FilterDatabase_1" localSheetId="0">#REF!</definedName>
    <definedName name="__xlnm._FilterDatabase_1">#REF!</definedName>
    <definedName name="_dph1">NA()</definedName>
    <definedName name="_dph2">NA()</definedName>
    <definedName name="_dph3">NA()</definedName>
    <definedName name="_xlnm._FilterDatabase" localSheetId="2" hidden="1">'33 - ZL33 - malby'!$C$121:$K$206</definedName>
    <definedName name="_pol1">NA()</definedName>
    <definedName name="_pol2">NA()</definedName>
    <definedName name="_pol3">NA()</definedName>
    <definedName name="_pol4">NA()</definedName>
    <definedName name="cisloobjektu">NA()</definedName>
    <definedName name="cislostavby">NA()</definedName>
    <definedName name="Dodavka" localSheetId="0">#REF!</definedName>
    <definedName name="Dodavka">#REF!</definedName>
    <definedName name="footer">NA()</definedName>
    <definedName name="footer2">NA()</definedName>
    <definedName name="GROUP_ID">NA()</definedName>
    <definedName name="head1">NA()</definedName>
    <definedName name="Header">NA()</definedName>
    <definedName name="Header2">NA()</definedName>
    <definedName name="header3">NA()</definedName>
    <definedName name="Hlava1">NA()</definedName>
    <definedName name="Hlava2">NA()</definedName>
    <definedName name="hlava21">NA()</definedName>
    <definedName name="hlava22">NA()</definedName>
    <definedName name="Hlava3">NA()</definedName>
    <definedName name="Hlava4">NA()</definedName>
    <definedName name="HSV" localSheetId="0">#REF!</definedName>
    <definedName name="HSV">#REF!</definedName>
    <definedName name="HZS" localSheetId="0">#REF!</definedName>
    <definedName name="HZS">#REF!</definedName>
    <definedName name="ITEM_COUNTS">NA()</definedName>
    <definedName name="ITEM_FULLDESCR2">NA()</definedName>
    <definedName name="ITEM_PRICES" localSheetId="0">'[1]Výkaz výměr'!$G$6:$G$260</definedName>
    <definedName name="ITEM_PRICES">#REF!</definedName>
    <definedName name="Mont" localSheetId="0">#REF!</definedName>
    <definedName name="Mont">#REF!</definedName>
    <definedName name="nazevobjektu">NA()</definedName>
    <definedName name="nazevstavby">NA()</definedName>
    <definedName name="_xlnm.Print_Titles" localSheetId="2">'33 - ZL33 - malby'!$121:$121</definedName>
    <definedName name="_xlnm.Print_Titles" localSheetId="1">'Rekapitulace stavby'!$92:$92</definedName>
    <definedName name="_xlnm.Print_Area" localSheetId="2">'33 - ZL33 - malby'!$C$4:$J$76,'33 - ZL33 - malby'!$C$82:$J$206</definedName>
    <definedName name="_xlnm.Print_Area" localSheetId="1">'Rekapitulace stavby'!$D$4:$AO$76,'Rekapitulace stavby'!$C$82:$AQ$99</definedName>
    <definedName name="_xlnm.Print_Area" localSheetId="0">'ZL33 - KRYCÍ LIST'!$B$1:$K$37</definedName>
    <definedName name="polbezcen1">NA()</definedName>
    <definedName name="polbezcen2">NA()</definedName>
    <definedName name="polbezcen3">NA()</definedName>
    <definedName name="polbezcen4">NA()</definedName>
    <definedName name="polcen2">NA()</definedName>
    <definedName name="polcen3">NA()</definedName>
    <definedName name="polminuty1">NA()</definedName>
    <definedName name="polminuty2">NA()</definedName>
    <definedName name="polminuty3">NA()</definedName>
    <definedName name="polminuty4">NA()</definedName>
    <definedName name="popisrozp">NA()</definedName>
    <definedName name="Poznamka">NA()</definedName>
    <definedName name="PSV" localSheetId="0">#REF!</definedName>
    <definedName name="PSV">#REF!</definedName>
    <definedName name="SazbaDPH1">NA()</definedName>
    <definedName name="SazbaDPH2">NA()</definedName>
    <definedName name="VAT_RATES">NA()</definedName>
    <definedName name="ZakHead">NA()</definedName>
  </definedNames>
  <calcPr calcId="124519"/>
</workbook>
</file>

<file path=xl/calcChain.xml><?xml version="1.0" encoding="utf-8"?>
<calcChain xmlns="http://schemas.openxmlformats.org/spreadsheetml/2006/main">
  <c r="I16" i="3"/>
  <c r="J16" s="1"/>
  <c r="J18" s="1"/>
  <c r="G21" s="1"/>
  <c r="J17"/>
  <c r="J39" i="2" l="1"/>
  <c r="J38"/>
  <c r="AY95" i="1" s="1"/>
  <c r="J37" i="2"/>
  <c r="AX95" i="1" s="1"/>
  <c r="BI197" i="2"/>
  <c r="BH197"/>
  <c r="BG197"/>
  <c r="BF197"/>
  <c r="T197"/>
  <c r="R197"/>
  <c r="P197"/>
  <c r="BI173"/>
  <c r="BH173"/>
  <c r="BG173"/>
  <c r="BF173"/>
  <c r="T173"/>
  <c r="R173"/>
  <c r="P173"/>
  <c r="BI161"/>
  <c r="BH161"/>
  <c r="BG161"/>
  <c r="BF161"/>
  <c r="T161"/>
  <c r="R161"/>
  <c r="P161"/>
  <c r="BI137"/>
  <c r="BH137"/>
  <c r="BG137"/>
  <c r="BF137"/>
  <c r="T137"/>
  <c r="R137"/>
  <c r="P137"/>
  <c r="BI125"/>
  <c r="BH125"/>
  <c r="BG125"/>
  <c r="BF125"/>
  <c r="T125"/>
  <c r="R125"/>
  <c r="P125"/>
  <c r="J119"/>
  <c r="F119"/>
  <c r="J118"/>
  <c r="F118"/>
  <c r="F116"/>
  <c r="E114"/>
  <c r="J31"/>
  <c r="J92"/>
  <c r="F92"/>
  <c r="J91"/>
  <c r="F91"/>
  <c r="F89"/>
  <c r="E87"/>
  <c r="J12"/>
  <c r="J116"/>
  <c r="E7"/>
  <c r="E112" s="1"/>
  <c r="L90" i="1"/>
  <c r="AM90"/>
  <c r="AM89"/>
  <c r="L89"/>
  <c r="AM87"/>
  <c r="L87"/>
  <c r="L85"/>
  <c r="L84"/>
  <c r="J197" i="2"/>
  <c r="BK173"/>
  <c r="J173"/>
  <c r="AK27" i="1"/>
  <c r="AS94"/>
  <c r="BK137" i="2"/>
  <c r="J137"/>
  <c r="BK125"/>
  <c r="J125"/>
  <c r="BK197"/>
  <c r="BK161"/>
  <c r="J161"/>
  <c r="BK124" l="1"/>
  <c r="BK123" s="1"/>
  <c r="J123" s="1"/>
  <c r="J97" s="1"/>
  <c r="R124"/>
  <c r="R123" s="1"/>
  <c r="R122" s="1"/>
  <c r="P124"/>
  <c r="P123" s="1"/>
  <c r="P122" s="1"/>
  <c r="AU95" i="1" s="1"/>
  <c r="AU94" s="1"/>
  <c r="T124" i="2"/>
  <c r="T123" s="1"/>
  <c r="T122" s="1"/>
  <c r="BE161"/>
  <c r="BE125"/>
  <c r="E85"/>
  <c r="J89"/>
  <c r="BE137"/>
  <c r="BE173"/>
  <c r="BE197"/>
  <c r="J36"/>
  <c r="AW95" i="1"/>
  <c r="F39" i="2"/>
  <c r="BD95" i="1" s="1"/>
  <c r="BD94" s="1"/>
  <c r="W36" s="1"/>
  <c r="F38" i="2"/>
  <c r="BC95" i="1" s="1"/>
  <c r="BC94" s="1"/>
  <c r="W35" s="1"/>
  <c r="F36" i="2"/>
  <c r="BA95" i="1" s="1"/>
  <c r="BA94" s="1"/>
  <c r="W33" s="1"/>
  <c r="F37" i="2"/>
  <c r="BB95" i="1" s="1"/>
  <c r="BB94" s="1"/>
  <c r="W34" s="1"/>
  <c r="J124" i="2" l="1"/>
  <c r="J98" s="1"/>
  <c r="BK122"/>
  <c r="J122"/>
  <c r="J96" s="1"/>
  <c r="J103" s="1"/>
  <c r="AX94" i="1"/>
  <c r="J35" i="2"/>
  <c r="AV95" i="1" s="1"/>
  <c r="AT95" s="1"/>
  <c r="F35" i="2"/>
  <c r="AZ95" i="1"/>
  <c r="AZ94" s="1"/>
  <c r="W32" s="1"/>
  <c r="AW94"/>
  <c r="AK33"/>
  <c r="AY94"/>
  <c r="J30" i="2" l="1"/>
  <c r="J32" s="1"/>
  <c r="AG95" i="1" s="1"/>
  <c r="AG94" s="1"/>
  <c r="AG99" s="1"/>
  <c r="AV94"/>
  <c r="AK32"/>
  <c r="J41" i="2" l="1"/>
  <c r="AN95" i="1"/>
  <c r="AT94"/>
  <c r="AN94"/>
  <c r="AN99" s="1"/>
  <c r="AK26"/>
  <c r="AK29"/>
  <c r="AK38" l="1"/>
</calcChain>
</file>

<file path=xl/sharedStrings.xml><?xml version="1.0" encoding="utf-8"?>
<sst xmlns="http://schemas.openxmlformats.org/spreadsheetml/2006/main" count="1076" uniqueCount="211">
  <si>
    <t>Export Komplet</t>
  </si>
  <si>
    <t/>
  </si>
  <si>
    <t>2.0</t>
  </si>
  <si>
    <t>False</t>
  </si>
  <si>
    <t>{9b0c5c2a-9318-479f-a6c2-a14480741d6e}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</si>
  <si>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</si>
  <si>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</si>
  <si>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</si>
  <si>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</si>
  <si>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</si>
  <si>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</si>
  <si>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</si>
  <si>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</si>
  <si>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06</t>
  </si>
  <si>
    <t>Stavba:</t>
  </si>
  <si>
    <t>Integrované městské centrum TILIA -Zm.L. -dod.č.6</t>
  </si>
  <si>
    <t>KSO:</t>
  </si>
  <si>
    <t>CC-CZ:</t>
  </si>
  <si>
    <t>Místo:</t>
  </si>
  <si>
    <t>Rychnov u Jablonce nad Nisou</t>
  </si>
  <si>
    <t>Datum:</t>
  </si>
  <si>
    <t>Zadavatel:</t>
  </si>
  <si>
    <t>IČ:</t>
  </si>
  <si>
    <t>00262552</t>
  </si>
  <si>
    <t>Město Rychnov u Jablonce nad Nisou</t>
  </si>
  <si>
    <t>DIČ:</t>
  </si>
  <si>
    <t>CZ00262552</t>
  </si>
  <si>
    <t>Zhotovitel:</t>
  </si>
  <si>
    <t>26768607</t>
  </si>
  <si>
    <t>CL-EVANS s.r.o., Bulharská 1557, Česká Lípa</t>
  </si>
  <si>
    <t>CZ26768607</t>
  </si>
  <si>
    <t>Projektant:</t>
  </si>
  <si>
    <t>22801936</t>
  </si>
  <si>
    <t>DESIGM 4</t>
  </si>
  <si>
    <t>True</t>
  </si>
  <si>
    <t>Zpracovatel:</t>
  </si>
  <si>
    <t>Radek Ulbricht, CL-EVANS s.r.o.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</si>
  <si>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</si>
  <si>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</si>
  <si>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</si>
  <si>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</si>
  <si>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</si>
  <si>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</si>
  <si>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</si>
  <si>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</si>
  <si>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</si>
  <si>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</si>
  <si>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</si>
  <si>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</si>
  <si>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</si>
  <si>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</si>
  <si>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</si>
  <si>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</si>
  <si>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</si>
  <si>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</si>
  <si>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</si>
  <si>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</si>
  <si>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</si>
  <si>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</si>
  <si>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</si>
  <si>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</si>
  <si>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</si>
  <si>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</si>
  <si>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</si>
  <si>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</si>
  <si>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</si>
  <si>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</si>
  <si>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</si>
  <si>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</si>
  <si>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</si>
  <si>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</si>
  <si>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</si>
  <si>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</si>
  <si>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</si>
  <si>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</si>
  <si>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</si>
  <si>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</si>
  <si>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</si>
  <si>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</si>
  <si>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</si>
  <si>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</si>
  <si>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</si>
  <si>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</si>
  <si>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</si>
  <si>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</si>
  <si>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33</t>
  </si>
  <si>
    <t>ZL33 - malby</t>
  </si>
  <si>
    <t>STA</t>
  </si>
  <si>
    <t>1</t>
  </si>
  <si>
    <t>{b59c4497-64a0-4f0b-9024-98a424e160f4}</t>
  </si>
  <si>
    <t>2</t>
  </si>
  <si>
    <t>2) Ostatní náklady ze souhrnného listu</t>
  </si>
  <si>
    <t>Procent. zadání_x000D_
[% nákladů rozpočtu]</t>
  </si>
  <si>
    <t>Zařazení nákladů</t>
  </si>
  <si>
    <t>Celkové náklady za stavbu 1) + 2)</t>
  </si>
  <si>
    <t>KRYCÍ LIST SOUPISU PRACÍ</t>
  </si>
  <si>
    <t>Objekt:</t>
  </si>
  <si>
    <t>33 - ZL33 - malby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</si>
  <si>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</si>
  <si>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</si>
  <si>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</si>
  <si>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</si>
  <si>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</si>
  <si>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</si>
  <si>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</si>
  <si>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D1 - Rekonstrukce objektu</t>
  </si>
  <si>
    <t xml:space="preserve">    784 - Malby</t>
  </si>
  <si>
    <t>2)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</si>
  <si>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</si>
  <si>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</si>
  <si>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</si>
  <si>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</si>
  <si>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</si>
  <si>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</si>
  <si>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</si>
  <si>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</si>
  <si>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</si>
  <si>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</si>
  <si>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</si>
  <si>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</si>
  <si>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</si>
  <si>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</si>
  <si>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D1</t>
  </si>
  <si>
    <t>Rekonstrukce objektu</t>
  </si>
  <si>
    <t>ROZPOCET</t>
  </si>
  <si>
    <t>784</t>
  </si>
  <si>
    <t>Malby</t>
  </si>
  <si>
    <t>1248</t>
  </si>
  <si>
    <t>K</t>
  </si>
  <si>
    <t>784111201R00</t>
  </si>
  <si>
    <t>Penetrace podkladu nátěrem s vysokou kryvostí-podhledy SDK</t>
  </si>
  <si>
    <t>m2</t>
  </si>
  <si>
    <t>16</t>
  </si>
  <si>
    <t>-1791291000</t>
  </si>
  <si>
    <t>PP</t>
  </si>
  <si>
    <t>VV</t>
  </si>
  <si>
    <t>"Podhledy SDK"</t>
  </si>
  <si>
    <t>734,2-82,88</t>
  </si>
  <si>
    <t>Mezisoučet</t>
  </si>
  <si>
    <t>3</t>
  </si>
  <si>
    <t>"m.č.1.09, 1.12"</t>
  </si>
  <si>
    <t>37,09+27,76</t>
  </si>
  <si>
    <t>"obklad ramen zadního schodiště"</t>
  </si>
  <si>
    <t>31,86</t>
  </si>
  <si>
    <t>Součet</t>
  </si>
  <si>
    <t>4</t>
  </si>
  <si>
    <t>1249</t>
  </si>
  <si>
    <t>784111201R00.1</t>
  </si>
  <si>
    <t>Penetrace podkladu nátěrem s vysokou kryvostí-kastlíky, zákryty, SDK -ozn.Os26</t>
  </si>
  <si>
    <t>782367526</t>
  </si>
  <si>
    <t>"m.č.1.69, 1.73, 3.16"</t>
  </si>
  <si>
    <t>(1,65+3,68+1,97)*0,5</t>
  </si>
  <si>
    <t>"m.č.1.17, 1.18, 1.07, 1.66, 1.44, 1.34, 1.35, 1.45, 1.32, 1.49,"</t>
  </si>
  <si>
    <t>(2,7+1,6+1,7+1,7+2,7+1,7+1,7+1,7+1,7+1,7)*0,5</t>
  </si>
  <si>
    <t>"m.č.1.46, 1.38, 2.31a, 2.32a, 2.13, 2.07, 3.11"</t>
  </si>
  <si>
    <t>(2,7+7*1,7)*0,5</t>
  </si>
  <si>
    <t>"m.č.1.22, 1,09, 2.29, 2.34, 3.22"</t>
  </si>
  <si>
    <t>(3,3+2+5,25+2+3)*1,17</t>
  </si>
  <si>
    <t>"m.č. 1.41"</t>
  </si>
  <si>
    <t>3,3*0,8</t>
  </si>
  <si>
    <t>"m.č.1,12-špaleta výtahu"</t>
  </si>
  <si>
    <t>16.62*0,8</t>
  </si>
  <si>
    <t>"m.č.3.21"</t>
  </si>
  <si>
    <t>3*1,4</t>
  </si>
  <si>
    <t>1256</t>
  </si>
  <si>
    <t>784165612R00</t>
  </si>
  <si>
    <t>Malba otěruvzdorná, prodyšná, bílá, 2x-podhledy SDK</t>
  </si>
  <si>
    <t>-1882404166</t>
  </si>
  <si>
    <t>1257</t>
  </si>
  <si>
    <t>784165612R00.1</t>
  </si>
  <si>
    <t>Malba otěruvzdorná, prodyšná, bílá, 2x-kastlíky, zákryty, SDK -ozn.Os26</t>
  </si>
  <si>
    <t>-1618079945</t>
  </si>
  <si>
    <t>1258</t>
  </si>
  <si>
    <t>784211101</t>
  </si>
  <si>
    <t>Dvojnásobné bílé malby ze směsí za mokra výborně oděruvzdorných v místnostech v do 3,80 m</t>
  </si>
  <si>
    <t>CS ÚRS 2023 01</t>
  </si>
  <si>
    <t>1981729623</t>
  </si>
  <si>
    <t>Malby z malířských směsí oděruvzdorných za mokra dvojnásobné, bílé za mokra oděruvzdorné výborně v místnostech výšky do 3,80 m</t>
  </si>
  <si>
    <t>Online PSC</t>
  </si>
  <si>
    <t>https://podminky.urs.cz/item/CS_URS_2023_01/784211101</t>
  </si>
  <si>
    <t>"obklad - 1.NM + 2.NP + 3.NP:"</t>
  </si>
  <si>
    <t>-121,28-47,39-35,81</t>
  </si>
  <si>
    <t>"původní výměra dle VV"</t>
  </si>
  <si>
    <t>94,835+637,34</t>
  </si>
  <si>
    <t>CL-EVANS s.r.o.</t>
  </si>
  <si>
    <t xml:space="preserve">POČET PŘÍLOH:  </t>
  </si>
  <si>
    <t>4 listů</t>
  </si>
  <si>
    <t>ZMĚNOVÝ  LIST  Č.:</t>
  </si>
  <si>
    <t xml:space="preserve">SMLOUVA O DÍLO  </t>
  </si>
  <si>
    <t>obj.:MUR/12/22-S, zhot.:EI-653/22</t>
  </si>
  <si>
    <t>Integrované městské centrum služeb Tilia,  Rychnov u Jablonce nad Nisou, nám.Míru č.p.720</t>
  </si>
  <si>
    <t>PROJEKT:</t>
  </si>
  <si>
    <t>LOKALIZACE ZMĚNY:</t>
  </si>
  <si>
    <t>DATUM:</t>
  </si>
  <si>
    <t>CENOVÁ KALKULACE:</t>
  </si>
  <si>
    <t>Změny jsou řešeny formou přípočtů (odpočtů).</t>
  </si>
  <si>
    <t>Rozpočet viz příloha - vícepráce</t>
  </si>
  <si>
    <t>ks</t>
  </si>
  <si>
    <t>Rozpočet viz příloha - méněpráce</t>
  </si>
  <si>
    <t>CELKEM bez DPH</t>
  </si>
  <si>
    <t>CL- EVANS s.r.o.</t>
  </si>
  <si>
    <t>Město rychnov u Jablonce nad Nisou</t>
  </si>
  <si>
    <t>podpis/datum</t>
  </si>
  <si>
    <t>TDS</t>
  </si>
  <si>
    <t>Rozdělovník:</t>
  </si>
  <si>
    <t>1.  Město rychnov u Jablonce nad Nisou</t>
  </si>
  <si>
    <t>2. CL – EVANS s.r.o.</t>
  </si>
  <si>
    <t>malby</t>
  </si>
  <si>
    <t>Smluvní cena se na základě této změny  zvýší  o :</t>
  </si>
  <si>
    <t>POPIS A DŮVOD ZMĚNY: Provádění omyvatelných maleb a navýšení plochy</t>
  </si>
  <si>
    <t>Po provedení revize projektu a posouzení z požárně bezpečnostního hlediska jsou nahrazeny kazetové podhledy sádrokartonovými, které je nutno opatřit nátěrem. Další požadavek na zvýšené množství maleb a nátěrů vznikl snížením ploch keramických obkladů v sociálních zařízeních a nahrazením omyvatelnými nátěry tak, aby tyto prostory vyhověly hygienickým požadavkům na omyvatelnost těchto ploch. Změnový list navazuje částečně na změnový list č.15 stavby.</t>
  </si>
</sst>
</file>

<file path=xl/styles.xml><?xml version="1.0" encoding="utf-8"?>
<styleSheet xmlns="http://schemas.openxmlformats.org/spreadsheetml/2006/main">
  <numFmts count="6">
    <numFmt numFmtId="8" formatCode="#,##0.00\ &quot;Kč&quot;;[Red]\-#,##0.00\ &quot;Kč&quot;"/>
    <numFmt numFmtId="164" formatCode="#,##0.00%"/>
    <numFmt numFmtId="165" formatCode="dd\.mm\.yyyy"/>
    <numFmt numFmtId="166" formatCode="#,##0.00000"/>
    <numFmt numFmtId="167" formatCode="#,##0.000"/>
    <numFmt numFmtId="168" formatCode="#,##0.00_ ;[Red]\-#,##0.00\ "/>
  </numFmts>
  <fonts count="4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u/>
      <sz val="11"/>
      <color theme="10"/>
      <name val="Calibri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8" fillId="0" borderId="0" applyNumberFormat="0" applyFill="0" applyBorder="0" applyAlignment="0" applyProtection="0"/>
    <xf numFmtId="0" fontId="39" fillId="0" borderId="0"/>
    <xf numFmtId="0" fontId="42" fillId="0" borderId="0"/>
  </cellStyleXfs>
  <cellXfs count="3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6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>
      <alignment vertical="center"/>
    </xf>
    <xf numFmtId="0" fontId="24" fillId="4" borderId="0" xfId="0" applyFont="1" applyFill="1" applyAlignment="1">
      <alignment horizontal="left" vertical="center"/>
    </xf>
    <xf numFmtId="0" fontId="0" fillId="4" borderId="0" xfId="0" applyFont="1" applyFill="1" applyAlignment="1">
      <alignment vertical="center"/>
    </xf>
    <xf numFmtId="4" fontId="24" fillId="4" borderId="0" xfId="0" applyNumberFormat="1" applyFont="1" applyFill="1" applyAlignment="1">
      <alignment vertical="center"/>
    </xf>
    <xf numFmtId="0" fontId="0" fillId="0" borderId="0" xfId="0" applyProtection="1"/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0" fontId="8" fillId="0" borderId="15" xfId="0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0" fontId="23" fillId="0" borderId="1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>
      <alignment vertical="center" wrapText="1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41" fillId="0" borderId="25" xfId="2" applyFont="1" applyFill="1" applyBorder="1" applyAlignment="1">
      <alignment vertical="center" wrapText="1"/>
    </xf>
    <xf numFmtId="0" fontId="41" fillId="0" borderId="26" xfId="2" applyFont="1" applyBorder="1" applyAlignment="1">
      <alignment vertical="top" wrapText="1"/>
    </xf>
    <xf numFmtId="0" fontId="39" fillId="0" borderId="0" xfId="2"/>
    <xf numFmtId="49" fontId="40" fillId="6" borderId="0" xfId="3" applyNumberFormat="1" applyFont="1" applyFill="1" applyBorder="1" applyAlignment="1">
      <alignment horizontal="center" vertical="center" wrapText="1"/>
    </xf>
    <xf numFmtId="0" fontId="40" fillId="5" borderId="0" xfId="3" applyFont="1" applyFill="1" applyBorder="1" applyAlignment="1">
      <alignment horizontal="left" vertical="center" wrapText="1"/>
    </xf>
    <xf numFmtId="0" fontId="40" fillId="5" borderId="0" xfId="3" applyFont="1" applyFill="1" applyBorder="1" applyAlignment="1">
      <alignment vertical="top" wrapText="1"/>
    </xf>
    <xf numFmtId="0" fontId="40" fillId="5" borderId="32" xfId="3" applyFont="1" applyFill="1" applyBorder="1" applyAlignment="1">
      <alignment vertical="top" wrapText="1"/>
    </xf>
    <xf numFmtId="0" fontId="40" fillId="5" borderId="33" xfId="3" applyFont="1" applyFill="1" applyBorder="1" applyAlignment="1">
      <alignment vertical="top" wrapText="1"/>
    </xf>
    <xf numFmtId="0" fontId="39" fillId="0" borderId="0" xfId="2" applyAlignment="1">
      <alignment vertical="center"/>
    </xf>
    <xf numFmtId="0" fontId="39" fillId="0" borderId="0" xfId="2" applyBorder="1"/>
    <xf numFmtId="0" fontId="42" fillId="0" borderId="48" xfId="2" applyFont="1" applyBorder="1" applyAlignment="1">
      <alignment horizontal="center" vertical="center" wrapText="1"/>
    </xf>
    <xf numFmtId="0" fontId="42" fillId="0" borderId="48" xfId="2" applyFont="1" applyBorder="1" applyAlignment="1">
      <alignment horizontal="center" vertical="center"/>
    </xf>
    <xf numFmtId="168" fontId="45" fillId="0" borderId="48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horizontal="center" vertical="center" wrapText="1"/>
    </xf>
    <xf numFmtId="0" fontId="40" fillId="0" borderId="50" xfId="2" applyFont="1" applyBorder="1" applyAlignment="1">
      <alignment vertical="top"/>
    </xf>
    <xf numFmtId="0" fontId="39" fillId="0" borderId="51" xfId="2" applyBorder="1"/>
    <xf numFmtId="0" fontId="40" fillId="0" borderId="51" xfId="2" applyFont="1" applyBorder="1" applyAlignment="1">
      <alignment vertical="top"/>
    </xf>
    <xf numFmtId="0" fontId="40" fillId="0" borderId="52" xfId="2" applyFont="1" applyBorder="1" applyAlignment="1">
      <alignment vertical="top"/>
    </xf>
    <xf numFmtId="0" fontId="39" fillId="0" borderId="0" xfId="2" applyAlignment="1">
      <alignment horizontal="center"/>
    </xf>
    <xf numFmtId="0" fontId="40" fillId="0" borderId="30" xfId="2" applyFont="1" applyBorder="1" applyAlignment="1">
      <alignment vertical="top" wrapText="1"/>
    </xf>
    <xf numFmtId="0" fontId="39" fillId="0" borderId="0" xfId="2" applyBorder="1" applyAlignment="1">
      <alignment vertical="top" wrapText="1"/>
    </xf>
    <xf numFmtId="0" fontId="39" fillId="0" borderId="31" xfId="2" applyBorder="1" applyAlignment="1">
      <alignment vertical="top" wrapText="1"/>
    </xf>
    <xf numFmtId="0" fontId="41" fillId="0" borderId="30" xfId="2" applyFont="1" applyBorder="1" applyAlignment="1">
      <alignment vertical="center" wrapText="1"/>
    </xf>
    <xf numFmtId="0" fontId="41" fillId="0" borderId="0" xfId="2" applyFont="1" applyBorder="1" applyAlignment="1">
      <alignment vertical="center" wrapText="1"/>
    </xf>
    <xf numFmtId="0" fontId="41" fillId="0" borderId="31" xfId="2" applyFont="1" applyBorder="1" applyAlignment="1">
      <alignment vertical="center" wrapText="1"/>
    </xf>
    <xf numFmtId="0" fontId="40" fillId="0" borderId="0" xfId="2" applyFont="1" applyBorder="1" applyAlignment="1">
      <alignment vertical="top" wrapText="1"/>
    </xf>
    <xf numFmtId="0" fontId="40" fillId="0" borderId="31" xfId="2" applyFont="1" applyBorder="1" applyAlignment="1">
      <alignment vertical="top" wrapText="1"/>
    </xf>
    <xf numFmtId="0" fontId="40" fillId="0" borderId="50" xfId="2" applyFont="1" applyBorder="1" applyAlignment="1">
      <alignment horizontal="center" vertical="top"/>
    </xf>
    <xf numFmtId="0" fontId="40" fillId="0" borderId="51" xfId="2" applyFont="1" applyBorder="1" applyAlignment="1">
      <alignment horizontal="center" vertical="top"/>
    </xf>
    <xf numFmtId="0" fontId="40" fillId="0" borderId="52" xfId="2" applyFont="1" applyBorder="1" applyAlignment="1">
      <alignment horizontal="center" vertical="top"/>
    </xf>
    <xf numFmtId="0" fontId="40" fillId="0" borderId="30" xfId="2" applyFont="1" applyBorder="1" applyAlignment="1">
      <alignment vertical="top"/>
    </xf>
    <xf numFmtId="0" fontId="40" fillId="0" borderId="0" xfId="2" applyFont="1" applyBorder="1" applyAlignment="1">
      <alignment vertical="top"/>
    </xf>
    <xf numFmtId="0" fontId="41" fillId="0" borderId="0" xfId="2" applyFont="1" applyBorder="1" applyAlignment="1">
      <alignment horizontal="center" vertical="center"/>
    </xf>
    <xf numFmtId="0" fontId="40" fillId="0" borderId="31" xfId="2" applyFont="1" applyBorder="1" applyAlignment="1">
      <alignment vertical="top"/>
    </xf>
    <xf numFmtId="0" fontId="40" fillId="0" borderId="0" xfId="2" applyFont="1" applyAlignment="1">
      <alignment vertical="top" wrapText="1"/>
    </xf>
    <xf numFmtId="0" fontId="46" fillId="0" borderId="0" xfId="2" applyFont="1" applyAlignment="1">
      <alignment wrapText="1"/>
    </xf>
    <xf numFmtId="0" fontId="39" fillId="0" borderId="0" xfId="2" applyAlignment="1">
      <alignment vertical="center" wrapText="1"/>
    </xf>
    <xf numFmtId="0" fontId="40" fillId="0" borderId="24" xfId="2" applyFont="1" applyBorder="1" applyAlignment="1">
      <alignment horizontal="justify" vertical="center" wrapText="1"/>
    </xf>
    <xf numFmtId="0" fontId="40" fillId="0" borderId="25" xfId="2" applyFont="1" applyBorder="1" applyAlignment="1">
      <alignment horizontal="justify" vertical="center" wrapText="1"/>
    </xf>
    <xf numFmtId="0" fontId="41" fillId="0" borderId="25" xfId="2" applyFont="1" applyBorder="1" applyAlignment="1">
      <alignment horizontal="center" vertical="center" wrapText="1"/>
    </xf>
    <xf numFmtId="0" fontId="40" fillId="5" borderId="27" xfId="3" applyFont="1" applyFill="1" applyBorder="1" applyAlignment="1">
      <alignment vertical="top" wrapText="1"/>
    </xf>
    <xf numFmtId="0" fontId="40" fillId="5" borderId="28" xfId="3" applyFont="1" applyFill="1" applyBorder="1" applyAlignment="1">
      <alignment vertical="top" wrapText="1"/>
    </xf>
    <xf numFmtId="0" fontId="40" fillId="5" borderId="29" xfId="3" applyFont="1" applyFill="1" applyBorder="1" applyAlignment="1">
      <alignment vertical="top" wrapText="1"/>
    </xf>
    <xf numFmtId="0" fontId="40" fillId="5" borderId="30" xfId="3" applyFont="1" applyFill="1" applyBorder="1" applyAlignment="1">
      <alignment horizontal="right" vertical="center" wrapText="1"/>
    </xf>
    <xf numFmtId="0" fontId="40" fillId="5" borderId="0" xfId="3" applyFont="1" applyFill="1" applyBorder="1" applyAlignment="1">
      <alignment horizontal="right" vertical="center" wrapText="1"/>
    </xf>
    <xf numFmtId="0" fontId="40" fillId="6" borderId="0" xfId="3" applyFont="1" applyFill="1" applyBorder="1" applyAlignment="1">
      <alignment horizontal="right" vertical="center" wrapText="1"/>
    </xf>
    <xf numFmtId="0" fontId="40" fillId="5" borderId="0" xfId="3" applyFont="1" applyFill="1" applyBorder="1" applyAlignment="1">
      <alignment vertical="center" wrapText="1"/>
    </xf>
    <xf numFmtId="0" fontId="40" fillId="5" borderId="31" xfId="3" applyFont="1" applyFill="1" applyBorder="1" applyAlignment="1">
      <alignment vertical="center" wrapText="1"/>
    </xf>
    <xf numFmtId="0" fontId="40" fillId="0" borderId="0" xfId="2" applyFont="1" applyBorder="1" applyAlignment="1">
      <alignment horizontal="left" vertical="center" wrapText="1"/>
    </xf>
    <xf numFmtId="0" fontId="40" fillId="0" borderId="31" xfId="2" applyFont="1" applyBorder="1" applyAlignment="1">
      <alignment horizontal="left" vertical="center" wrapText="1"/>
    </xf>
    <xf numFmtId="0" fontId="40" fillId="0" borderId="30" xfId="2" applyFont="1" applyBorder="1" applyAlignment="1">
      <alignment horizontal="left" vertical="center" wrapText="1"/>
    </xf>
    <xf numFmtId="0" fontId="40" fillId="5" borderId="33" xfId="3" applyFont="1" applyFill="1" applyBorder="1" applyAlignment="1">
      <alignment vertical="center" wrapText="1"/>
    </xf>
    <xf numFmtId="0" fontId="40" fillId="5" borderId="34" xfId="3" applyFont="1" applyFill="1" applyBorder="1" applyAlignment="1">
      <alignment vertical="center" wrapText="1"/>
    </xf>
    <xf numFmtId="0" fontId="40" fillId="0" borderId="35" xfId="2" applyFont="1" applyBorder="1" applyAlignment="1">
      <alignment vertical="top" wrapText="1"/>
    </xf>
    <xf numFmtId="0" fontId="40" fillId="0" borderId="36" xfId="2" applyFont="1" applyBorder="1" applyAlignment="1">
      <alignment vertical="top" wrapText="1"/>
    </xf>
    <xf numFmtId="0" fontId="43" fillId="0" borderId="36" xfId="2" applyFont="1" applyBorder="1" applyAlignment="1">
      <alignment horizontal="center" vertical="center" wrapText="1"/>
    </xf>
    <xf numFmtId="0" fontId="43" fillId="0" borderId="37" xfId="2" applyFont="1" applyBorder="1" applyAlignment="1">
      <alignment horizontal="center" vertical="center" wrapText="1"/>
    </xf>
    <xf numFmtId="0" fontId="43" fillId="0" borderId="39" xfId="2" applyFont="1" applyBorder="1" applyAlignment="1">
      <alignment horizontal="center" vertical="center" wrapText="1"/>
    </xf>
    <xf numFmtId="0" fontId="43" fillId="0" borderId="40" xfId="2" applyFont="1" applyBorder="1" applyAlignment="1">
      <alignment horizontal="center" vertical="center" wrapText="1"/>
    </xf>
    <xf numFmtId="0" fontId="40" fillId="0" borderId="38" xfId="2" applyFont="1" applyBorder="1" applyAlignment="1">
      <alignment vertical="top" wrapText="1"/>
    </xf>
    <xf numFmtId="0" fontId="40" fillId="0" borderId="39" xfId="2" applyFont="1" applyBorder="1" applyAlignment="1">
      <alignment vertical="top" wrapText="1"/>
    </xf>
    <xf numFmtId="0" fontId="40" fillId="0" borderId="35" xfId="2" applyFont="1" applyBorder="1" applyAlignment="1">
      <alignment vertical="center" wrapText="1"/>
    </xf>
    <xf numFmtId="0" fontId="40" fillId="0" borderId="36" xfId="2" applyFont="1" applyBorder="1" applyAlignment="1">
      <alignment vertical="center" wrapText="1"/>
    </xf>
    <xf numFmtId="0" fontId="40" fillId="0" borderId="36" xfId="2" applyFont="1" applyFill="1" applyBorder="1" applyAlignment="1">
      <alignment horizontal="center" vertical="center" wrapText="1"/>
    </xf>
    <xf numFmtId="0" fontId="40" fillId="0" borderId="37" xfId="2" applyFont="1" applyFill="1" applyBorder="1" applyAlignment="1">
      <alignment horizontal="center" vertical="center" wrapText="1"/>
    </xf>
    <xf numFmtId="0" fontId="40" fillId="0" borderId="38" xfId="2" applyFont="1" applyBorder="1" applyAlignment="1">
      <alignment vertical="center" wrapText="1"/>
    </xf>
    <xf numFmtId="0" fontId="40" fillId="0" borderId="39" xfId="2" applyFont="1" applyBorder="1" applyAlignment="1">
      <alignment vertical="center" wrapText="1"/>
    </xf>
    <xf numFmtId="14" fontId="40" fillId="0" borderId="39" xfId="2" applyNumberFormat="1" applyFont="1" applyFill="1" applyBorder="1" applyAlignment="1">
      <alignment horizontal="center" vertical="center" wrapText="1"/>
    </xf>
    <xf numFmtId="14" fontId="40" fillId="0" borderId="40" xfId="2" applyNumberFormat="1" applyFont="1" applyFill="1" applyBorder="1" applyAlignment="1">
      <alignment horizontal="center" vertical="center" wrapText="1"/>
    </xf>
    <xf numFmtId="0" fontId="40" fillId="0" borderId="41" xfId="2" applyFont="1" applyBorder="1" applyAlignment="1">
      <alignment vertical="top" wrapText="1"/>
    </xf>
    <xf numFmtId="0" fontId="40" fillId="0" borderId="42" xfId="2" applyFont="1" applyBorder="1" applyAlignment="1">
      <alignment vertical="top" wrapText="1"/>
    </xf>
    <xf numFmtId="0" fontId="40" fillId="0" borderId="43" xfId="2" applyFont="1" applyBorder="1" applyAlignment="1">
      <alignment vertical="top" wrapText="1"/>
    </xf>
    <xf numFmtId="0" fontId="44" fillId="0" borderId="35" xfId="2" applyFont="1" applyBorder="1" applyAlignment="1">
      <alignment horizontal="left" vertical="center" wrapText="1"/>
    </xf>
    <xf numFmtId="0" fontId="44" fillId="0" borderId="36" xfId="2" applyFont="1" applyBorder="1" applyAlignment="1">
      <alignment horizontal="left" vertical="center" wrapText="1"/>
    </xf>
    <xf numFmtId="0" fontId="44" fillId="0" borderId="37" xfId="2" applyFont="1" applyBorder="1" applyAlignment="1">
      <alignment horizontal="left" vertical="center" wrapText="1"/>
    </xf>
    <xf numFmtId="0" fontId="40" fillId="0" borderId="44" xfId="2" applyFont="1" applyBorder="1" applyAlignment="1">
      <alignment horizontal="left" vertical="center" wrapText="1"/>
    </xf>
    <xf numFmtId="0" fontId="40" fillId="0" borderId="45" xfId="2" applyFont="1" applyBorder="1" applyAlignment="1">
      <alignment horizontal="left" vertical="center" wrapText="1"/>
    </xf>
    <xf numFmtId="0" fontId="40" fillId="0" borderId="46" xfId="2" applyFont="1" applyBorder="1" applyAlignment="1">
      <alignment horizontal="left" vertical="center" wrapText="1"/>
    </xf>
    <xf numFmtId="0" fontId="40" fillId="0" borderId="27" xfId="2" applyFont="1" applyBorder="1" applyAlignment="1">
      <alignment horizontal="center" vertical="center" wrapText="1"/>
    </xf>
    <xf numFmtId="0" fontId="40" fillId="0" borderId="28" xfId="2" applyFont="1" applyBorder="1" applyAlignment="1">
      <alignment horizontal="center" vertical="center" wrapText="1"/>
    </xf>
    <xf numFmtId="0" fontId="40" fillId="0" borderId="29" xfId="2" applyFont="1" applyBorder="1" applyAlignment="1">
      <alignment horizontal="center" vertical="center" wrapText="1"/>
    </xf>
    <xf numFmtId="0" fontId="40" fillId="0" borderId="30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40" fillId="0" borderId="31" xfId="2" applyFont="1" applyBorder="1" applyAlignment="1">
      <alignment horizontal="center" vertical="center" wrapText="1"/>
    </xf>
    <xf numFmtId="0" fontId="39" fillId="0" borderId="44" xfId="2" applyBorder="1" applyAlignment="1">
      <alignment horizontal="left" vertical="center" wrapText="1"/>
    </xf>
    <xf numFmtId="0" fontId="39" fillId="0" borderId="45" xfId="2" applyBorder="1" applyAlignment="1">
      <alignment horizontal="left" vertical="center" wrapText="1"/>
    </xf>
    <xf numFmtId="0" fontId="39" fillId="0" borderId="47" xfId="2" applyBorder="1" applyAlignment="1">
      <alignment horizontal="left" vertical="center" wrapText="1"/>
    </xf>
    <xf numFmtId="168" fontId="42" fillId="0" borderId="49" xfId="2" applyNumberFormat="1" applyFont="1" applyBorder="1" applyAlignment="1">
      <alignment horizontal="right" vertical="center"/>
    </xf>
    <xf numFmtId="168" fontId="42" fillId="0" borderId="46" xfId="2" applyNumberFormat="1" applyFont="1" applyBorder="1" applyAlignment="1">
      <alignment horizontal="right" vertical="center"/>
    </xf>
    <xf numFmtId="0" fontId="40" fillId="0" borderId="30" xfId="2" applyFont="1" applyBorder="1" applyAlignment="1">
      <alignment horizontal="center" vertical="top"/>
    </xf>
    <xf numFmtId="0" fontId="39" fillId="0" borderId="0" xfId="2" applyBorder="1" applyAlignment="1">
      <alignment horizontal="center" vertical="top"/>
    </xf>
    <xf numFmtId="0" fontId="40" fillId="0" borderId="27" xfId="2" applyFont="1" applyBorder="1" applyAlignment="1">
      <alignment horizontal="left" vertical="center" wrapText="1"/>
    </xf>
    <xf numFmtId="0" fontId="39" fillId="0" borderId="28" xfId="2" applyBorder="1" applyAlignment="1">
      <alignment horizontal="left" vertical="center" wrapText="1"/>
    </xf>
    <xf numFmtId="8" fontId="40" fillId="0" borderId="28" xfId="2" applyNumberFormat="1" applyFont="1" applyBorder="1" applyAlignment="1">
      <alignment vertical="center"/>
    </xf>
    <xf numFmtId="8" fontId="39" fillId="0" borderId="29" xfId="2" applyNumberFormat="1" applyBorder="1" applyAlignment="1">
      <alignment vertical="center"/>
    </xf>
    <xf numFmtId="0" fontId="40" fillId="0" borderId="53" xfId="2" applyFont="1" applyBorder="1" applyAlignment="1">
      <alignment vertical="top" wrapText="1"/>
    </xf>
    <xf numFmtId="0" fontId="40" fillId="0" borderId="54" xfId="2" applyFont="1" applyBorder="1" applyAlignment="1">
      <alignment vertical="top" wrapText="1"/>
    </xf>
    <xf numFmtId="0" fontId="40" fillId="0" borderId="55" xfId="2" applyFont="1" applyBorder="1" applyAlignment="1">
      <alignment vertical="top" wrapText="1"/>
    </xf>
    <xf numFmtId="0" fontId="39" fillId="0" borderId="30" xfId="2" applyFill="1" applyBorder="1" applyAlignment="1">
      <alignment wrapText="1"/>
    </xf>
    <xf numFmtId="0" fontId="42" fillId="0" borderId="0" xfId="2" applyFont="1" applyFill="1" applyBorder="1" applyAlignment="1">
      <alignment wrapText="1"/>
    </xf>
    <xf numFmtId="8" fontId="41" fillId="0" borderId="0" xfId="2" applyNumberFormat="1" applyFont="1" applyBorder="1" applyAlignment="1">
      <alignment horizontal="right" wrapText="1"/>
    </xf>
    <xf numFmtId="8" fontId="41" fillId="0" borderId="31" xfId="2" applyNumberFormat="1" applyFont="1" applyBorder="1" applyAlignment="1">
      <alignment horizontal="right" wrapText="1"/>
    </xf>
    <xf numFmtId="0" fontId="40" fillId="0" borderId="50" xfId="2" applyFont="1" applyBorder="1" applyAlignment="1">
      <alignment horizontal="left" vertical="center" wrapText="1"/>
    </xf>
    <xf numFmtId="0" fontId="40" fillId="0" borderId="51" xfId="2" applyFont="1" applyBorder="1" applyAlignment="1">
      <alignment horizontal="left" vertical="center" wrapText="1"/>
    </xf>
    <xf numFmtId="14" fontId="41" fillId="0" borderId="0" xfId="2" applyNumberFormat="1" applyFont="1" applyFill="1" applyBorder="1" applyAlignment="1">
      <alignment horizontal="left" vertical="center" wrapText="1"/>
    </xf>
    <xf numFmtId="0" fontId="41" fillId="0" borderId="0" xfId="2" applyFont="1" applyFill="1" applyBorder="1" applyAlignment="1">
      <alignment horizontal="left" vertical="center" wrapText="1"/>
    </xf>
    <xf numFmtId="0" fontId="41" fillId="0" borderId="31" xfId="2" applyFont="1" applyFill="1" applyBorder="1" applyAlignment="1">
      <alignment horizontal="left" vertical="center" wrapText="1"/>
    </xf>
    <xf numFmtId="0" fontId="41" fillId="0" borderId="51" xfId="2" applyFont="1" applyFill="1" applyBorder="1" applyAlignment="1">
      <alignment horizontal="left" vertical="center" wrapText="1"/>
    </xf>
    <xf numFmtId="0" fontId="41" fillId="0" borderId="52" xfId="2" applyFont="1" applyFill="1" applyBorder="1" applyAlignment="1">
      <alignment horizontal="left" vertical="center" wrapText="1"/>
    </xf>
    <xf numFmtId="0" fontId="41" fillId="0" borderId="53" xfId="2" applyFont="1" applyBorder="1" applyAlignment="1">
      <alignment horizontal="center" vertical="center" wrapText="1"/>
    </xf>
    <xf numFmtId="0" fontId="41" fillId="0" borderId="54" xfId="2" applyFont="1" applyBorder="1" applyAlignment="1">
      <alignment horizontal="center" vertical="center" wrapText="1"/>
    </xf>
    <xf numFmtId="0" fontId="41" fillId="0" borderId="55" xfId="2" applyFont="1" applyBorder="1" applyAlignment="1">
      <alignment horizontal="center" vertical="center" wrapText="1"/>
    </xf>
    <xf numFmtId="0" fontId="40" fillId="0" borderId="50" xfId="2" applyFont="1" applyBorder="1" applyAlignment="1">
      <alignment horizontal="center" vertical="top"/>
    </xf>
    <xf numFmtId="0" fontId="39" fillId="0" borderId="51" xfId="2" applyBorder="1" applyAlignment="1">
      <alignment horizontal="center" vertical="top"/>
    </xf>
    <xf numFmtId="0" fontId="39" fillId="0" borderId="0" xfId="2" applyAlignment="1">
      <alignment horizontal="center" wrapText="1"/>
    </xf>
    <xf numFmtId="0" fontId="41" fillId="0" borderId="35" xfId="2" applyFont="1" applyBorder="1" applyAlignment="1">
      <alignment horizontal="center" vertical="center" wrapText="1"/>
    </xf>
    <xf numFmtId="0" fontId="41" fillId="0" borderId="36" xfId="2" applyFont="1" applyBorder="1" applyAlignment="1">
      <alignment horizontal="center" vertical="center" wrapText="1"/>
    </xf>
    <xf numFmtId="0" fontId="41" fillId="0" borderId="37" xfId="2" applyFont="1" applyBorder="1" applyAlignment="1">
      <alignment horizontal="center" vertical="center" wrapText="1"/>
    </xf>
    <xf numFmtId="0" fontId="40" fillId="0" borderId="0" xfId="2" applyFont="1" applyBorder="1" applyAlignment="1">
      <alignment vertical="top" wrapText="1"/>
    </xf>
    <xf numFmtId="0" fontId="40" fillId="0" borderId="0" xfId="2" applyFont="1" applyAlignment="1">
      <alignment vertical="top" wrapText="1"/>
    </xf>
    <xf numFmtId="0" fontId="39" fillId="0" borderId="0" xfId="2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4" fillId="4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4">
    <cellStyle name="Hypertextový odkaz" xfId="1" builtinId="8"/>
    <cellStyle name="normální" xfId="0" builtinId="0" customBuiltin="1"/>
    <cellStyle name="Normální 2" xfId="2"/>
    <cellStyle name="Normální 3" xf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68580</xdr:colOff>
      <xdr:row>3</xdr:row>
      <xdr:rowOff>0</xdr:rowOff>
    </xdr:from>
    <xdr:to>
      <xdr:col>40</xdr:col>
      <xdr:colOff>366395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207010</xdr:colOff>
      <xdr:row>81</xdr:row>
      <xdr:rowOff>0</xdr:rowOff>
    </xdr:from>
    <xdr:to>
      <xdr:col>41</xdr:col>
      <xdr:colOff>175895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350520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325120</xdr:colOff>
      <xdr:row>81</xdr:row>
      <xdr:rowOff>50800</xdr:rowOff>
    </xdr:from>
    <xdr:to>
      <xdr:col>9</xdr:col>
      <xdr:colOff>1160780</xdr:colOff>
      <xdr:row>85</xdr:row>
      <xdr:rowOff>50800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3720" y="12357100"/>
          <a:ext cx="835660" cy="762000"/>
        </a:xfrm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STAVBY/462019-Fehrer%20oprava%20st&#345;echy/B1-SOD%20inv/Zm&#283;nov&#233;%20listy/ZL05-kabel&#225;&#382;_sv&#283;tl&#237;k&#367;,sv&#283;tl&#237;ky/ZL05-kabel&#225;&#382;_sv&#283;tl&#237;ky,OC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kyny"/>
      <sheetName val="ZL05 - KRYCÍ LIST"/>
      <sheetName val="Krycí List"/>
      <sheetName val="Rekapitulace"/>
      <sheetName val="Výkaz výměr"/>
      <sheetName val="Elektroinstalace"/>
    </sheetNames>
    <sheetDataSet>
      <sheetData sheetId="0" refreshError="1"/>
      <sheetData sheetId="1"/>
      <sheetData sheetId="2"/>
      <sheetData sheetId="3" refreshError="1"/>
      <sheetData sheetId="4">
        <row r="6">
          <cell r="G6">
            <v>129951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2">
          <cell r="G12">
            <v>0</v>
          </cell>
        </row>
        <row r="15">
          <cell r="G15">
            <v>0</v>
          </cell>
        </row>
        <row r="18">
          <cell r="G18">
            <v>0</v>
          </cell>
        </row>
        <row r="21">
          <cell r="G21">
            <v>0</v>
          </cell>
        </row>
        <row r="24">
          <cell r="G24">
            <v>0</v>
          </cell>
        </row>
        <row r="27">
          <cell r="G27">
            <v>0</v>
          </cell>
        </row>
        <row r="30">
          <cell r="G30">
            <v>0</v>
          </cell>
        </row>
        <row r="33">
          <cell r="G33">
            <v>0</v>
          </cell>
        </row>
        <row r="36">
          <cell r="G36">
            <v>0</v>
          </cell>
        </row>
        <row r="39">
          <cell r="G39">
            <v>0</v>
          </cell>
        </row>
        <row r="42">
          <cell r="G42">
            <v>0</v>
          </cell>
        </row>
        <row r="45">
          <cell r="G45">
            <v>0</v>
          </cell>
        </row>
        <row r="48">
          <cell r="G48">
            <v>0</v>
          </cell>
        </row>
        <row r="51">
          <cell r="G51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7">
          <cell r="G67">
            <v>0</v>
          </cell>
        </row>
        <row r="70">
          <cell r="G70">
            <v>0</v>
          </cell>
        </row>
        <row r="74">
          <cell r="G74">
            <v>0</v>
          </cell>
        </row>
        <row r="75">
          <cell r="G75">
            <v>0</v>
          </cell>
        </row>
        <row r="78">
          <cell r="G78">
            <v>0</v>
          </cell>
        </row>
        <row r="81">
          <cell r="G81">
            <v>0</v>
          </cell>
        </row>
        <row r="84">
          <cell r="G84">
            <v>0</v>
          </cell>
        </row>
        <row r="87">
          <cell r="G87">
            <v>0</v>
          </cell>
        </row>
        <row r="90">
          <cell r="G90">
            <v>0</v>
          </cell>
        </row>
        <row r="93">
          <cell r="G93">
            <v>0</v>
          </cell>
        </row>
        <row r="96">
          <cell r="G96">
            <v>0</v>
          </cell>
        </row>
        <row r="99">
          <cell r="G99">
            <v>0</v>
          </cell>
        </row>
        <row r="102">
          <cell r="G102">
            <v>0</v>
          </cell>
        </row>
        <row r="105">
          <cell r="G105">
            <v>0</v>
          </cell>
        </row>
        <row r="108">
          <cell r="G108">
            <v>0</v>
          </cell>
        </row>
        <row r="111">
          <cell r="G111">
            <v>0</v>
          </cell>
        </row>
        <row r="114">
          <cell r="G114">
            <v>0</v>
          </cell>
        </row>
        <row r="117">
          <cell r="G117">
            <v>0</v>
          </cell>
        </row>
        <row r="122">
          <cell r="G122">
            <v>0</v>
          </cell>
        </row>
        <row r="123">
          <cell r="G123">
            <v>0</v>
          </cell>
        </row>
        <row r="127">
          <cell r="G127">
            <v>129951</v>
          </cell>
        </row>
        <row r="128">
          <cell r="G128">
            <v>129951</v>
          </cell>
        </row>
        <row r="129">
          <cell r="G129">
            <v>129951</v>
          </cell>
        </row>
        <row r="131">
          <cell r="G131">
            <v>0</v>
          </cell>
        </row>
        <row r="135">
          <cell r="G135">
            <v>0</v>
          </cell>
        </row>
        <row r="136">
          <cell r="G136">
            <v>0</v>
          </cell>
        </row>
        <row r="139">
          <cell r="G139">
            <v>0</v>
          </cell>
        </row>
        <row r="142">
          <cell r="G142">
            <v>0</v>
          </cell>
        </row>
        <row r="145">
          <cell r="G145">
            <v>0</v>
          </cell>
        </row>
        <row r="148">
          <cell r="G148">
            <v>0</v>
          </cell>
        </row>
        <row r="151">
          <cell r="G151">
            <v>0</v>
          </cell>
        </row>
        <row r="154">
          <cell r="G154">
            <v>0</v>
          </cell>
        </row>
        <row r="157">
          <cell r="G157">
            <v>0</v>
          </cell>
        </row>
        <row r="160">
          <cell r="G160">
            <v>0</v>
          </cell>
        </row>
        <row r="163">
          <cell r="G163">
            <v>0</v>
          </cell>
        </row>
        <row r="166">
          <cell r="G166">
            <v>0</v>
          </cell>
        </row>
        <row r="169">
          <cell r="G169">
            <v>0</v>
          </cell>
        </row>
        <row r="172">
          <cell r="G172">
            <v>0</v>
          </cell>
        </row>
        <row r="175">
          <cell r="G175">
            <v>0</v>
          </cell>
        </row>
        <row r="178">
          <cell r="G178">
            <v>0</v>
          </cell>
        </row>
        <row r="181">
          <cell r="G181">
            <v>0</v>
          </cell>
        </row>
        <row r="184">
          <cell r="G184">
            <v>0</v>
          </cell>
        </row>
        <row r="187">
          <cell r="G187">
            <v>0</v>
          </cell>
        </row>
        <row r="190">
          <cell r="G190">
            <v>0</v>
          </cell>
        </row>
        <row r="193">
          <cell r="G193">
            <v>0</v>
          </cell>
        </row>
        <row r="196">
          <cell r="G196">
            <v>0</v>
          </cell>
        </row>
        <row r="199">
          <cell r="G199">
            <v>0</v>
          </cell>
        </row>
        <row r="200">
          <cell r="G200">
            <v>0</v>
          </cell>
        </row>
        <row r="203">
          <cell r="G203">
            <v>0</v>
          </cell>
        </row>
        <row r="206">
          <cell r="G206">
            <v>0</v>
          </cell>
        </row>
        <row r="209">
          <cell r="G209">
            <v>0</v>
          </cell>
        </row>
        <row r="212">
          <cell r="G212">
            <v>0</v>
          </cell>
        </row>
        <row r="215">
          <cell r="G215">
            <v>0</v>
          </cell>
        </row>
        <row r="219">
          <cell r="G219">
            <v>0</v>
          </cell>
        </row>
        <row r="220">
          <cell r="G220">
            <v>0</v>
          </cell>
        </row>
        <row r="223">
          <cell r="G223">
            <v>0</v>
          </cell>
        </row>
        <row r="226">
          <cell r="G226">
            <v>0</v>
          </cell>
        </row>
        <row r="229">
          <cell r="G229">
            <v>0</v>
          </cell>
        </row>
        <row r="232">
          <cell r="G232">
            <v>0</v>
          </cell>
        </row>
        <row r="235">
          <cell r="G235">
            <v>0</v>
          </cell>
        </row>
        <row r="239">
          <cell r="G239">
            <v>0</v>
          </cell>
        </row>
        <row r="240">
          <cell r="G240">
            <v>0</v>
          </cell>
        </row>
        <row r="242">
          <cell r="G242">
            <v>0</v>
          </cell>
        </row>
        <row r="244">
          <cell r="G244">
            <v>0</v>
          </cell>
        </row>
        <row r="247">
          <cell r="G247">
            <v>0</v>
          </cell>
        </row>
        <row r="249">
          <cell r="G249">
            <v>0</v>
          </cell>
        </row>
        <row r="251">
          <cell r="G251">
            <v>0</v>
          </cell>
        </row>
        <row r="253">
          <cell r="G253">
            <v>0</v>
          </cell>
        </row>
        <row r="255">
          <cell r="G255">
            <v>0</v>
          </cell>
        </row>
        <row r="258">
          <cell r="G258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podminky.urs.cz/item/CS_URS_2023_01/784211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O47"/>
  <sheetViews>
    <sheetView tabSelected="1" view="pageBreakPreview" topLeftCell="A4" zoomScale="115" zoomScaleNormal="70" zoomScaleSheetLayoutView="115" workbookViewId="0">
      <selection activeCell="B11" sqref="B11:K12"/>
    </sheetView>
  </sheetViews>
  <sheetFormatPr defaultColWidth="9.6640625" defaultRowHeight="15"/>
  <cols>
    <col min="1" max="1" width="9.6640625" style="195"/>
    <col min="2" max="2" width="15.6640625" style="195" customWidth="1"/>
    <col min="3" max="3" width="14.1640625" style="195" customWidth="1"/>
    <col min="4" max="5" width="9.6640625" style="195"/>
    <col min="6" max="6" width="5.5" style="195" customWidth="1"/>
    <col min="7" max="7" width="6.33203125" style="195" customWidth="1"/>
    <col min="8" max="8" width="8.5" style="195" customWidth="1"/>
    <col min="9" max="9" width="18.83203125" style="195" customWidth="1"/>
    <col min="10" max="10" width="9.6640625" style="195"/>
    <col min="11" max="11" width="14.33203125" style="195" customWidth="1"/>
    <col min="12" max="16384" width="9.6640625" style="195"/>
  </cols>
  <sheetData>
    <row r="1" spans="2:15" ht="15.75" customHeight="1" thickBot="1">
      <c r="B1" s="230" t="s">
        <v>184</v>
      </c>
      <c r="C1" s="231"/>
      <c r="D1" s="231"/>
      <c r="E1" s="231"/>
      <c r="F1" s="231"/>
      <c r="G1" s="231"/>
      <c r="H1" s="232" t="s">
        <v>185</v>
      </c>
      <c r="I1" s="232"/>
      <c r="J1" s="193" t="s">
        <v>186</v>
      </c>
      <c r="K1" s="194"/>
    </row>
    <row r="2" spans="2:15" ht="2.4500000000000002" customHeight="1">
      <c r="B2" s="233"/>
      <c r="C2" s="234"/>
      <c r="D2" s="234"/>
      <c r="E2" s="234"/>
      <c r="F2" s="234"/>
      <c r="G2" s="234"/>
      <c r="H2" s="234"/>
      <c r="I2" s="234"/>
      <c r="J2" s="234"/>
      <c r="K2" s="235"/>
    </row>
    <row r="3" spans="2:15" ht="13.5" customHeight="1">
      <c r="B3" s="236" t="s">
        <v>187</v>
      </c>
      <c r="C3" s="237"/>
      <c r="D3" s="196" t="s">
        <v>85</v>
      </c>
      <c r="E3" s="238"/>
      <c r="F3" s="238"/>
      <c r="G3" s="197"/>
      <c r="H3" s="198"/>
      <c r="I3" s="239" t="s">
        <v>188</v>
      </c>
      <c r="J3" s="239"/>
      <c r="K3" s="240"/>
    </row>
    <row r="4" spans="2:15" ht="15.75" customHeight="1" thickBot="1">
      <c r="B4" s="199"/>
      <c r="C4" s="200"/>
      <c r="D4" s="200"/>
      <c r="E4" s="200"/>
      <c r="F4" s="200"/>
      <c r="G4" s="200"/>
      <c r="H4" s="200"/>
      <c r="I4" s="244" t="s">
        <v>189</v>
      </c>
      <c r="J4" s="244"/>
      <c r="K4" s="245"/>
    </row>
    <row r="5" spans="2:15" ht="19.899999999999999" customHeight="1">
      <c r="B5" s="246"/>
      <c r="C5" s="247"/>
      <c r="D5" s="248" t="s">
        <v>190</v>
      </c>
      <c r="E5" s="248"/>
      <c r="F5" s="248"/>
      <c r="G5" s="248"/>
      <c r="H5" s="248"/>
      <c r="I5" s="248"/>
      <c r="J5" s="248"/>
      <c r="K5" s="249"/>
    </row>
    <row r="6" spans="2:15" ht="24" customHeight="1" thickBot="1">
      <c r="B6" s="252" t="s">
        <v>191</v>
      </c>
      <c r="C6" s="253"/>
      <c r="D6" s="250"/>
      <c r="E6" s="250"/>
      <c r="F6" s="250"/>
      <c r="G6" s="250"/>
      <c r="H6" s="250"/>
      <c r="I6" s="250"/>
      <c r="J6" s="250"/>
      <c r="K6" s="251"/>
    </row>
    <row r="7" spans="2:15" ht="16.899999999999999" customHeight="1">
      <c r="B7" s="254" t="s">
        <v>192</v>
      </c>
      <c r="C7" s="255"/>
      <c r="D7" s="256" t="s">
        <v>207</v>
      </c>
      <c r="E7" s="256"/>
      <c r="F7" s="256"/>
      <c r="G7" s="256"/>
      <c r="H7" s="256"/>
      <c r="I7" s="256"/>
      <c r="J7" s="256"/>
      <c r="K7" s="257"/>
    </row>
    <row r="8" spans="2:15" ht="16.899999999999999" customHeight="1" thickBot="1">
      <c r="B8" s="258" t="s">
        <v>193</v>
      </c>
      <c r="C8" s="259"/>
      <c r="D8" s="260">
        <v>45215</v>
      </c>
      <c r="E8" s="260"/>
      <c r="F8" s="260"/>
      <c r="G8" s="260"/>
      <c r="H8" s="260"/>
      <c r="I8" s="260"/>
      <c r="J8" s="260"/>
      <c r="K8" s="261"/>
    </row>
    <row r="9" spans="2:15" ht="6.75" customHeight="1" thickBot="1">
      <c r="B9" s="262"/>
      <c r="C9" s="263"/>
      <c r="D9" s="263"/>
      <c r="E9" s="263"/>
      <c r="F9" s="263"/>
      <c r="G9" s="263"/>
      <c r="H9" s="263"/>
      <c r="I9" s="263"/>
      <c r="J9" s="263"/>
      <c r="K9" s="264"/>
    </row>
    <row r="10" spans="2:15" ht="20.45" customHeight="1">
      <c r="B10" s="265" t="s">
        <v>209</v>
      </c>
      <c r="C10" s="266"/>
      <c r="D10" s="266"/>
      <c r="E10" s="266"/>
      <c r="F10" s="266"/>
      <c r="G10" s="266"/>
      <c r="H10" s="266"/>
      <c r="I10" s="266"/>
      <c r="J10" s="266"/>
      <c r="K10" s="267"/>
    </row>
    <row r="11" spans="2:15" ht="63.6" customHeight="1">
      <c r="B11" s="243" t="s">
        <v>210</v>
      </c>
      <c r="C11" s="241"/>
      <c r="D11" s="241"/>
      <c r="E11" s="241"/>
      <c r="F11" s="241"/>
      <c r="G11" s="241"/>
      <c r="H11" s="241"/>
      <c r="I11" s="241"/>
      <c r="J11" s="241"/>
      <c r="K11" s="242"/>
    </row>
    <row r="12" spans="2:15" ht="212.45" customHeight="1">
      <c r="B12" s="243"/>
      <c r="C12" s="241"/>
      <c r="D12" s="241"/>
      <c r="E12" s="241"/>
      <c r="F12" s="241"/>
      <c r="G12" s="241"/>
      <c r="H12" s="241"/>
      <c r="I12" s="241"/>
      <c r="J12" s="241"/>
      <c r="K12" s="242"/>
      <c r="M12" s="201"/>
    </row>
    <row r="13" spans="2:15" ht="16.149999999999999" customHeight="1">
      <c r="B13" s="268" t="s">
        <v>194</v>
      </c>
      <c r="C13" s="269"/>
      <c r="D13" s="269"/>
      <c r="E13" s="269"/>
      <c r="F13" s="269"/>
      <c r="G13" s="269"/>
      <c r="H13" s="269"/>
      <c r="I13" s="269"/>
      <c r="J13" s="269"/>
      <c r="K13" s="270"/>
    </row>
    <row r="14" spans="2:15" ht="9.6" customHeight="1">
      <c r="B14" s="271" t="s">
        <v>195</v>
      </c>
      <c r="C14" s="272"/>
      <c r="D14" s="272"/>
      <c r="E14" s="272"/>
      <c r="F14" s="272"/>
      <c r="G14" s="272"/>
      <c r="H14" s="272"/>
      <c r="I14" s="272"/>
      <c r="J14" s="272"/>
      <c r="K14" s="273"/>
    </row>
    <row r="15" spans="2:15" ht="9.6" customHeight="1">
      <c r="B15" s="274"/>
      <c r="C15" s="275"/>
      <c r="D15" s="275"/>
      <c r="E15" s="275"/>
      <c r="F15" s="275"/>
      <c r="G15" s="275"/>
      <c r="H15" s="275"/>
      <c r="I15" s="275"/>
      <c r="J15" s="275"/>
      <c r="K15" s="276"/>
      <c r="L15" s="202"/>
      <c r="M15" s="202"/>
      <c r="N15" s="202"/>
      <c r="O15" s="202"/>
    </row>
    <row r="16" spans="2:15" ht="20.45" customHeight="1">
      <c r="B16" s="277" t="s">
        <v>196</v>
      </c>
      <c r="C16" s="278"/>
      <c r="D16" s="278"/>
      <c r="E16" s="278"/>
      <c r="F16" s="279"/>
      <c r="G16" s="203" t="s">
        <v>197</v>
      </c>
      <c r="H16" s="204">
        <v>1</v>
      </c>
      <c r="I16" s="205">
        <f>'Rekapitulace stavby'!AG95</f>
        <v>135163.85999999999</v>
      </c>
      <c r="J16" s="280">
        <f>H16*I16</f>
        <v>135163.85999999999</v>
      </c>
      <c r="K16" s="281"/>
    </row>
    <row r="17" spans="2:15" ht="18" hidden="1" customHeight="1">
      <c r="B17" s="277" t="s">
        <v>198</v>
      </c>
      <c r="C17" s="278"/>
      <c r="D17" s="278"/>
      <c r="E17" s="278"/>
      <c r="F17" s="279"/>
      <c r="G17" s="203" t="s">
        <v>197</v>
      </c>
      <c r="H17" s="204">
        <v>1</v>
      </c>
      <c r="I17" s="205">
        <v>0</v>
      </c>
      <c r="J17" s="280">
        <f>H17*I17</f>
        <v>0</v>
      </c>
      <c r="K17" s="281"/>
    </row>
    <row r="18" spans="2:15" ht="16.149999999999999" customHeight="1">
      <c r="B18" s="284" t="s">
        <v>199</v>
      </c>
      <c r="C18" s="285"/>
      <c r="D18" s="285"/>
      <c r="E18" s="285"/>
      <c r="F18" s="285"/>
      <c r="G18" s="206"/>
      <c r="H18" s="206"/>
      <c r="I18" s="206"/>
      <c r="J18" s="286">
        <f>J16+J17</f>
        <v>135163.85999999999</v>
      </c>
      <c r="K18" s="287"/>
    </row>
    <row r="19" spans="2:15" ht="5.45" customHeight="1" thickBot="1">
      <c r="B19" s="207"/>
      <c r="C19" s="208"/>
      <c r="D19" s="208"/>
      <c r="E19" s="208"/>
      <c r="F19" s="208"/>
      <c r="G19" s="208"/>
      <c r="H19" s="208"/>
      <c r="I19" s="209"/>
      <c r="J19" s="209"/>
      <c r="K19" s="210"/>
    </row>
    <row r="20" spans="2:15" ht="5.45" customHeight="1">
      <c r="B20" s="288"/>
      <c r="C20" s="289"/>
      <c r="D20" s="289"/>
      <c r="E20" s="289"/>
      <c r="F20" s="289"/>
      <c r="G20" s="289"/>
      <c r="H20" s="289"/>
      <c r="I20" s="289"/>
      <c r="J20" s="289"/>
      <c r="K20" s="290"/>
    </row>
    <row r="21" spans="2:15">
      <c r="B21" s="291" t="s">
        <v>208</v>
      </c>
      <c r="C21" s="292"/>
      <c r="D21" s="292"/>
      <c r="E21" s="292"/>
      <c r="F21" s="292"/>
      <c r="G21" s="293">
        <f>J18</f>
        <v>135163.85999999999</v>
      </c>
      <c r="H21" s="293"/>
      <c r="I21" s="293"/>
      <c r="J21" s="293"/>
      <c r="K21" s="294"/>
    </row>
    <row r="22" spans="2:15" ht="7.5" customHeight="1">
      <c r="B22" s="243"/>
      <c r="C22" s="241"/>
      <c r="D22" s="241"/>
      <c r="E22" s="241"/>
      <c r="F22" s="241"/>
      <c r="G22" s="297"/>
      <c r="H22" s="298"/>
      <c r="I22" s="298"/>
      <c r="J22" s="298"/>
      <c r="K22" s="299"/>
    </row>
    <row r="23" spans="2:15" ht="7.5" customHeight="1">
      <c r="B23" s="243"/>
      <c r="C23" s="241"/>
      <c r="D23" s="241"/>
      <c r="E23" s="241"/>
      <c r="F23" s="241"/>
      <c r="G23" s="298"/>
      <c r="H23" s="298"/>
      <c r="I23" s="298"/>
      <c r="J23" s="298"/>
      <c r="K23" s="299"/>
    </row>
    <row r="24" spans="2:15" ht="7.5" customHeight="1" thickBot="1">
      <c r="B24" s="295"/>
      <c r="C24" s="296"/>
      <c r="D24" s="296"/>
      <c r="E24" s="296"/>
      <c r="F24" s="296"/>
      <c r="G24" s="300"/>
      <c r="H24" s="300"/>
      <c r="I24" s="300"/>
      <c r="J24" s="300"/>
      <c r="K24" s="301"/>
    </row>
    <row r="25" spans="2:15" ht="15" customHeight="1">
      <c r="B25" s="302" t="s">
        <v>200</v>
      </c>
      <c r="C25" s="303"/>
      <c r="D25" s="303"/>
      <c r="E25" s="303"/>
      <c r="F25" s="304"/>
      <c r="G25" s="302" t="s">
        <v>201</v>
      </c>
      <c r="H25" s="303"/>
      <c r="I25" s="303"/>
      <c r="J25" s="303"/>
      <c r="K25" s="304"/>
      <c r="O25" s="211"/>
    </row>
    <row r="26" spans="2:15" ht="12.75" customHeight="1">
      <c r="B26" s="212"/>
      <c r="C26" s="213"/>
      <c r="D26" s="213"/>
      <c r="E26" s="213"/>
      <c r="F26" s="214"/>
      <c r="G26" s="215"/>
      <c r="H26" s="216"/>
      <c r="I26" s="216"/>
      <c r="J26" s="216"/>
      <c r="K26" s="217"/>
    </row>
    <row r="27" spans="2:15">
      <c r="B27" s="212"/>
      <c r="C27" s="218"/>
      <c r="D27" s="218"/>
      <c r="E27" s="218"/>
      <c r="F27" s="218"/>
      <c r="G27" s="212"/>
      <c r="H27" s="218"/>
      <c r="I27" s="218"/>
      <c r="J27" s="218"/>
      <c r="K27" s="219"/>
    </row>
    <row r="28" spans="2:15">
      <c r="B28" s="212"/>
      <c r="C28" s="218"/>
      <c r="D28" s="218"/>
      <c r="E28" s="218"/>
      <c r="F28" s="218"/>
      <c r="G28" s="212"/>
      <c r="H28" s="218"/>
      <c r="I28" s="218"/>
      <c r="J28" s="218"/>
      <c r="K28" s="219"/>
    </row>
    <row r="29" spans="2:15" ht="15.75" thickBot="1">
      <c r="B29" s="305" t="s">
        <v>202</v>
      </c>
      <c r="C29" s="306"/>
      <c r="D29" s="306"/>
      <c r="E29" s="306"/>
      <c r="F29" s="306"/>
      <c r="G29" s="220"/>
      <c r="H29" s="221"/>
      <c r="I29" s="221" t="s">
        <v>202</v>
      </c>
      <c r="J29" s="221"/>
      <c r="K29" s="222"/>
    </row>
    <row r="30" spans="2:15" ht="5.25" customHeight="1" thickBot="1">
      <c r="B30" s="282"/>
      <c r="C30" s="283"/>
      <c r="D30" s="283"/>
      <c r="E30" s="283"/>
      <c r="F30" s="283"/>
      <c r="G30" s="220"/>
      <c r="H30" s="221"/>
      <c r="I30" s="221"/>
      <c r="J30" s="221"/>
      <c r="K30" s="222"/>
    </row>
    <row r="31" spans="2:15" ht="15" customHeight="1">
      <c r="B31" s="308" t="s">
        <v>53</v>
      </c>
      <c r="C31" s="309"/>
      <c r="D31" s="309"/>
      <c r="E31" s="309"/>
      <c r="F31" s="310"/>
      <c r="G31" s="223"/>
      <c r="H31" s="224"/>
      <c r="I31" s="225" t="s">
        <v>203</v>
      </c>
      <c r="J31" s="224"/>
      <c r="K31" s="226"/>
    </row>
    <row r="32" spans="2:15">
      <c r="B32" s="223"/>
      <c r="C32" s="224"/>
      <c r="D32" s="224"/>
      <c r="E32" s="224"/>
      <c r="F32" s="226"/>
      <c r="G32" s="223"/>
      <c r="H32" s="224"/>
      <c r="I32" s="224"/>
      <c r="J32" s="224"/>
      <c r="K32" s="226"/>
    </row>
    <row r="33" spans="2:11">
      <c r="B33" s="223"/>
      <c r="C33" s="224"/>
      <c r="D33" s="224"/>
      <c r="E33" s="224"/>
      <c r="F33" s="226"/>
      <c r="G33" s="223"/>
      <c r="H33" s="224"/>
      <c r="I33" s="224"/>
      <c r="J33" s="224"/>
      <c r="K33" s="226"/>
    </row>
    <row r="34" spans="2:11">
      <c r="B34" s="223"/>
      <c r="C34" s="224"/>
      <c r="D34" s="224"/>
      <c r="E34" s="224"/>
      <c r="F34" s="226"/>
      <c r="G34" s="223"/>
      <c r="H34" s="224"/>
      <c r="I34" s="224"/>
      <c r="J34" s="224"/>
      <c r="K34" s="226"/>
    </row>
    <row r="35" spans="2:11" ht="15.75" thickBot="1">
      <c r="B35" s="305" t="s">
        <v>202</v>
      </c>
      <c r="C35" s="306"/>
      <c r="D35" s="306"/>
      <c r="E35" s="306"/>
      <c r="F35" s="306"/>
      <c r="G35" s="207"/>
      <c r="H35" s="209"/>
      <c r="I35" s="209" t="s">
        <v>202</v>
      </c>
      <c r="J35" s="209"/>
      <c r="K35" s="210"/>
    </row>
    <row r="36" spans="2:11" ht="15" customHeight="1">
      <c r="B36" s="227" t="s">
        <v>204</v>
      </c>
      <c r="C36" s="311" t="s">
        <v>205</v>
      </c>
      <c r="D36" s="311"/>
      <c r="E36" s="311"/>
      <c r="F36" s="311"/>
      <c r="G36" s="311"/>
      <c r="H36" s="311"/>
      <c r="I36" s="311"/>
      <c r="J36" s="311"/>
      <c r="K36" s="228"/>
    </row>
    <row r="37" spans="2:11" ht="15.75">
      <c r="B37" s="227"/>
      <c r="C37" s="312" t="s">
        <v>206</v>
      </c>
      <c r="D37" s="312"/>
      <c r="E37" s="312"/>
      <c r="F37" s="312"/>
      <c r="G37" s="312"/>
      <c r="H37" s="312"/>
      <c r="I37" s="312"/>
      <c r="J37" s="312"/>
      <c r="K37" s="228"/>
    </row>
    <row r="38" spans="2:11" ht="15.75">
      <c r="B38" s="227"/>
      <c r="K38" s="228"/>
    </row>
    <row r="39" spans="2:11" ht="15.75">
      <c r="B39" s="227"/>
      <c r="C39" s="312"/>
      <c r="D39" s="312"/>
      <c r="E39" s="312"/>
      <c r="F39" s="312"/>
      <c r="G39" s="312"/>
      <c r="H39" s="312"/>
      <c r="I39" s="312"/>
      <c r="J39" s="312"/>
      <c r="K39" s="228"/>
    </row>
    <row r="41" spans="2:11" ht="37.5" customHeight="1">
      <c r="B41" s="313"/>
      <c r="C41" s="313"/>
      <c r="D41" s="313"/>
      <c r="E41" s="313"/>
      <c r="F41" s="313"/>
      <c r="G41" s="313"/>
      <c r="H41" s="313"/>
      <c r="I41" s="313"/>
      <c r="J41" s="313"/>
      <c r="K41" s="313"/>
    </row>
    <row r="42" spans="2:11" ht="15" customHeight="1">
      <c r="B42" s="229"/>
      <c r="C42" s="229"/>
      <c r="D42" s="229"/>
      <c r="E42" s="229"/>
      <c r="F42" s="229"/>
      <c r="G42" s="229"/>
      <c r="H42" s="229"/>
      <c r="I42" s="229"/>
      <c r="J42" s="229"/>
      <c r="K42" s="229"/>
    </row>
    <row r="43" spans="2:11" ht="15" customHeight="1">
      <c r="B43" s="229"/>
      <c r="C43" s="229"/>
      <c r="D43" s="229"/>
      <c r="E43" s="229"/>
      <c r="F43" s="229"/>
      <c r="G43" s="229"/>
      <c r="H43" s="229"/>
      <c r="I43" s="229"/>
      <c r="J43" s="229"/>
      <c r="K43" s="229"/>
    </row>
    <row r="47" spans="2:11" ht="65.25" customHeight="1">
      <c r="B47" s="307"/>
      <c r="C47" s="307"/>
      <c r="D47" s="307"/>
      <c r="E47" s="307"/>
      <c r="F47" s="307"/>
      <c r="G47" s="307"/>
      <c r="H47" s="307"/>
      <c r="I47" s="307"/>
      <c r="J47" s="307"/>
      <c r="K47" s="307"/>
    </row>
  </sheetData>
  <mergeCells count="44">
    <mergeCell ref="B47:K47"/>
    <mergeCell ref="B31:F31"/>
    <mergeCell ref="B35:F35"/>
    <mergeCell ref="C36:J36"/>
    <mergeCell ref="C37:J37"/>
    <mergeCell ref="C39:J39"/>
    <mergeCell ref="B41:K41"/>
    <mergeCell ref="B30:F30"/>
    <mergeCell ref="B18:F18"/>
    <mergeCell ref="J18:K18"/>
    <mergeCell ref="B20:D20"/>
    <mergeCell ref="E20:K20"/>
    <mergeCell ref="B21:F21"/>
    <mergeCell ref="G21:K21"/>
    <mergeCell ref="B22:F24"/>
    <mergeCell ref="G22:K24"/>
    <mergeCell ref="B25:F25"/>
    <mergeCell ref="G25:K25"/>
    <mergeCell ref="B29:F29"/>
    <mergeCell ref="B13:K13"/>
    <mergeCell ref="B14:K15"/>
    <mergeCell ref="B16:F16"/>
    <mergeCell ref="J16:K16"/>
    <mergeCell ref="B17:F17"/>
    <mergeCell ref="J17:K17"/>
    <mergeCell ref="B11:K12"/>
    <mergeCell ref="I4:K4"/>
    <mergeCell ref="B5:C5"/>
    <mergeCell ref="D5:K6"/>
    <mergeCell ref="B6:C6"/>
    <mergeCell ref="B7:C7"/>
    <mergeCell ref="D7:K7"/>
    <mergeCell ref="B8:C8"/>
    <mergeCell ref="D8:K8"/>
    <mergeCell ref="B9:I9"/>
    <mergeCell ref="J9:K9"/>
    <mergeCell ref="B10:K10"/>
    <mergeCell ref="B1:G1"/>
    <mergeCell ref="H1:I1"/>
    <mergeCell ref="B2:E2"/>
    <mergeCell ref="F2:K2"/>
    <mergeCell ref="B3:C3"/>
    <mergeCell ref="E3:F3"/>
    <mergeCell ref="I3:K3"/>
  </mergeCells>
  <printOptions horizontalCentered="1"/>
  <pageMargins left="0.43307086614173229" right="0.27559055118110237" top="0.78740157480314965" bottom="0.19685039370078741" header="0.19685039370078741" footer="0.11811023622047245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00"/>
  <sheetViews>
    <sheetView showGridLines="0" view="pageBreakPreview" topLeftCell="A52" zoomScale="60" workbookViewId="0">
      <selection activeCell="AI103" sqref="AI103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338" t="s">
        <v>5</v>
      </c>
      <c r="AS2" s="339"/>
      <c r="AT2" s="339"/>
      <c r="AU2" s="339"/>
      <c r="AV2" s="339"/>
      <c r="AW2" s="339"/>
      <c r="AX2" s="339"/>
      <c r="AY2" s="339"/>
      <c r="AZ2" s="339"/>
      <c r="BA2" s="339"/>
      <c r="BB2" s="339"/>
      <c r="BC2" s="339"/>
      <c r="BD2" s="339"/>
      <c r="BE2" s="339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1"/>
      <c r="D4" s="22" t="s">
        <v>9</v>
      </c>
      <c r="AR4" s="21"/>
      <c r="AS4" s="23" t="s">
        <v>10</v>
      </c>
      <c r="BS4" s="18" t="s">
        <v>11</v>
      </c>
    </row>
    <row r="5" spans="1:74" s="1" customFormat="1" ht="12" customHeight="1">
      <c r="B5" s="21"/>
      <c r="D5" s="24" t="s">
        <v>12</v>
      </c>
      <c r="K5" s="345" t="s">
        <v>13</v>
      </c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  <c r="Z5" s="339"/>
      <c r="AA5" s="339"/>
      <c r="AB5" s="339"/>
      <c r="AC5" s="339"/>
      <c r="AD5" s="339"/>
      <c r="AE5" s="339"/>
      <c r="AF5" s="339"/>
      <c r="AG5" s="339"/>
      <c r="AH5" s="339"/>
      <c r="AI5" s="339"/>
      <c r="AJ5" s="339"/>
      <c r="AR5" s="21"/>
      <c r="BS5" s="18" t="s">
        <v>6</v>
      </c>
    </row>
    <row r="6" spans="1:74" s="1" customFormat="1" ht="36.950000000000003" customHeight="1">
      <c r="B6" s="21"/>
      <c r="D6" s="26" t="s">
        <v>14</v>
      </c>
      <c r="K6" s="346" t="s">
        <v>15</v>
      </c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339"/>
      <c r="AE6" s="339"/>
      <c r="AF6" s="339"/>
      <c r="AG6" s="339"/>
      <c r="AH6" s="339"/>
      <c r="AI6" s="339"/>
      <c r="AJ6" s="339"/>
      <c r="AR6" s="21"/>
      <c r="BS6" s="18" t="s">
        <v>6</v>
      </c>
    </row>
    <row r="7" spans="1:74" s="1" customFormat="1" ht="12" customHeight="1">
      <c r="B7" s="21"/>
      <c r="D7" s="27" t="s">
        <v>16</v>
      </c>
      <c r="K7" s="25" t="s">
        <v>1</v>
      </c>
      <c r="AK7" s="27" t="s">
        <v>17</v>
      </c>
      <c r="AN7" s="25" t="s">
        <v>1</v>
      </c>
      <c r="AR7" s="21"/>
      <c r="BS7" s="18" t="s">
        <v>6</v>
      </c>
    </row>
    <row r="8" spans="1:74" s="1" customFormat="1" ht="12" customHeight="1">
      <c r="B8" s="21"/>
      <c r="D8" s="27" t="s">
        <v>18</v>
      </c>
      <c r="K8" s="25" t="s">
        <v>19</v>
      </c>
      <c r="AK8" s="27" t="s">
        <v>20</v>
      </c>
      <c r="AN8" s="192">
        <v>45215</v>
      </c>
      <c r="AR8" s="21"/>
      <c r="BS8" s="18" t="s">
        <v>6</v>
      </c>
    </row>
    <row r="9" spans="1:74" s="1" customFormat="1" ht="14.45" customHeight="1">
      <c r="B9" s="21"/>
      <c r="AR9" s="21"/>
      <c r="BS9" s="18" t="s">
        <v>6</v>
      </c>
    </row>
    <row r="10" spans="1:74" s="1" customFormat="1" ht="12" customHeight="1">
      <c r="B10" s="21"/>
      <c r="D10" s="27" t="s">
        <v>21</v>
      </c>
      <c r="AK10" s="27" t="s">
        <v>22</v>
      </c>
      <c r="AN10" s="25" t="s">
        <v>23</v>
      </c>
      <c r="AR10" s="21"/>
      <c r="BS10" s="18" t="s">
        <v>6</v>
      </c>
    </row>
    <row r="11" spans="1:74" s="1" customFormat="1" ht="18.399999999999999" customHeight="1">
      <c r="B11" s="21"/>
      <c r="E11" s="25" t="s">
        <v>24</v>
      </c>
      <c r="AK11" s="27" t="s">
        <v>25</v>
      </c>
      <c r="AN11" s="25" t="s">
        <v>26</v>
      </c>
      <c r="AR11" s="21"/>
      <c r="BS11" s="18" t="s">
        <v>6</v>
      </c>
    </row>
    <row r="12" spans="1:74" s="1" customFormat="1" ht="6.95" customHeight="1">
      <c r="B12" s="21"/>
      <c r="AR12" s="21"/>
      <c r="BS12" s="18" t="s">
        <v>6</v>
      </c>
    </row>
    <row r="13" spans="1:74" s="1" customFormat="1" ht="12" customHeight="1">
      <c r="B13" s="21"/>
      <c r="D13" s="27" t="s">
        <v>27</v>
      </c>
      <c r="AK13" s="27" t="s">
        <v>22</v>
      </c>
      <c r="AN13" s="25" t="s">
        <v>28</v>
      </c>
      <c r="AR13" s="21"/>
      <c r="BS13" s="18" t="s">
        <v>6</v>
      </c>
    </row>
    <row r="14" spans="1:74" ht="12.75">
      <c r="B14" s="21"/>
      <c r="E14" s="25" t="s">
        <v>29</v>
      </c>
      <c r="AK14" s="27" t="s">
        <v>25</v>
      </c>
      <c r="AN14" s="25" t="s">
        <v>30</v>
      </c>
      <c r="AR14" s="21"/>
      <c r="BS14" s="18" t="s">
        <v>6</v>
      </c>
    </row>
    <row r="15" spans="1:74" s="1" customFormat="1" ht="6.95" customHeight="1">
      <c r="B15" s="21"/>
      <c r="AR15" s="21"/>
      <c r="BS15" s="18" t="s">
        <v>3</v>
      </c>
    </row>
    <row r="16" spans="1:74" s="1" customFormat="1" ht="12" customHeight="1">
      <c r="B16" s="21"/>
      <c r="D16" s="27" t="s">
        <v>31</v>
      </c>
      <c r="AK16" s="27" t="s">
        <v>22</v>
      </c>
      <c r="AN16" s="25" t="s">
        <v>32</v>
      </c>
      <c r="AR16" s="21"/>
      <c r="BS16" s="18" t="s">
        <v>3</v>
      </c>
    </row>
    <row r="17" spans="1:71" s="1" customFormat="1" ht="18.399999999999999" customHeight="1">
      <c r="B17" s="21"/>
      <c r="E17" s="25" t="s">
        <v>33</v>
      </c>
      <c r="AK17" s="27" t="s">
        <v>25</v>
      </c>
      <c r="AN17" s="25" t="s">
        <v>1</v>
      </c>
      <c r="AR17" s="21"/>
      <c r="BS17" s="18" t="s">
        <v>34</v>
      </c>
    </row>
    <row r="18" spans="1:71" s="1" customFormat="1" ht="6.95" customHeight="1">
      <c r="B18" s="21"/>
      <c r="AR18" s="21"/>
      <c r="BS18" s="18" t="s">
        <v>6</v>
      </c>
    </row>
    <row r="19" spans="1:71" s="1" customFormat="1" ht="12" customHeight="1">
      <c r="B19" s="21"/>
      <c r="D19" s="27" t="s">
        <v>35</v>
      </c>
      <c r="AK19" s="27" t="s">
        <v>22</v>
      </c>
      <c r="AN19" s="25" t="s">
        <v>1</v>
      </c>
      <c r="AR19" s="21"/>
      <c r="BS19" s="18" t="s">
        <v>6</v>
      </c>
    </row>
    <row r="20" spans="1:71" s="1" customFormat="1" ht="18.399999999999999" customHeight="1">
      <c r="B20" s="21"/>
      <c r="E20" s="25" t="s">
        <v>36</v>
      </c>
      <c r="AK20" s="27" t="s">
        <v>25</v>
      </c>
      <c r="AN20" s="25" t="s">
        <v>1</v>
      </c>
      <c r="AR20" s="21"/>
      <c r="BS20" s="18" t="s">
        <v>34</v>
      </c>
    </row>
    <row r="21" spans="1:71" s="1" customFormat="1" ht="6.95" customHeight="1">
      <c r="B21" s="21"/>
      <c r="AR21" s="21"/>
    </row>
    <row r="22" spans="1:71" s="1" customFormat="1" ht="12" customHeight="1">
      <c r="B22" s="21"/>
      <c r="D22" s="27" t="s">
        <v>37</v>
      </c>
      <c r="AR22" s="21"/>
    </row>
    <row r="23" spans="1:71" s="1" customFormat="1" ht="16.5" customHeight="1">
      <c r="B23" s="21"/>
      <c r="E23" s="347" t="s">
        <v>1</v>
      </c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7"/>
      <c r="S23" s="347"/>
      <c r="T23" s="347"/>
      <c r="U23" s="347"/>
      <c r="V23" s="347"/>
      <c r="W23" s="347"/>
      <c r="X23" s="347"/>
      <c r="Y23" s="347"/>
      <c r="Z23" s="347"/>
      <c r="AA23" s="347"/>
      <c r="AB23" s="347"/>
      <c r="AC23" s="347"/>
      <c r="AD23" s="347"/>
      <c r="AE23" s="347"/>
      <c r="AF23" s="347"/>
      <c r="AG23" s="347"/>
      <c r="AH23" s="347"/>
      <c r="AI23" s="347"/>
      <c r="AJ23" s="347"/>
      <c r="AK23" s="347"/>
      <c r="AL23" s="347"/>
      <c r="AM23" s="347"/>
      <c r="AN23" s="347"/>
      <c r="AR23" s="21"/>
    </row>
    <row r="24" spans="1:71" s="1" customFormat="1" ht="6.95" customHeight="1">
      <c r="B24" s="21"/>
      <c r="AR24" s="21"/>
    </row>
    <row r="25" spans="1:71" s="1" customFormat="1" ht="6.95" customHeight="1">
      <c r="B25" s="21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21"/>
    </row>
    <row r="26" spans="1:71" s="1" customFormat="1" ht="14.45" customHeight="1">
      <c r="B26" s="21"/>
      <c r="D26" s="30" t="s">
        <v>38</v>
      </c>
      <c r="AK26" s="348">
        <f>ROUND(AG94,2)</f>
        <v>135163.85999999999</v>
      </c>
      <c r="AL26" s="339"/>
      <c r="AM26" s="339"/>
      <c r="AN26" s="339"/>
      <c r="AO26" s="339"/>
      <c r="AR26" s="21"/>
    </row>
    <row r="27" spans="1:71" s="1" customFormat="1" ht="14.45" customHeight="1">
      <c r="B27" s="21"/>
      <c r="D27" s="30" t="s">
        <v>39</v>
      </c>
      <c r="AK27" s="348">
        <f>ROUND(AG97, 2)</f>
        <v>0</v>
      </c>
      <c r="AL27" s="348"/>
      <c r="AM27" s="348"/>
      <c r="AN27" s="348"/>
      <c r="AO27" s="348"/>
      <c r="AR27" s="21"/>
    </row>
    <row r="28" spans="1:7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3"/>
      <c r="BE28" s="32"/>
    </row>
    <row r="29" spans="1:71" s="2" customFormat="1" ht="25.9" customHeight="1">
      <c r="A29" s="32"/>
      <c r="B29" s="33"/>
      <c r="C29" s="32"/>
      <c r="D29" s="34" t="s">
        <v>40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43">
        <f>ROUND(AK26 + AK27, 2)</f>
        <v>135163.85999999999</v>
      </c>
      <c r="AL29" s="344"/>
      <c r="AM29" s="344"/>
      <c r="AN29" s="344"/>
      <c r="AO29" s="344"/>
      <c r="AP29" s="32"/>
      <c r="AQ29" s="32"/>
      <c r="AR29" s="33"/>
      <c r="BE29" s="32"/>
    </row>
    <row r="30" spans="1:7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3"/>
      <c r="BE30" s="32"/>
    </row>
    <row r="31" spans="1:71" s="2" customFormat="1" ht="12.75">
      <c r="A31" s="32"/>
      <c r="B31" s="33"/>
      <c r="C31" s="32"/>
      <c r="D31" s="32"/>
      <c r="E31" s="32"/>
      <c r="F31" s="32"/>
      <c r="G31" s="32"/>
      <c r="H31" s="32"/>
      <c r="I31" s="32"/>
      <c r="J31" s="32"/>
      <c r="K31" s="32"/>
      <c r="L31" s="314" t="s">
        <v>41</v>
      </c>
      <c r="M31" s="314"/>
      <c r="N31" s="314"/>
      <c r="O31" s="314"/>
      <c r="P31" s="314"/>
      <c r="Q31" s="32"/>
      <c r="R31" s="32"/>
      <c r="S31" s="32"/>
      <c r="T31" s="32"/>
      <c r="U31" s="32"/>
      <c r="V31" s="32"/>
      <c r="W31" s="314" t="s">
        <v>42</v>
      </c>
      <c r="X31" s="314"/>
      <c r="Y31" s="314"/>
      <c r="Z31" s="314"/>
      <c r="AA31" s="314"/>
      <c r="AB31" s="314"/>
      <c r="AC31" s="314"/>
      <c r="AD31" s="314"/>
      <c r="AE31" s="314"/>
      <c r="AF31" s="32"/>
      <c r="AG31" s="32"/>
      <c r="AH31" s="32"/>
      <c r="AI31" s="32"/>
      <c r="AJ31" s="32"/>
      <c r="AK31" s="314" t="s">
        <v>43</v>
      </c>
      <c r="AL31" s="314"/>
      <c r="AM31" s="314"/>
      <c r="AN31" s="314"/>
      <c r="AO31" s="314"/>
      <c r="AP31" s="32"/>
      <c r="AQ31" s="32"/>
      <c r="AR31" s="33"/>
      <c r="BE31" s="32"/>
    </row>
    <row r="32" spans="1:71" s="3" customFormat="1" ht="14.45" customHeight="1">
      <c r="B32" s="37"/>
      <c r="D32" s="27" t="s">
        <v>44</v>
      </c>
      <c r="F32" s="27" t="s">
        <v>45</v>
      </c>
      <c r="L32" s="317">
        <v>0.21</v>
      </c>
      <c r="M32" s="316"/>
      <c r="N32" s="316"/>
      <c r="O32" s="316"/>
      <c r="P32" s="316"/>
      <c r="W32" s="315">
        <f>ROUND(AZ94 + SUM(CD97), 2)</f>
        <v>135163.85999999999</v>
      </c>
      <c r="X32" s="316"/>
      <c r="Y32" s="316"/>
      <c r="Z32" s="316"/>
      <c r="AA32" s="316"/>
      <c r="AB32" s="316"/>
      <c r="AC32" s="316"/>
      <c r="AD32" s="316"/>
      <c r="AE32" s="316"/>
      <c r="AK32" s="315">
        <f>ROUND(AV94 + SUM(BY97), 2)</f>
        <v>28384.41</v>
      </c>
      <c r="AL32" s="316"/>
      <c r="AM32" s="316"/>
      <c r="AN32" s="316"/>
      <c r="AO32" s="316"/>
      <c r="AR32" s="37"/>
    </row>
    <row r="33" spans="1:57" s="3" customFormat="1" ht="14.45" customHeight="1">
      <c r="B33" s="37"/>
      <c r="F33" s="27" t="s">
        <v>46</v>
      </c>
      <c r="L33" s="317">
        <v>0.15</v>
      </c>
      <c r="M33" s="316"/>
      <c r="N33" s="316"/>
      <c r="O33" s="316"/>
      <c r="P33" s="316"/>
      <c r="W33" s="315">
        <f>ROUND(BA94 + SUM(CE97), 2)</f>
        <v>0</v>
      </c>
      <c r="X33" s="316"/>
      <c r="Y33" s="316"/>
      <c r="Z33" s="316"/>
      <c r="AA33" s="316"/>
      <c r="AB33" s="316"/>
      <c r="AC33" s="316"/>
      <c r="AD33" s="316"/>
      <c r="AE33" s="316"/>
      <c r="AK33" s="315">
        <f>ROUND(AW94 + SUM(BZ97), 2)</f>
        <v>0</v>
      </c>
      <c r="AL33" s="316"/>
      <c r="AM33" s="316"/>
      <c r="AN33" s="316"/>
      <c r="AO33" s="316"/>
      <c r="AR33" s="37"/>
    </row>
    <row r="34" spans="1:57" s="3" customFormat="1" ht="14.45" hidden="1" customHeight="1">
      <c r="B34" s="37"/>
      <c r="F34" s="27" t="s">
        <v>47</v>
      </c>
      <c r="L34" s="317">
        <v>0.21</v>
      </c>
      <c r="M34" s="316"/>
      <c r="N34" s="316"/>
      <c r="O34" s="316"/>
      <c r="P34" s="316"/>
      <c r="W34" s="315">
        <f>ROUND(BB94 + SUM(CF97), 2)</f>
        <v>0</v>
      </c>
      <c r="X34" s="316"/>
      <c r="Y34" s="316"/>
      <c r="Z34" s="316"/>
      <c r="AA34" s="316"/>
      <c r="AB34" s="316"/>
      <c r="AC34" s="316"/>
      <c r="AD34" s="316"/>
      <c r="AE34" s="316"/>
      <c r="AK34" s="315">
        <v>0</v>
      </c>
      <c r="AL34" s="316"/>
      <c r="AM34" s="316"/>
      <c r="AN34" s="316"/>
      <c r="AO34" s="316"/>
      <c r="AR34" s="37"/>
    </row>
    <row r="35" spans="1:57" s="3" customFormat="1" ht="14.45" hidden="1" customHeight="1">
      <c r="B35" s="37"/>
      <c r="F35" s="27" t="s">
        <v>48</v>
      </c>
      <c r="L35" s="317">
        <v>0.15</v>
      </c>
      <c r="M35" s="316"/>
      <c r="N35" s="316"/>
      <c r="O35" s="316"/>
      <c r="P35" s="316"/>
      <c r="W35" s="315">
        <f>ROUND(BC94 + SUM(CG97), 2)</f>
        <v>0</v>
      </c>
      <c r="X35" s="316"/>
      <c r="Y35" s="316"/>
      <c r="Z35" s="316"/>
      <c r="AA35" s="316"/>
      <c r="AB35" s="316"/>
      <c r="AC35" s="316"/>
      <c r="AD35" s="316"/>
      <c r="AE35" s="316"/>
      <c r="AK35" s="315">
        <v>0</v>
      </c>
      <c r="AL35" s="316"/>
      <c r="AM35" s="316"/>
      <c r="AN35" s="316"/>
      <c r="AO35" s="316"/>
      <c r="AR35" s="37"/>
    </row>
    <row r="36" spans="1:57" s="3" customFormat="1" ht="14.45" hidden="1" customHeight="1">
      <c r="B36" s="37"/>
      <c r="F36" s="27" t="s">
        <v>49</v>
      </c>
      <c r="L36" s="317">
        <v>0</v>
      </c>
      <c r="M36" s="316"/>
      <c r="N36" s="316"/>
      <c r="O36" s="316"/>
      <c r="P36" s="316"/>
      <c r="W36" s="315">
        <f>ROUND(BD94 + SUM(CH97), 2)</f>
        <v>0</v>
      </c>
      <c r="X36" s="316"/>
      <c r="Y36" s="316"/>
      <c r="Z36" s="316"/>
      <c r="AA36" s="316"/>
      <c r="AB36" s="316"/>
      <c r="AC36" s="316"/>
      <c r="AD36" s="316"/>
      <c r="AE36" s="316"/>
      <c r="AK36" s="315">
        <v>0</v>
      </c>
      <c r="AL36" s="316"/>
      <c r="AM36" s="316"/>
      <c r="AN36" s="316"/>
      <c r="AO36" s="316"/>
      <c r="AR36" s="37"/>
    </row>
    <row r="37" spans="1:57" s="2" customFormat="1" ht="6.9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2" customFormat="1" ht="25.9" customHeight="1">
      <c r="A38" s="32"/>
      <c r="B38" s="33"/>
      <c r="C38" s="38"/>
      <c r="D38" s="39" t="s">
        <v>50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1" t="s">
        <v>51</v>
      </c>
      <c r="U38" s="40"/>
      <c r="V38" s="40"/>
      <c r="W38" s="40"/>
      <c r="X38" s="318" t="s">
        <v>52</v>
      </c>
      <c r="Y38" s="319"/>
      <c r="Z38" s="319"/>
      <c r="AA38" s="319"/>
      <c r="AB38" s="319"/>
      <c r="AC38" s="40"/>
      <c r="AD38" s="40"/>
      <c r="AE38" s="40"/>
      <c r="AF38" s="40"/>
      <c r="AG38" s="40"/>
      <c r="AH38" s="40"/>
      <c r="AI38" s="40"/>
      <c r="AJ38" s="40"/>
      <c r="AK38" s="320">
        <f>SUM(AK29:AK36)</f>
        <v>163548.26999999999</v>
      </c>
      <c r="AL38" s="319"/>
      <c r="AM38" s="319"/>
      <c r="AN38" s="319"/>
      <c r="AO38" s="321"/>
      <c r="AP38" s="38"/>
      <c r="AQ38" s="38"/>
      <c r="AR38" s="33"/>
      <c r="BE38" s="32"/>
    </row>
    <row r="39" spans="1:57" s="2" customFormat="1" ht="6.95" customHeight="1">
      <c r="A39" s="32"/>
      <c r="B39" s="33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3"/>
      <c r="BE39" s="32"/>
    </row>
    <row r="40" spans="1:57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3"/>
      <c r="BE40" s="32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2"/>
      <c r="D49" s="43" t="s">
        <v>53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54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2"/>
      <c r="B60" s="33"/>
      <c r="C60" s="32"/>
      <c r="D60" s="45" t="s">
        <v>55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56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55</v>
      </c>
      <c r="AI60" s="35"/>
      <c r="AJ60" s="35"/>
      <c r="AK60" s="35"/>
      <c r="AL60" s="35"/>
      <c r="AM60" s="45" t="s">
        <v>56</v>
      </c>
      <c r="AN60" s="35"/>
      <c r="AO60" s="35"/>
      <c r="AP60" s="32"/>
      <c r="AQ60" s="32"/>
      <c r="AR60" s="33"/>
      <c r="BE60" s="32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2"/>
      <c r="B64" s="33"/>
      <c r="C64" s="32"/>
      <c r="D64" s="43" t="s">
        <v>57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58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2"/>
      <c r="B75" s="33"/>
      <c r="C75" s="32"/>
      <c r="D75" s="45" t="s">
        <v>55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56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55</v>
      </c>
      <c r="AI75" s="35"/>
      <c r="AJ75" s="35"/>
      <c r="AK75" s="35"/>
      <c r="AL75" s="35"/>
      <c r="AM75" s="45" t="s">
        <v>56</v>
      </c>
      <c r="AN75" s="35"/>
      <c r="AO75" s="35"/>
      <c r="AP75" s="32"/>
      <c r="AQ75" s="32"/>
      <c r="AR75" s="33"/>
      <c r="BE75" s="32"/>
    </row>
    <row r="76" spans="1:57" s="2" customForma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>
      <c r="A82" s="32"/>
      <c r="B82" s="33"/>
      <c r="C82" s="22" t="s">
        <v>59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1"/>
      <c r="C84" s="27" t="s">
        <v>12</v>
      </c>
      <c r="L84" s="4" t="str">
        <f>K5</f>
        <v>06</v>
      </c>
      <c r="AR84" s="51"/>
    </row>
    <row r="85" spans="1:91" s="5" customFormat="1" ht="36.950000000000003" customHeight="1">
      <c r="B85" s="52"/>
      <c r="C85" s="53" t="s">
        <v>14</v>
      </c>
      <c r="L85" s="322" t="str">
        <f>K6</f>
        <v>Integrované městské centrum TILIA -Zm.L. -dod.č.6</v>
      </c>
      <c r="M85" s="323"/>
      <c r="N85" s="323"/>
      <c r="O85" s="323"/>
      <c r="P85" s="323"/>
      <c r="Q85" s="323"/>
      <c r="R85" s="323"/>
      <c r="S85" s="323"/>
      <c r="T85" s="323"/>
      <c r="U85" s="323"/>
      <c r="V85" s="323"/>
      <c r="W85" s="323"/>
      <c r="X85" s="323"/>
      <c r="Y85" s="323"/>
      <c r="Z85" s="323"/>
      <c r="AA85" s="323"/>
      <c r="AB85" s="323"/>
      <c r="AC85" s="323"/>
      <c r="AD85" s="323"/>
      <c r="AE85" s="323"/>
      <c r="AF85" s="323"/>
      <c r="AG85" s="323"/>
      <c r="AH85" s="323"/>
      <c r="AI85" s="323"/>
      <c r="AJ85" s="323"/>
      <c r="AR85" s="52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18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>Rychnov u Jablonce nad Nisou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20</v>
      </c>
      <c r="AJ87" s="32"/>
      <c r="AK87" s="32"/>
      <c r="AL87" s="32"/>
      <c r="AM87" s="324">
        <f>IF(AN8= "","",AN8)</f>
        <v>45215</v>
      </c>
      <c r="AN87" s="324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2" customHeight="1">
      <c r="A89" s="32"/>
      <c r="B89" s="33"/>
      <c r="C89" s="27" t="s">
        <v>21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Město Rychnov u Jablonce nad Nisou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31</v>
      </c>
      <c r="AJ89" s="32"/>
      <c r="AK89" s="32"/>
      <c r="AL89" s="32"/>
      <c r="AM89" s="325" t="str">
        <f>IF(E17="","",E17)</f>
        <v>DESIGM 4</v>
      </c>
      <c r="AN89" s="326"/>
      <c r="AO89" s="326"/>
      <c r="AP89" s="326"/>
      <c r="AQ89" s="32"/>
      <c r="AR89" s="33"/>
      <c r="AS89" s="328" t="s">
        <v>60</v>
      </c>
      <c r="AT89" s="329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25.7" customHeight="1">
      <c r="A90" s="32"/>
      <c r="B90" s="33"/>
      <c r="C90" s="27" t="s">
        <v>27</v>
      </c>
      <c r="D90" s="32"/>
      <c r="E90" s="32"/>
      <c r="F90" s="32"/>
      <c r="G90" s="32"/>
      <c r="H90" s="32"/>
      <c r="I90" s="32"/>
      <c r="J90" s="32"/>
      <c r="K90" s="32"/>
      <c r="L90" s="4" t="str">
        <f>IF(E14="","",E14)</f>
        <v>CL-EVANS s.r.o., Bulharská 1557, Česká Lípa</v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35</v>
      </c>
      <c r="AJ90" s="32"/>
      <c r="AK90" s="32"/>
      <c r="AL90" s="32"/>
      <c r="AM90" s="325" t="str">
        <f>IF(E20="","",E20)</f>
        <v>Radek Ulbricht, CL-EVANS s.r.o.</v>
      </c>
      <c r="AN90" s="326"/>
      <c r="AO90" s="326"/>
      <c r="AP90" s="326"/>
      <c r="AQ90" s="32"/>
      <c r="AR90" s="33"/>
      <c r="AS90" s="330"/>
      <c r="AT90" s="331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330"/>
      <c r="AT91" s="331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>
      <c r="A92" s="32"/>
      <c r="B92" s="33"/>
      <c r="C92" s="332" t="s">
        <v>61</v>
      </c>
      <c r="D92" s="333"/>
      <c r="E92" s="333"/>
      <c r="F92" s="333"/>
      <c r="G92" s="333"/>
      <c r="H92" s="60"/>
      <c r="I92" s="334" t="s">
        <v>62</v>
      </c>
      <c r="J92" s="333"/>
      <c r="K92" s="333"/>
      <c r="L92" s="333"/>
      <c r="M92" s="333"/>
      <c r="N92" s="333"/>
      <c r="O92" s="333"/>
      <c r="P92" s="333"/>
      <c r="Q92" s="333"/>
      <c r="R92" s="333"/>
      <c r="S92" s="333"/>
      <c r="T92" s="333"/>
      <c r="U92" s="333"/>
      <c r="V92" s="333"/>
      <c r="W92" s="333"/>
      <c r="X92" s="333"/>
      <c r="Y92" s="333"/>
      <c r="Z92" s="333"/>
      <c r="AA92" s="333"/>
      <c r="AB92" s="333"/>
      <c r="AC92" s="333"/>
      <c r="AD92" s="333"/>
      <c r="AE92" s="333"/>
      <c r="AF92" s="333"/>
      <c r="AG92" s="335" t="s">
        <v>63</v>
      </c>
      <c r="AH92" s="333"/>
      <c r="AI92" s="333"/>
      <c r="AJ92" s="333"/>
      <c r="AK92" s="333"/>
      <c r="AL92" s="333"/>
      <c r="AM92" s="333"/>
      <c r="AN92" s="334" t="s">
        <v>64</v>
      </c>
      <c r="AO92" s="333"/>
      <c r="AP92" s="336"/>
      <c r="AQ92" s="61" t="s">
        <v>65</v>
      </c>
      <c r="AR92" s="33"/>
      <c r="AS92" s="62" t="s">
        <v>66</v>
      </c>
      <c r="AT92" s="63" t="s">
        <v>67</v>
      </c>
      <c r="AU92" s="63" t="s">
        <v>68</v>
      </c>
      <c r="AV92" s="63" t="s">
        <v>69</v>
      </c>
      <c r="AW92" s="63" t="s">
        <v>70</v>
      </c>
      <c r="AX92" s="63" t="s">
        <v>71</v>
      </c>
      <c r="AY92" s="63" t="s">
        <v>72</v>
      </c>
      <c r="AZ92" s="63" t="s">
        <v>73</v>
      </c>
      <c r="BA92" s="63" t="s">
        <v>74</v>
      </c>
      <c r="BB92" s="63" t="s">
        <v>75</v>
      </c>
      <c r="BC92" s="63" t="s">
        <v>76</v>
      </c>
      <c r="BD92" s="64" t="s">
        <v>77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50000000000003" customHeight="1">
      <c r="B94" s="68"/>
      <c r="C94" s="69" t="s">
        <v>78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350">
        <f>ROUND(AG95,2)</f>
        <v>135163.85999999999</v>
      </c>
      <c r="AH94" s="350"/>
      <c r="AI94" s="350"/>
      <c r="AJ94" s="350"/>
      <c r="AK94" s="350"/>
      <c r="AL94" s="350"/>
      <c r="AM94" s="350"/>
      <c r="AN94" s="327">
        <f>SUM(AG94,AT94)</f>
        <v>163548.26999999999</v>
      </c>
      <c r="AO94" s="327"/>
      <c r="AP94" s="327"/>
      <c r="AQ94" s="72" t="s">
        <v>1</v>
      </c>
      <c r="AR94" s="68"/>
      <c r="AS94" s="73">
        <f>ROUND(AS95,2)</f>
        <v>0</v>
      </c>
      <c r="AT94" s="74">
        <f>ROUND(SUM(AV94:AW94),2)</f>
        <v>28384.41</v>
      </c>
      <c r="AU94" s="75">
        <f>ROUND(AU95,5)</f>
        <v>54.880279999999999</v>
      </c>
      <c r="AV94" s="74">
        <f>ROUND(AZ94*L32,2)</f>
        <v>28384.41</v>
      </c>
      <c r="AW94" s="74">
        <f>ROUND(BA94*L33,2)</f>
        <v>0</v>
      </c>
      <c r="AX94" s="74">
        <f>ROUND(BB94*L32,2)</f>
        <v>0</v>
      </c>
      <c r="AY94" s="74">
        <f>ROUND(BC94*L33,2)</f>
        <v>0</v>
      </c>
      <c r="AZ94" s="74">
        <f>ROUND(AZ95,2)</f>
        <v>135163.85999999999</v>
      </c>
      <c r="BA94" s="74">
        <f>ROUND(BA95,2)</f>
        <v>0</v>
      </c>
      <c r="BB94" s="74">
        <f>ROUND(BB95,2)</f>
        <v>0</v>
      </c>
      <c r="BC94" s="74">
        <f>ROUND(BC95,2)</f>
        <v>0</v>
      </c>
      <c r="BD94" s="76">
        <f>ROUND(BD95,2)</f>
        <v>0</v>
      </c>
      <c r="BS94" s="77" t="s">
        <v>79</v>
      </c>
      <c r="BT94" s="77" t="s">
        <v>80</v>
      </c>
      <c r="BU94" s="78" t="s">
        <v>81</v>
      </c>
      <c r="BV94" s="77" t="s">
        <v>82</v>
      </c>
      <c r="BW94" s="77" t="s">
        <v>4</v>
      </c>
      <c r="BX94" s="77" t="s">
        <v>83</v>
      </c>
      <c r="CL94" s="77" t="s">
        <v>1</v>
      </c>
    </row>
    <row r="95" spans="1:91" s="7" customFormat="1" ht="16.5" customHeight="1">
      <c r="A95" s="79" t="s">
        <v>84</v>
      </c>
      <c r="B95" s="80"/>
      <c r="C95" s="81"/>
      <c r="D95" s="349" t="s">
        <v>85</v>
      </c>
      <c r="E95" s="349"/>
      <c r="F95" s="349"/>
      <c r="G95" s="349"/>
      <c r="H95" s="349"/>
      <c r="I95" s="82"/>
      <c r="J95" s="349" t="s">
        <v>86</v>
      </c>
      <c r="K95" s="349"/>
      <c r="L95" s="349"/>
      <c r="M95" s="349"/>
      <c r="N95" s="349"/>
      <c r="O95" s="349"/>
      <c r="P95" s="349"/>
      <c r="Q95" s="349"/>
      <c r="R95" s="349"/>
      <c r="S95" s="349"/>
      <c r="T95" s="349"/>
      <c r="U95" s="349"/>
      <c r="V95" s="349"/>
      <c r="W95" s="349"/>
      <c r="X95" s="349"/>
      <c r="Y95" s="349"/>
      <c r="Z95" s="349"/>
      <c r="AA95" s="349"/>
      <c r="AB95" s="349"/>
      <c r="AC95" s="349"/>
      <c r="AD95" s="349"/>
      <c r="AE95" s="349"/>
      <c r="AF95" s="349"/>
      <c r="AG95" s="342">
        <f>'33 - ZL33 - malby'!J32</f>
        <v>135163.85999999999</v>
      </c>
      <c r="AH95" s="342"/>
      <c r="AI95" s="342"/>
      <c r="AJ95" s="342"/>
      <c r="AK95" s="342"/>
      <c r="AL95" s="342"/>
      <c r="AM95" s="342"/>
      <c r="AN95" s="340">
        <f>SUM(AG95,AT95)</f>
        <v>163548.26999999999</v>
      </c>
      <c r="AO95" s="341"/>
      <c r="AP95" s="341"/>
      <c r="AQ95" s="83" t="s">
        <v>87</v>
      </c>
      <c r="AR95" s="80"/>
      <c r="AS95" s="84">
        <v>0</v>
      </c>
      <c r="AT95" s="85">
        <f>ROUND(SUM(AV95:AW95),2)</f>
        <v>28384.41</v>
      </c>
      <c r="AU95" s="86">
        <f>'33 - ZL33 - malby'!P122</f>
        <v>54.880280000000006</v>
      </c>
      <c r="AV95" s="85">
        <f>'33 - ZL33 - malby'!J35</f>
        <v>28384.41</v>
      </c>
      <c r="AW95" s="85">
        <f>'33 - ZL33 - malby'!J36</f>
        <v>0</v>
      </c>
      <c r="AX95" s="85">
        <f>'33 - ZL33 - malby'!J37</f>
        <v>0</v>
      </c>
      <c r="AY95" s="85">
        <f>'33 - ZL33 - malby'!J38</f>
        <v>0</v>
      </c>
      <c r="AZ95" s="85">
        <f>'33 - ZL33 - malby'!F35</f>
        <v>135163.85999999999</v>
      </c>
      <c r="BA95" s="85">
        <f>'33 - ZL33 - malby'!F36</f>
        <v>0</v>
      </c>
      <c r="BB95" s="85">
        <f>'33 - ZL33 - malby'!F37</f>
        <v>0</v>
      </c>
      <c r="BC95" s="85">
        <f>'33 - ZL33 - malby'!F38</f>
        <v>0</v>
      </c>
      <c r="BD95" s="87">
        <f>'33 - ZL33 - malby'!F39</f>
        <v>0</v>
      </c>
      <c r="BT95" s="88" t="s">
        <v>88</v>
      </c>
      <c r="BV95" s="88" t="s">
        <v>82</v>
      </c>
      <c r="BW95" s="88" t="s">
        <v>89</v>
      </c>
      <c r="BX95" s="88" t="s">
        <v>4</v>
      </c>
      <c r="CL95" s="88" t="s">
        <v>1</v>
      </c>
      <c r="CM95" s="88" t="s">
        <v>90</v>
      </c>
    </row>
    <row r="96" spans="1:91">
      <c r="B96" s="21"/>
      <c r="AR96" s="21"/>
    </row>
    <row r="97" spans="1:57" s="2" customFormat="1" ht="30" customHeight="1">
      <c r="A97" s="32"/>
      <c r="B97" s="33"/>
      <c r="C97" s="69" t="s">
        <v>91</v>
      </c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7">
        <v>0</v>
      </c>
      <c r="AH97" s="327"/>
      <c r="AI97" s="327"/>
      <c r="AJ97" s="327"/>
      <c r="AK97" s="327"/>
      <c r="AL97" s="327"/>
      <c r="AM97" s="327"/>
      <c r="AN97" s="327">
        <v>0</v>
      </c>
      <c r="AO97" s="327"/>
      <c r="AP97" s="327"/>
      <c r="AQ97" s="89"/>
      <c r="AR97" s="33"/>
      <c r="AS97" s="62" t="s">
        <v>92</v>
      </c>
      <c r="AT97" s="63" t="s">
        <v>93</v>
      </c>
      <c r="AU97" s="63" t="s">
        <v>44</v>
      </c>
      <c r="AV97" s="64" t="s">
        <v>67</v>
      </c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s="2" customFormat="1" ht="10.9" customHeight="1">
      <c r="A98" s="32"/>
      <c r="B98" s="33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3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s="2" customFormat="1" ht="30" customHeight="1">
      <c r="A99" s="32"/>
      <c r="B99" s="33"/>
      <c r="C99" s="90" t="s">
        <v>94</v>
      </c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337">
        <f>ROUND(AG94 + AG97, 2)</f>
        <v>135163.85999999999</v>
      </c>
      <c r="AH99" s="337"/>
      <c r="AI99" s="337"/>
      <c r="AJ99" s="337"/>
      <c r="AK99" s="337"/>
      <c r="AL99" s="337"/>
      <c r="AM99" s="337"/>
      <c r="AN99" s="337">
        <f>ROUND(AN94 + AN97, 2)</f>
        <v>163548.26999999999</v>
      </c>
      <c r="AO99" s="337"/>
      <c r="AP99" s="337"/>
      <c r="AQ99" s="91"/>
      <c r="AR99" s="33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s="2" customFormat="1" ht="6.95" customHeight="1">
      <c r="A100" s="32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33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</sheetData>
  <mergeCells count="46">
    <mergeCell ref="AG97:AM97"/>
    <mergeCell ref="AN97:AP97"/>
    <mergeCell ref="AG99:AM99"/>
    <mergeCell ref="AN99:AP99"/>
    <mergeCell ref="AR2:BE2"/>
    <mergeCell ref="AN95:AP95"/>
    <mergeCell ref="AG95:AM95"/>
    <mergeCell ref="AK29:AO29"/>
    <mergeCell ref="K5:AJ5"/>
    <mergeCell ref="K6:AJ6"/>
    <mergeCell ref="E23:AN23"/>
    <mergeCell ref="AK26:AO26"/>
    <mergeCell ref="AK27:AO27"/>
    <mergeCell ref="D95:H95"/>
    <mergeCell ref="J95:AF95"/>
    <mergeCell ref="AG94:AM94"/>
    <mergeCell ref="AN94:AP94"/>
    <mergeCell ref="AS89:AT91"/>
    <mergeCell ref="AM90:AP90"/>
    <mergeCell ref="C92:G92"/>
    <mergeCell ref="I92:AF92"/>
    <mergeCell ref="AG92:AM92"/>
    <mergeCell ref="AN92:AP92"/>
    <mergeCell ref="X38:AB38"/>
    <mergeCell ref="AK38:AO38"/>
    <mergeCell ref="L85:AJ85"/>
    <mergeCell ref="AM87:AN87"/>
    <mergeCell ref="AM89:AP89"/>
    <mergeCell ref="W35:AE35"/>
    <mergeCell ref="AK35:AO35"/>
    <mergeCell ref="L35:P35"/>
    <mergeCell ref="W36:AE36"/>
    <mergeCell ref="AK36:AO36"/>
    <mergeCell ref="L36:P36"/>
    <mergeCell ref="W33:AE33"/>
    <mergeCell ref="AK33:AO33"/>
    <mergeCell ref="L33:P33"/>
    <mergeCell ref="W34:AE34"/>
    <mergeCell ref="AK34:AO34"/>
    <mergeCell ref="L34:P34"/>
    <mergeCell ref="L31:P31"/>
    <mergeCell ref="W31:AE31"/>
    <mergeCell ref="AK31:AO31"/>
    <mergeCell ref="W32:AE32"/>
    <mergeCell ref="AK32:AO32"/>
    <mergeCell ref="L32:P32"/>
  </mergeCells>
  <hyperlinks>
    <hyperlink ref="A95" location="'33 - ZL33 - malby'!C2" display="/"/>
  </hyperlinks>
  <printOptions horizontalCentered="1"/>
  <pageMargins left="0.39370078740157483" right="0.39370078740157483" top="0.39370078740157483" bottom="0.39370078740157483" header="0" footer="0"/>
  <pageSetup paperSize="9" scale="75" fitToHeight="10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207"/>
  <sheetViews>
    <sheetView showGridLines="0" view="pageBreakPreview" topLeftCell="A168" zoomScaleSheetLayoutView="100" workbookViewId="0">
      <selection activeCell="F164" sqref="F16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3"/>
    </row>
    <row r="2" spans="1:46" s="1" customFormat="1" ht="36.950000000000003" customHeight="1">
      <c r="L2" s="338" t="s">
        <v>5</v>
      </c>
      <c r="M2" s="339"/>
      <c r="N2" s="339"/>
      <c r="O2" s="339"/>
      <c r="P2" s="339"/>
      <c r="Q2" s="339"/>
      <c r="R2" s="339"/>
      <c r="S2" s="339"/>
      <c r="T2" s="339"/>
      <c r="U2" s="339"/>
      <c r="V2" s="339"/>
      <c r="AT2" s="18" t="s">
        <v>89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90</v>
      </c>
    </row>
    <row r="4" spans="1:46" s="1" customFormat="1" ht="24.95" customHeight="1">
      <c r="B4" s="21"/>
      <c r="D4" s="22" t="s">
        <v>95</v>
      </c>
      <c r="L4" s="21"/>
      <c r="M4" s="94" t="s">
        <v>10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7" t="s">
        <v>14</v>
      </c>
      <c r="L6" s="21"/>
    </row>
    <row r="7" spans="1:46" s="1" customFormat="1" ht="16.5" customHeight="1">
      <c r="B7" s="21"/>
      <c r="E7" s="351" t="str">
        <f>'Rekapitulace stavby'!K6</f>
        <v>Integrované městské centrum TILIA -Zm.L. -dod.č.6</v>
      </c>
      <c r="F7" s="352"/>
      <c r="G7" s="352"/>
      <c r="H7" s="352"/>
      <c r="L7" s="21"/>
    </row>
    <row r="8" spans="1:46" s="2" customFormat="1" ht="12" customHeight="1">
      <c r="A8" s="32"/>
      <c r="B8" s="33"/>
      <c r="C8" s="32"/>
      <c r="D8" s="27" t="s">
        <v>96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322" t="s">
        <v>97</v>
      </c>
      <c r="F9" s="353"/>
      <c r="G9" s="353"/>
      <c r="H9" s="353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16</v>
      </c>
      <c r="E11" s="32"/>
      <c r="F11" s="25" t="s">
        <v>1</v>
      </c>
      <c r="G11" s="32"/>
      <c r="H11" s="32"/>
      <c r="I11" s="27" t="s">
        <v>17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18</v>
      </c>
      <c r="E12" s="32"/>
      <c r="F12" s="25" t="s">
        <v>19</v>
      </c>
      <c r="G12" s="32"/>
      <c r="H12" s="32"/>
      <c r="I12" s="27" t="s">
        <v>20</v>
      </c>
      <c r="J12" s="55">
        <f>'Rekapitulace stavby'!AN8</f>
        <v>45215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21</v>
      </c>
      <c r="E14" s="32"/>
      <c r="F14" s="32"/>
      <c r="G14" s="32"/>
      <c r="H14" s="32"/>
      <c r="I14" s="27" t="s">
        <v>22</v>
      </c>
      <c r="J14" s="25" t="s">
        <v>23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24</v>
      </c>
      <c r="F15" s="32"/>
      <c r="G15" s="32"/>
      <c r="H15" s="32"/>
      <c r="I15" s="27" t="s">
        <v>25</v>
      </c>
      <c r="J15" s="25" t="s">
        <v>26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27</v>
      </c>
      <c r="E17" s="32"/>
      <c r="F17" s="32"/>
      <c r="G17" s="32"/>
      <c r="H17" s="32"/>
      <c r="I17" s="27" t="s">
        <v>22</v>
      </c>
      <c r="J17" s="25" t="s">
        <v>28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5" t="s">
        <v>29</v>
      </c>
      <c r="F18" s="32"/>
      <c r="G18" s="32"/>
      <c r="H18" s="32"/>
      <c r="I18" s="27" t="s">
        <v>25</v>
      </c>
      <c r="J18" s="25" t="s">
        <v>30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31</v>
      </c>
      <c r="E20" s="32"/>
      <c r="F20" s="32"/>
      <c r="G20" s="32"/>
      <c r="H20" s="32"/>
      <c r="I20" s="27" t="s">
        <v>22</v>
      </c>
      <c r="J20" s="25" t="s">
        <v>32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33</v>
      </c>
      <c r="F21" s="32"/>
      <c r="G21" s="32"/>
      <c r="H21" s="32"/>
      <c r="I21" s="27" t="s">
        <v>25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35</v>
      </c>
      <c r="E23" s="32"/>
      <c r="F23" s="32"/>
      <c r="G23" s="32"/>
      <c r="H23" s="32"/>
      <c r="I23" s="27" t="s">
        <v>22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">
        <v>36</v>
      </c>
      <c r="F24" s="32"/>
      <c r="G24" s="32"/>
      <c r="H24" s="32"/>
      <c r="I24" s="27" t="s">
        <v>25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37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5"/>
      <c r="B27" s="96"/>
      <c r="C27" s="95"/>
      <c r="D27" s="95"/>
      <c r="E27" s="347" t="s">
        <v>1</v>
      </c>
      <c r="F27" s="347"/>
      <c r="G27" s="347"/>
      <c r="H27" s="347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4.45" customHeight="1">
      <c r="A30" s="32"/>
      <c r="B30" s="33"/>
      <c r="C30" s="32"/>
      <c r="D30" s="25" t="s">
        <v>98</v>
      </c>
      <c r="E30" s="32"/>
      <c r="F30" s="32"/>
      <c r="G30" s="32"/>
      <c r="H30" s="32"/>
      <c r="I30" s="32"/>
      <c r="J30" s="31">
        <f>J96</f>
        <v>135163.85999999999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14.45" customHeight="1">
      <c r="A31" s="32"/>
      <c r="B31" s="33"/>
      <c r="C31" s="32"/>
      <c r="D31" s="30" t="s">
        <v>99</v>
      </c>
      <c r="E31" s="32"/>
      <c r="F31" s="32"/>
      <c r="G31" s="32"/>
      <c r="H31" s="32"/>
      <c r="I31" s="32"/>
      <c r="J31" s="31">
        <f>J101</f>
        <v>0</v>
      </c>
      <c r="K31" s="32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98" t="s">
        <v>40</v>
      </c>
      <c r="E32" s="32"/>
      <c r="F32" s="32"/>
      <c r="G32" s="32"/>
      <c r="H32" s="32"/>
      <c r="I32" s="32"/>
      <c r="J32" s="71">
        <f>ROUND(J30 + J31, 2)</f>
        <v>135163.85999999999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42</v>
      </c>
      <c r="G34" s="32"/>
      <c r="H34" s="32"/>
      <c r="I34" s="36" t="s">
        <v>41</v>
      </c>
      <c r="J34" s="36" t="s">
        <v>43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99" t="s">
        <v>44</v>
      </c>
      <c r="E35" s="27" t="s">
        <v>45</v>
      </c>
      <c r="F35" s="100">
        <f>ROUND((SUM(BE101:BE102) + SUM(BE122:BE206)),  2)</f>
        <v>135163.85999999999</v>
      </c>
      <c r="G35" s="32"/>
      <c r="H35" s="32"/>
      <c r="I35" s="101">
        <v>0.21</v>
      </c>
      <c r="J35" s="100">
        <f>ROUND(((SUM(BE101:BE102) + SUM(BE122:BE206))*I35),  2)</f>
        <v>28384.41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46</v>
      </c>
      <c r="F36" s="100">
        <f>ROUND((SUM(BF101:BF102) + SUM(BF122:BF206)),  2)</f>
        <v>0</v>
      </c>
      <c r="G36" s="32"/>
      <c r="H36" s="32"/>
      <c r="I36" s="101">
        <v>0.15</v>
      </c>
      <c r="J36" s="100">
        <f>ROUND(((SUM(BF101:BF102) + SUM(BF122:BF206))*I36),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47</v>
      </c>
      <c r="F37" s="100">
        <f>ROUND((SUM(BG101:BG102) + SUM(BG122:BG206)),  2)</f>
        <v>0</v>
      </c>
      <c r="G37" s="32"/>
      <c r="H37" s="32"/>
      <c r="I37" s="101">
        <v>0.21</v>
      </c>
      <c r="J37" s="100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48</v>
      </c>
      <c r="F38" s="100">
        <f>ROUND((SUM(BH101:BH102) + SUM(BH122:BH206)),  2)</f>
        <v>0</v>
      </c>
      <c r="G38" s="32"/>
      <c r="H38" s="32"/>
      <c r="I38" s="101">
        <v>0.15</v>
      </c>
      <c r="J38" s="100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49</v>
      </c>
      <c r="F39" s="100">
        <f>ROUND((SUM(BI101:BI102) + SUM(BI122:BI206)),  2)</f>
        <v>0</v>
      </c>
      <c r="G39" s="32"/>
      <c r="H39" s="32"/>
      <c r="I39" s="101">
        <v>0</v>
      </c>
      <c r="J39" s="100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91"/>
      <c r="D41" s="102" t="s">
        <v>50</v>
      </c>
      <c r="E41" s="60"/>
      <c r="F41" s="60"/>
      <c r="G41" s="103" t="s">
        <v>51</v>
      </c>
      <c r="H41" s="104" t="s">
        <v>52</v>
      </c>
      <c r="I41" s="60"/>
      <c r="J41" s="105">
        <f>SUM(J32:J39)</f>
        <v>163548.26999999999</v>
      </c>
      <c r="K41" s="106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2"/>
      <c r="D50" s="43" t="s">
        <v>53</v>
      </c>
      <c r="E50" s="44"/>
      <c r="F50" s="44"/>
      <c r="G50" s="43" t="s">
        <v>54</v>
      </c>
      <c r="H50" s="44"/>
      <c r="I50" s="44"/>
      <c r="J50" s="44"/>
      <c r="K50" s="44"/>
      <c r="L50" s="4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2"/>
      <c r="B61" s="33"/>
      <c r="C61" s="32"/>
      <c r="D61" s="45" t="s">
        <v>55</v>
      </c>
      <c r="E61" s="35"/>
      <c r="F61" s="107" t="s">
        <v>56</v>
      </c>
      <c r="G61" s="45" t="s">
        <v>55</v>
      </c>
      <c r="H61" s="35"/>
      <c r="I61" s="35"/>
      <c r="J61" s="108" t="s">
        <v>56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2"/>
      <c r="B65" s="33"/>
      <c r="C65" s="32"/>
      <c r="D65" s="43" t="s">
        <v>57</v>
      </c>
      <c r="E65" s="46"/>
      <c r="F65" s="46"/>
      <c r="G65" s="43" t="s">
        <v>58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2"/>
      <c r="B76" s="33"/>
      <c r="C76" s="32"/>
      <c r="D76" s="45" t="s">
        <v>55</v>
      </c>
      <c r="E76" s="35"/>
      <c r="F76" s="107" t="s">
        <v>56</v>
      </c>
      <c r="G76" s="45" t="s">
        <v>55</v>
      </c>
      <c r="H76" s="35"/>
      <c r="I76" s="35"/>
      <c r="J76" s="108" t="s">
        <v>56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2" t="s">
        <v>100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351" t="str">
        <f>E7</f>
        <v>Integrované městské centrum TILIA -Zm.L. -dod.č.6</v>
      </c>
      <c r="F85" s="352"/>
      <c r="G85" s="352"/>
      <c r="H85" s="35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96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322" t="str">
        <f>E9</f>
        <v>33 - ZL33 - malby</v>
      </c>
      <c r="F87" s="353"/>
      <c r="G87" s="353"/>
      <c r="H87" s="353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18</v>
      </c>
      <c r="D89" s="32"/>
      <c r="E89" s="32"/>
      <c r="F89" s="25" t="str">
        <f>F12</f>
        <v>Rychnov u Jablonce nad Nisou</v>
      </c>
      <c r="G89" s="32"/>
      <c r="H89" s="32"/>
      <c r="I89" s="27" t="s">
        <v>20</v>
      </c>
      <c r="J89" s="55">
        <f>IF(J12="","",J12)</f>
        <v>45215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21</v>
      </c>
      <c r="D91" s="32"/>
      <c r="E91" s="32"/>
      <c r="F91" s="25" t="str">
        <f>E15</f>
        <v>Město Rychnov u Jablonce nad Nisou</v>
      </c>
      <c r="G91" s="32"/>
      <c r="H91" s="32"/>
      <c r="I91" s="27" t="s">
        <v>31</v>
      </c>
      <c r="J91" s="28" t="str">
        <f>E21</f>
        <v>DESIGM 4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5.7" customHeight="1">
      <c r="A92" s="32"/>
      <c r="B92" s="33"/>
      <c r="C92" s="27" t="s">
        <v>27</v>
      </c>
      <c r="D92" s="32"/>
      <c r="E92" s="32"/>
      <c r="F92" s="25" t="str">
        <f>IF(E18="","",E18)</f>
        <v>CL-EVANS s.r.o., Bulharská 1557, Česká Lípa</v>
      </c>
      <c r="G92" s="32"/>
      <c r="H92" s="32"/>
      <c r="I92" s="27" t="s">
        <v>35</v>
      </c>
      <c r="J92" s="28" t="str">
        <f>E24</f>
        <v>Radek Ulbricht, CL-EVANS s.r.o.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09" t="s">
        <v>101</v>
      </c>
      <c r="D94" s="91"/>
      <c r="E94" s="91"/>
      <c r="F94" s="91"/>
      <c r="G94" s="91"/>
      <c r="H94" s="91"/>
      <c r="I94" s="91"/>
      <c r="J94" s="110" t="s">
        <v>102</v>
      </c>
      <c r="K94" s="91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1" t="s">
        <v>103</v>
      </c>
      <c r="D96" s="32"/>
      <c r="E96" s="32"/>
      <c r="F96" s="32"/>
      <c r="G96" s="32"/>
      <c r="H96" s="32"/>
      <c r="I96" s="32"/>
      <c r="J96" s="71">
        <f>J122</f>
        <v>135163.85999999999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8" t="s">
        <v>104</v>
      </c>
    </row>
    <row r="97" spans="1:31" s="9" customFormat="1" ht="24.95" customHeight="1">
      <c r="B97" s="112"/>
      <c r="D97" s="113" t="s">
        <v>105</v>
      </c>
      <c r="E97" s="114"/>
      <c r="F97" s="114"/>
      <c r="G97" s="114"/>
      <c r="H97" s="114"/>
      <c r="I97" s="114"/>
      <c r="J97" s="115">
        <f>J123</f>
        <v>135163.85999999999</v>
      </c>
      <c r="L97" s="112"/>
    </row>
    <row r="98" spans="1:31" s="10" customFormat="1" ht="19.899999999999999" customHeight="1">
      <c r="B98" s="116"/>
      <c r="D98" s="117" t="s">
        <v>106</v>
      </c>
      <c r="E98" s="118"/>
      <c r="F98" s="118"/>
      <c r="G98" s="118"/>
      <c r="H98" s="118"/>
      <c r="I98" s="118"/>
      <c r="J98" s="119">
        <f>J124</f>
        <v>135163.85999999999</v>
      </c>
      <c r="L98" s="116"/>
    </row>
    <row r="99" spans="1:31" s="2" customFormat="1" ht="21.75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31" s="2" customFormat="1" ht="6.95" customHeight="1">
      <c r="A100" s="32"/>
      <c r="B100" s="33"/>
      <c r="C100" s="32"/>
      <c r="D100" s="32"/>
      <c r="E100" s="32"/>
      <c r="F100" s="32"/>
      <c r="G100" s="32"/>
      <c r="H100" s="32"/>
      <c r="I100" s="32"/>
      <c r="J100" s="32"/>
      <c r="K100" s="32"/>
      <c r="L100" s="4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1" spans="1:31" s="2" customFormat="1" ht="29.25" customHeight="1">
      <c r="A101" s="32"/>
      <c r="B101" s="33"/>
      <c r="C101" s="111" t="s">
        <v>107</v>
      </c>
      <c r="D101" s="32"/>
      <c r="E101" s="32"/>
      <c r="F101" s="32"/>
      <c r="G101" s="32"/>
      <c r="H101" s="32"/>
      <c r="I101" s="32"/>
      <c r="J101" s="120">
        <v>0</v>
      </c>
      <c r="K101" s="32"/>
      <c r="L101" s="42"/>
      <c r="N101" s="121" t="s">
        <v>44</v>
      </c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s="2" customFormat="1" ht="18" customHeight="1">
      <c r="A102" s="32"/>
      <c r="B102" s="33"/>
      <c r="C102" s="32"/>
      <c r="D102" s="32"/>
      <c r="E102" s="32"/>
      <c r="F102" s="32"/>
      <c r="G102" s="32"/>
      <c r="H102" s="32"/>
      <c r="I102" s="32"/>
      <c r="J102" s="32"/>
      <c r="K102" s="32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s="2" customFormat="1" ht="29.25" customHeight="1">
      <c r="A103" s="32"/>
      <c r="B103" s="33"/>
      <c r="C103" s="90" t="s">
        <v>94</v>
      </c>
      <c r="D103" s="91"/>
      <c r="E103" s="91"/>
      <c r="F103" s="91"/>
      <c r="G103" s="91"/>
      <c r="H103" s="91"/>
      <c r="I103" s="91"/>
      <c r="J103" s="92">
        <f>ROUND(J96+J101,2)</f>
        <v>135163.85999999999</v>
      </c>
      <c r="K103" s="91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customHeight="1">
      <c r="A104" s="32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8" spans="1:31" s="2" customFormat="1" ht="6.95" customHeight="1">
      <c r="A108" s="32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24.95" customHeight="1">
      <c r="A109" s="32"/>
      <c r="B109" s="33"/>
      <c r="C109" s="22" t="s">
        <v>108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5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14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2"/>
      <c r="D112" s="32"/>
      <c r="E112" s="351" t="str">
        <f>E7</f>
        <v>Integrované městské centrum TILIA -Zm.L. -dod.č.6</v>
      </c>
      <c r="F112" s="352"/>
      <c r="G112" s="352"/>
      <c r="H112" s="35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96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322" t="str">
        <f>E9</f>
        <v>33 - ZL33 - malby</v>
      </c>
      <c r="F114" s="353"/>
      <c r="G114" s="353"/>
      <c r="H114" s="353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18</v>
      </c>
      <c r="D116" s="32"/>
      <c r="E116" s="32"/>
      <c r="F116" s="25" t="str">
        <f>F12</f>
        <v>Rychnov u Jablonce nad Nisou</v>
      </c>
      <c r="G116" s="32"/>
      <c r="H116" s="32"/>
      <c r="I116" s="27" t="s">
        <v>20</v>
      </c>
      <c r="J116" s="55">
        <f>IF(J12="","",J12)</f>
        <v>45215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21</v>
      </c>
      <c r="D118" s="32"/>
      <c r="E118" s="32"/>
      <c r="F118" s="25" t="str">
        <f>E15</f>
        <v>Město Rychnov u Jablonce nad Nisou</v>
      </c>
      <c r="G118" s="32"/>
      <c r="H118" s="32"/>
      <c r="I118" s="27" t="s">
        <v>31</v>
      </c>
      <c r="J118" s="28" t="str">
        <f>E21</f>
        <v>DESIGM 4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25.7" customHeight="1">
      <c r="A119" s="32"/>
      <c r="B119" s="33"/>
      <c r="C119" s="27" t="s">
        <v>27</v>
      </c>
      <c r="D119" s="32"/>
      <c r="E119" s="32"/>
      <c r="F119" s="25" t="str">
        <f>IF(E18="","",E18)</f>
        <v>CL-EVANS s.r.o., Bulharská 1557, Česká Lípa</v>
      </c>
      <c r="G119" s="32"/>
      <c r="H119" s="32"/>
      <c r="I119" s="27" t="s">
        <v>35</v>
      </c>
      <c r="J119" s="28" t="str">
        <f>E24</f>
        <v>Radek Ulbricht, CL-EVANS s.r.o.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22"/>
      <c r="B121" s="123"/>
      <c r="C121" s="124" t="s">
        <v>109</v>
      </c>
      <c r="D121" s="125" t="s">
        <v>65</v>
      </c>
      <c r="E121" s="125" t="s">
        <v>61</v>
      </c>
      <c r="F121" s="125" t="s">
        <v>62</v>
      </c>
      <c r="G121" s="125" t="s">
        <v>110</v>
      </c>
      <c r="H121" s="125" t="s">
        <v>111</v>
      </c>
      <c r="I121" s="125" t="s">
        <v>112</v>
      </c>
      <c r="J121" s="125" t="s">
        <v>102</v>
      </c>
      <c r="K121" s="126" t="s">
        <v>113</v>
      </c>
      <c r="L121" s="127"/>
      <c r="M121" s="62" t="s">
        <v>1</v>
      </c>
      <c r="N121" s="63" t="s">
        <v>44</v>
      </c>
      <c r="O121" s="63" t="s">
        <v>114</v>
      </c>
      <c r="P121" s="63" t="s">
        <v>115</v>
      </c>
      <c r="Q121" s="63" t="s">
        <v>116</v>
      </c>
      <c r="R121" s="63" t="s">
        <v>117</v>
      </c>
      <c r="S121" s="63" t="s">
        <v>118</v>
      </c>
      <c r="T121" s="63" t="s">
        <v>119</v>
      </c>
      <c r="U121" s="64" t="s">
        <v>120</v>
      </c>
      <c r="V121" s="122"/>
      <c r="W121" s="122"/>
      <c r="X121" s="122"/>
      <c r="Y121" s="122"/>
      <c r="Z121" s="122"/>
      <c r="AA121" s="122"/>
      <c r="AB121" s="122"/>
      <c r="AC121" s="122"/>
      <c r="AD121" s="122"/>
      <c r="AE121" s="122"/>
    </row>
    <row r="122" spans="1:65" s="2" customFormat="1" ht="22.9" customHeight="1">
      <c r="A122" s="32"/>
      <c r="B122" s="33"/>
      <c r="C122" s="69" t="s">
        <v>121</v>
      </c>
      <c r="D122" s="32"/>
      <c r="E122" s="32"/>
      <c r="F122" s="32"/>
      <c r="G122" s="32"/>
      <c r="H122" s="32"/>
      <c r="I122" s="32"/>
      <c r="J122" s="128">
        <f>BK122</f>
        <v>135163.85999999999</v>
      </c>
      <c r="K122" s="32"/>
      <c r="L122" s="33"/>
      <c r="M122" s="65"/>
      <c r="N122" s="56"/>
      <c r="O122" s="66"/>
      <c r="P122" s="129">
        <f>P123</f>
        <v>54.880280000000006</v>
      </c>
      <c r="Q122" s="66"/>
      <c r="R122" s="129">
        <f>R123</f>
        <v>0.13720070000000001</v>
      </c>
      <c r="S122" s="66"/>
      <c r="T122" s="129">
        <f>T123</f>
        <v>0</v>
      </c>
      <c r="U122" s="67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8" t="s">
        <v>79</v>
      </c>
      <c r="AU122" s="18" t="s">
        <v>104</v>
      </c>
      <c r="BK122" s="130">
        <f>BK123</f>
        <v>135163.85999999999</v>
      </c>
    </row>
    <row r="123" spans="1:65" s="12" customFormat="1" ht="25.9" customHeight="1">
      <c r="B123" s="131"/>
      <c r="D123" s="132" t="s">
        <v>79</v>
      </c>
      <c r="E123" s="133" t="s">
        <v>122</v>
      </c>
      <c r="F123" s="133" t="s">
        <v>123</v>
      </c>
      <c r="J123" s="134">
        <f>BK123</f>
        <v>135163.85999999999</v>
      </c>
      <c r="L123" s="131"/>
      <c r="M123" s="135"/>
      <c r="N123" s="136"/>
      <c r="O123" s="136"/>
      <c r="P123" s="137">
        <f>P124</f>
        <v>54.880280000000006</v>
      </c>
      <c r="Q123" s="136"/>
      <c r="R123" s="137">
        <f>R124</f>
        <v>0.13720070000000001</v>
      </c>
      <c r="S123" s="136"/>
      <c r="T123" s="137">
        <f>T124</f>
        <v>0</v>
      </c>
      <c r="U123" s="138"/>
      <c r="AR123" s="132" t="s">
        <v>88</v>
      </c>
      <c r="AT123" s="139" t="s">
        <v>79</v>
      </c>
      <c r="AU123" s="139" t="s">
        <v>80</v>
      </c>
      <c r="AY123" s="132" t="s">
        <v>124</v>
      </c>
      <c r="BK123" s="140">
        <f>BK124</f>
        <v>135163.85999999999</v>
      </c>
    </row>
    <row r="124" spans="1:65" s="12" customFormat="1" ht="22.9" customHeight="1">
      <c r="B124" s="131"/>
      <c r="D124" s="132" t="s">
        <v>79</v>
      </c>
      <c r="E124" s="141" t="s">
        <v>125</v>
      </c>
      <c r="F124" s="141" t="s">
        <v>126</v>
      </c>
      <c r="J124" s="142">
        <f>BK124</f>
        <v>135163.85999999999</v>
      </c>
      <c r="L124" s="131"/>
      <c r="M124" s="135"/>
      <c r="N124" s="136"/>
      <c r="O124" s="136"/>
      <c r="P124" s="137">
        <f>SUM(P125:P206)</f>
        <v>54.880280000000006</v>
      </c>
      <c r="Q124" s="136"/>
      <c r="R124" s="137">
        <f>SUM(R125:R206)</f>
        <v>0.13720070000000001</v>
      </c>
      <c r="S124" s="136"/>
      <c r="T124" s="137">
        <f>SUM(T125:T206)</f>
        <v>0</v>
      </c>
      <c r="U124" s="138"/>
      <c r="AR124" s="132" t="s">
        <v>90</v>
      </c>
      <c r="AT124" s="139" t="s">
        <v>79</v>
      </c>
      <c r="AU124" s="139" t="s">
        <v>88</v>
      </c>
      <c r="AY124" s="132" t="s">
        <v>124</v>
      </c>
      <c r="BK124" s="140">
        <f>SUM(BK125:BK206)</f>
        <v>135163.85999999999</v>
      </c>
    </row>
    <row r="125" spans="1:65" s="2" customFormat="1" ht="24.2" customHeight="1">
      <c r="A125" s="32"/>
      <c r="B125" s="143"/>
      <c r="C125" s="144" t="s">
        <v>127</v>
      </c>
      <c r="D125" s="144" t="s">
        <v>128</v>
      </c>
      <c r="E125" s="145" t="s">
        <v>129</v>
      </c>
      <c r="F125" s="146" t="s">
        <v>130</v>
      </c>
      <c r="G125" s="147" t="s">
        <v>131</v>
      </c>
      <c r="H125" s="148">
        <v>748.03</v>
      </c>
      <c r="I125" s="149">
        <v>40</v>
      </c>
      <c r="J125" s="149">
        <f>ROUND(I125*H125,2)</f>
        <v>29921.200000000001</v>
      </c>
      <c r="K125" s="146" t="s">
        <v>1</v>
      </c>
      <c r="L125" s="33"/>
      <c r="M125" s="150" t="s">
        <v>1</v>
      </c>
      <c r="N125" s="151" t="s">
        <v>45</v>
      </c>
      <c r="O125" s="152">
        <v>0</v>
      </c>
      <c r="P125" s="152">
        <f>O125*H125</f>
        <v>0</v>
      </c>
      <c r="Q125" s="152">
        <v>0</v>
      </c>
      <c r="R125" s="152">
        <f>Q125*H125</f>
        <v>0</v>
      </c>
      <c r="S125" s="152">
        <v>0</v>
      </c>
      <c r="T125" s="152">
        <f>S125*H125</f>
        <v>0</v>
      </c>
      <c r="U125" s="153" t="s">
        <v>1</v>
      </c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54" t="s">
        <v>132</v>
      </c>
      <c r="AT125" s="154" t="s">
        <v>128</v>
      </c>
      <c r="AU125" s="154" t="s">
        <v>90</v>
      </c>
      <c r="AY125" s="18" t="s">
        <v>124</v>
      </c>
      <c r="BE125" s="155">
        <f>IF(N125="základní",J125,0)</f>
        <v>29921.200000000001</v>
      </c>
      <c r="BF125" s="155">
        <f>IF(N125="snížená",J125,0)</f>
        <v>0</v>
      </c>
      <c r="BG125" s="155">
        <f>IF(N125="zákl. přenesená",J125,0)</f>
        <v>0</v>
      </c>
      <c r="BH125" s="155">
        <f>IF(N125="sníž. přenesená",J125,0)</f>
        <v>0</v>
      </c>
      <c r="BI125" s="155">
        <f>IF(N125="nulová",J125,0)</f>
        <v>0</v>
      </c>
      <c r="BJ125" s="18" t="s">
        <v>88</v>
      </c>
      <c r="BK125" s="155">
        <f>ROUND(I125*H125,2)</f>
        <v>29921.200000000001</v>
      </c>
      <c r="BL125" s="18" t="s">
        <v>132</v>
      </c>
      <c r="BM125" s="154" t="s">
        <v>133</v>
      </c>
    </row>
    <row r="126" spans="1:65" s="2" customFormat="1">
      <c r="A126" s="32"/>
      <c r="B126" s="33"/>
      <c r="C126" s="32"/>
      <c r="D126" s="156" t="s">
        <v>134</v>
      </c>
      <c r="E126" s="32"/>
      <c r="F126" s="157" t="s">
        <v>130</v>
      </c>
      <c r="G126" s="32"/>
      <c r="H126" s="32"/>
      <c r="I126" s="32"/>
      <c r="J126" s="32"/>
      <c r="K126" s="32"/>
      <c r="L126" s="33"/>
      <c r="M126" s="158"/>
      <c r="N126" s="159"/>
      <c r="O126" s="58"/>
      <c r="P126" s="58"/>
      <c r="Q126" s="58"/>
      <c r="R126" s="58"/>
      <c r="S126" s="58"/>
      <c r="T126" s="58"/>
      <c r="U126" s="59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8" t="s">
        <v>134</v>
      </c>
      <c r="AU126" s="18" t="s">
        <v>90</v>
      </c>
    </row>
    <row r="127" spans="1:65" s="13" customFormat="1">
      <c r="B127" s="160"/>
      <c r="D127" s="156" t="s">
        <v>135</v>
      </c>
      <c r="E127" s="161" t="s">
        <v>1</v>
      </c>
      <c r="F127" s="162" t="s">
        <v>136</v>
      </c>
      <c r="H127" s="161" t="s">
        <v>1</v>
      </c>
      <c r="L127" s="160"/>
      <c r="M127" s="163"/>
      <c r="N127" s="164"/>
      <c r="O127" s="164"/>
      <c r="P127" s="164"/>
      <c r="Q127" s="164"/>
      <c r="R127" s="164"/>
      <c r="S127" s="164"/>
      <c r="T127" s="164"/>
      <c r="U127" s="165"/>
      <c r="AT127" s="161" t="s">
        <v>135</v>
      </c>
      <c r="AU127" s="161" t="s">
        <v>90</v>
      </c>
      <c r="AV127" s="13" t="s">
        <v>88</v>
      </c>
      <c r="AW127" s="13" t="s">
        <v>34</v>
      </c>
      <c r="AX127" s="13" t="s">
        <v>80</v>
      </c>
      <c r="AY127" s="161" t="s">
        <v>124</v>
      </c>
    </row>
    <row r="128" spans="1:65" s="14" customFormat="1">
      <c r="B128" s="166"/>
      <c r="D128" s="156" t="s">
        <v>135</v>
      </c>
      <c r="E128" s="167" t="s">
        <v>1</v>
      </c>
      <c r="F128" s="168" t="s">
        <v>137</v>
      </c>
      <c r="H128" s="169">
        <v>651.32000000000005</v>
      </c>
      <c r="L128" s="166"/>
      <c r="M128" s="170"/>
      <c r="N128" s="171"/>
      <c r="O128" s="171"/>
      <c r="P128" s="171"/>
      <c r="Q128" s="171"/>
      <c r="R128" s="171"/>
      <c r="S128" s="171"/>
      <c r="T128" s="171"/>
      <c r="U128" s="172"/>
      <c r="AT128" s="167" t="s">
        <v>135</v>
      </c>
      <c r="AU128" s="167" t="s">
        <v>90</v>
      </c>
      <c r="AV128" s="14" t="s">
        <v>90</v>
      </c>
      <c r="AW128" s="14" t="s">
        <v>34</v>
      </c>
      <c r="AX128" s="14" t="s">
        <v>80</v>
      </c>
      <c r="AY128" s="167" t="s">
        <v>124</v>
      </c>
    </row>
    <row r="129" spans="1:65" s="15" customFormat="1">
      <c r="B129" s="173"/>
      <c r="D129" s="156" t="s">
        <v>135</v>
      </c>
      <c r="E129" s="174" t="s">
        <v>1</v>
      </c>
      <c r="F129" s="175" t="s">
        <v>138</v>
      </c>
      <c r="H129" s="176">
        <v>651.32000000000005</v>
      </c>
      <c r="L129" s="173"/>
      <c r="M129" s="177"/>
      <c r="N129" s="178"/>
      <c r="O129" s="178"/>
      <c r="P129" s="178"/>
      <c r="Q129" s="178"/>
      <c r="R129" s="178"/>
      <c r="S129" s="178"/>
      <c r="T129" s="178"/>
      <c r="U129" s="179"/>
      <c r="AT129" s="174" t="s">
        <v>135</v>
      </c>
      <c r="AU129" s="174" t="s">
        <v>90</v>
      </c>
      <c r="AV129" s="15" t="s">
        <v>139</v>
      </c>
      <c r="AW129" s="15" t="s">
        <v>34</v>
      </c>
      <c r="AX129" s="15" t="s">
        <v>80</v>
      </c>
      <c r="AY129" s="174" t="s">
        <v>124</v>
      </c>
    </row>
    <row r="130" spans="1:65" s="13" customFormat="1">
      <c r="B130" s="160"/>
      <c r="D130" s="156" t="s">
        <v>135</v>
      </c>
      <c r="E130" s="161" t="s">
        <v>1</v>
      </c>
      <c r="F130" s="162" t="s">
        <v>140</v>
      </c>
      <c r="H130" s="161" t="s">
        <v>1</v>
      </c>
      <c r="L130" s="160"/>
      <c r="M130" s="163"/>
      <c r="N130" s="164"/>
      <c r="O130" s="164"/>
      <c r="P130" s="164"/>
      <c r="Q130" s="164"/>
      <c r="R130" s="164"/>
      <c r="S130" s="164"/>
      <c r="T130" s="164"/>
      <c r="U130" s="165"/>
      <c r="AT130" s="161" t="s">
        <v>135</v>
      </c>
      <c r="AU130" s="161" t="s">
        <v>90</v>
      </c>
      <c r="AV130" s="13" t="s">
        <v>88</v>
      </c>
      <c r="AW130" s="13" t="s">
        <v>34</v>
      </c>
      <c r="AX130" s="13" t="s">
        <v>80</v>
      </c>
      <c r="AY130" s="161" t="s">
        <v>124</v>
      </c>
    </row>
    <row r="131" spans="1:65" s="14" customFormat="1">
      <c r="B131" s="166"/>
      <c r="D131" s="156" t="s">
        <v>135</v>
      </c>
      <c r="E131" s="167" t="s">
        <v>1</v>
      </c>
      <c r="F131" s="168" t="s">
        <v>141</v>
      </c>
      <c r="H131" s="169">
        <v>64.849999999999994</v>
      </c>
      <c r="L131" s="166"/>
      <c r="M131" s="170"/>
      <c r="N131" s="171"/>
      <c r="O131" s="171"/>
      <c r="P131" s="171"/>
      <c r="Q131" s="171"/>
      <c r="R131" s="171"/>
      <c r="S131" s="171"/>
      <c r="T131" s="171"/>
      <c r="U131" s="172"/>
      <c r="AT131" s="167" t="s">
        <v>135</v>
      </c>
      <c r="AU131" s="167" t="s">
        <v>90</v>
      </c>
      <c r="AV131" s="14" t="s">
        <v>90</v>
      </c>
      <c r="AW131" s="14" t="s">
        <v>34</v>
      </c>
      <c r="AX131" s="14" t="s">
        <v>80</v>
      </c>
      <c r="AY131" s="167" t="s">
        <v>124</v>
      </c>
    </row>
    <row r="132" spans="1:65" s="15" customFormat="1">
      <c r="B132" s="173"/>
      <c r="D132" s="156" t="s">
        <v>135</v>
      </c>
      <c r="E132" s="174" t="s">
        <v>1</v>
      </c>
      <c r="F132" s="175" t="s">
        <v>138</v>
      </c>
      <c r="H132" s="176">
        <v>64.849999999999994</v>
      </c>
      <c r="L132" s="173"/>
      <c r="M132" s="177"/>
      <c r="N132" s="178"/>
      <c r="O132" s="178"/>
      <c r="P132" s="178"/>
      <c r="Q132" s="178"/>
      <c r="R132" s="178"/>
      <c r="S132" s="178"/>
      <c r="T132" s="178"/>
      <c r="U132" s="179"/>
      <c r="AT132" s="174" t="s">
        <v>135</v>
      </c>
      <c r="AU132" s="174" t="s">
        <v>90</v>
      </c>
      <c r="AV132" s="15" t="s">
        <v>139</v>
      </c>
      <c r="AW132" s="15" t="s">
        <v>34</v>
      </c>
      <c r="AX132" s="15" t="s">
        <v>80</v>
      </c>
      <c r="AY132" s="174" t="s">
        <v>124</v>
      </c>
    </row>
    <row r="133" spans="1:65" s="13" customFormat="1">
      <c r="B133" s="160"/>
      <c r="D133" s="156" t="s">
        <v>135</v>
      </c>
      <c r="E133" s="161" t="s">
        <v>1</v>
      </c>
      <c r="F133" s="162" t="s">
        <v>142</v>
      </c>
      <c r="H133" s="161" t="s">
        <v>1</v>
      </c>
      <c r="L133" s="160"/>
      <c r="M133" s="163"/>
      <c r="N133" s="164"/>
      <c r="O133" s="164"/>
      <c r="P133" s="164"/>
      <c r="Q133" s="164"/>
      <c r="R133" s="164"/>
      <c r="S133" s="164"/>
      <c r="T133" s="164"/>
      <c r="U133" s="165"/>
      <c r="AT133" s="161" t="s">
        <v>135</v>
      </c>
      <c r="AU133" s="161" t="s">
        <v>90</v>
      </c>
      <c r="AV133" s="13" t="s">
        <v>88</v>
      </c>
      <c r="AW133" s="13" t="s">
        <v>34</v>
      </c>
      <c r="AX133" s="13" t="s">
        <v>80</v>
      </c>
      <c r="AY133" s="161" t="s">
        <v>124</v>
      </c>
    </row>
    <row r="134" spans="1:65" s="14" customFormat="1">
      <c r="B134" s="166"/>
      <c r="D134" s="156" t="s">
        <v>135</v>
      </c>
      <c r="E134" s="167" t="s">
        <v>1</v>
      </c>
      <c r="F134" s="168" t="s">
        <v>143</v>
      </c>
      <c r="H134" s="169">
        <v>31.86</v>
      </c>
      <c r="L134" s="166"/>
      <c r="M134" s="170"/>
      <c r="N134" s="171"/>
      <c r="O134" s="171"/>
      <c r="P134" s="171"/>
      <c r="Q134" s="171"/>
      <c r="R134" s="171"/>
      <c r="S134" s="171"/>
      <c r="T134" s="171"/>
      <c r="U134" s="172"/>
      <c r="AT134" s="167" t="s">
        <v>135</v>
      </c>
      <c r="AU134" s="167" t="s">
        <v>90</v>
      </c>
      <c r="AV134" s="14" t="s">
        <v>90</v>
      </c>
      <c r="AW134" s="14" t="s">
        <v>34</v>
      </c>
      <c r="AX134" s="14" t="s">
        <v>80</v>
      </c>
      <c r="AY134" s="167" t="s">
        <v>124</v>
      </c>
    </row>
    <row r="135" spans="1:65" s="15" customFormat="1">
      <c r="B135" s="173"/>
      <c r="D135" s="156" t="s">
        <v>135</v>
      </c>
      <c r="E135" s="174" t="s">
        <v>1</v>
      </c>
      <c r="F135" s="175" t="s">
        <v>138</v>
      </c>
      <c r="H135" s="176">
        <v>31.86</v>
      </c>
      <c r="L135" s="173"/>
      <c r="M135" s="177"/>
      <c r="N135" s="178"/>
      <c r="O135" s="178"/>
      <c r="P135" s="178"/>
      <c r="Q135" s="178"/>
      <c r="R135" s="178"/>
      <c r="S135" s="178"/>
      <c r="T135" s="178"/>
      <c r="U135" s="179"/>
      <c r="AT135" s="174" t="s">
        <v>135</v>
      </c>
      <c r="AU135" s="174" t="s">
        <v>90</v>
      </c>
      <c r="AV135" s="15" t="s">
        <v>139</v>
      </c>
      <c r="AW135" s="15" t="s">
        <v>34</v>
      </c>
      <c r="AX135" s="15" t="s">
        <v>80</v>
      </c>
      <c r="AY135" s="174" t="s">
        <v>124</v>
      </c>
    </row>
    <row r="136" spans="1:65" s="16" customFormat="1">
      <c r="B136" s="180"/>
      <c r="D136" s="156" t="s">
        <v>135</v>
      </c>
      <c r="E136" s="181" t="s">
        <v>1</v>
      </c>
      <c r="F136" s="182" t="s">
        <v>144</v>
      </c>
      <c r="H136" s="183">
        <v>748.03</v>
      </c>
      <c r="L136" s="180"/>
      <c r="M136" s="184"/>
      <c r="N136" s="185"/>
      <c r="O136" s="185"/>
      <c r="P136" s="185"/>
      <c r="Q136" s="185"/>
      <c r="R136" s="185"/>
      <c r="S136" s="185"/>
      <c r="T136" s="185"/>
      <c r="U136" s="186"/>
      <c r="AT136" s="181" t="s">
        <v>135</v>
      </c>
      <c r="AU136" s="181" t="s">
        <v>90</v>
      </c>
      <c r="AV136" s="16" t="s">
        <v>145</v>
      </c>
      <c r="AW136" s="16" t="s">
        <v>34</v>
      </c>
      <c r="AX136" s="16" t="s">
        <v>88</v>
      </c>
      <c r="AY136" s="181" t="s">
        <v>124</v>
      </c>
    </row>
    <row r="137" spans="1:65" s="2" customFormat="1" ht="24.2" customHeight="1">
      <c r="A137" s="32"/>
      <c r="B137" s="143"/>
      <c r="C137" s="144" t="s">
        <v>146</v>
      </c>
      <c r="D137" s="144" t="s">
        <v>128</v>
      </c>
      <c r="E137" s="145" t="s">
        <v>147</v>
      </c>
      <c r="F137" s="146" t="s">
        <v>148</v>
      </c>
      <c r="G137" s="147" t="s">
        <v>131</v>
      </c>
      <c r="H137" s="148">
        <v>58.73</v>
      </c>
      <c r="I137" s="149">
        <v>40</v>
      </c>
      <c r="J137" s="149">
        <f>ROUND(I137*H137,2)</f>
        <v>2349.1999999999998</v>
      </c>
      <c r="K137" s="146" t="s">
        <v>1</v>
      </c>
      <c r="L137" s="33"/>
      <c r="M137" s="150" t="s">
        <v>1</v>
      </c>
      <c r="N137" s="151" t="s">
        <v>45</v>
      </c>
      <c r="O137" s="152">
        <v>0</v>
      </c>
      <c r="P137" s="152">
        <f>O137*H137</f>
        <v>0</v>
      </c>
      <c r="Q137" s="152">
        <v>0</v>
      </c>
      <c r="R137" s="152">
        <f>Q137*H137</f>
        <v>0</v>
      </c>
      <c r="S137" s="152">
        <v>0</v>
      </c>
      <c r="T137" s="152">
        <f>S137*H137</f>
        <v>0</v>
      </c>
      <c r="U137" s="153" t="s">
        <v>1</v>
      </c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54" t="s">
        <v>132</v>
      </c>
      <c r="AT137" s="154" t="s">
        <v>128</v>
      </c>
      <c r="AU137" s="154" t="s">
        <v>90</v>
      </c>
      <c r="AY137" s="18" t="s">
        <v>124</v>
      </c>
      <c r="BE137" s="155">
        <f>IF(N137="základní",J137,0)</f>
        <v>2349.1999999999998</v>
      </c>
      <c r="BF137" s="155">
        <f>IF(N137="snížená",J137,0)</f>
        <v>0</v>
      </c>
      <c r="BG137" s="155">
        <f>IF(N137="zákl. přenesená",J137,0)</f>
        <v>0</v>
      </c>
      <c r="BH137" s="155">
        <f>IF(N137="sníž. přenesená",J137,0)</f>
        <v>0</v>
      </c>
      <c r="BI137" s="155">
        <f>IF(N137="nulová",J137,0)</f>
        <v>0</v>
      </c>
      <c r="BJ137" s="18" t="s">
        <v>88</v>
      </c>
      <c r="BK137" s="155">
        <f>ROUND(I137*H137,2)</f>
        <v>2349.1999999999998</v>
      </c>
      <c r="BL137" s="18" t="s">
        <v>132</v>
      </c>
      <c r="BM137" s="154" t="s">
        <v>149</v>
      </c>
    </row>
    <row r="138" spans="1:65" s="2" customFormat="1" ht="19.5">
      <c r="A138" s="32"/>
      <c r="B138" s="33"/>
      <c r="C138" s="32"/>
      <c r="D138" s="156" t="s">
        <v>134</v>
      </c>
      <c r="E138" s="32"/>
      <c r="F138" s="157" t="s">
        <v>148</v>
      </c>
      <c r="G138" s="32"/>
      <c r="H138" s="32"/>
      <c r="I138" s="32"/>
      <c r="J138" s="32"/>
      <c r="K138" s="32"/>
      <c r="L138" s="33"/>
      <c r="M138" s="158"/>
      <c r="N138" s="159"/>
      <c r="O138" s="58"/>
      <c r="P138" s="58"/>
      <c r="Q138" s="58"/>
      <c r="R138" s="58"/>
      <c r="S138" s="58"/>
      <c r="T138" s="58"/>
      <c r="U138" s="59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T138" s="18" t="s">
        <v>134</v>
      </c>
      <c r="AU138" s="18" t="s">
        <v>90</v>
      </c>
    </row>
    <row r="139" spans="1:65" s="13" customFormat="1">
      <c r="B139" s="160"/>
      <c r="D139" s="156" t="s">
        <v>135</v>
      </c>
      <c r="E139" s="161" t="s">
        <v>1</v>
      </c>
      <c r="F139" s="162" t="s">
        <v>150</v>
      </c>
      <c r="H139" s="161" t="s">
        <v>1</v>
      </c>
      <c r="L139" s="160"/>
      <c r="M139" s="163"/>
      <c r="N139" s="164"/>
      <c r="O139" s="164"/>
      <c r="P139" s="164"/>
      <c r="Q139" s="164"/>
      <c r="R139" s="164"/>
      <c r="S139" s="164"/>
      <c r="T139" s="164"/>
      <c r="U139" s="165"/>
      <c r="AT139" s="161" t="s">
        <v>135</v>
      </c>
      <c r="AU139" s="161" t="s">
        <v>90</v>
      </c>
      <c r="AV139" s="13" t="s">
        <v>88</v>
      </c>
      <c r="AW139" s="13" t="s">
        <v>34</v>
      </c>
      <c r="AX139" s="13" t="s">
        <v>80</v>
      </c>
      <c r="AY139" s="161" t="s">
        <v>124</v>
      </c>
    </row>
    <row r="140" spans="1:65" s="14" customFormat="1">
      <c r="B140" s="166"/>
      <c r="D140" s="156" t="s">
        <v>135</v>
      </c>
      <c r="E140" s="167" t="s">
        <v>1</v>
      </c>
      <c r="F140" s="168" t="s">
        <v>151</v>
      </c>
      <c r="H140" s="169">
        <v>3.65</v>
      </c>
      <c r="L140" s="166"/>
      <c r="M140" s="170"/>
      <c r="N140" s="171"/>
      <c r="O140" s="171"/>
      <c r="P140" s="171"/>
      <c r="Q140" s="171"/>
      <c r="R140" s="171"/>
      <c r="S140" s="171"/>
      <c r="T140" s="171"/>
      <c r="U140" s="172"/>
      <c r="AT140" s="167" t="s">
        <v>135</v>
      </c>
      <c r="AU140" s="167" t="s">
        <v>90</v>
      </c>
      <c r="AV140" s="14" t="s">
        <v>90</v>
      </c>
      <c r="AW140" s="14" t="s">
        <v>34</v>
      </c>
      <c r="AX140" s="14" t="s">
        <v>80</v>
      </c>
      <c r="AY140" s="167" t="s">
        <v>124</v>
      </c>
    </row>
    <row r="141" spans="1:65" s="15" customFormat="1">
      <c r="B141" s="173"/>
      <c r="D141" s="156" t="s">
        <v>135</v>
      </c>
      <c r="E141" s="174" t="s">
        <v>1</v>
      </c>
      <c r="F141" s="175" t="s">
        <v>138</v>
      </c>
      <c r="H141" s="176">
        <v>3.65</v>
      </c>
      <c r="L141" s="173"/>
      <c r="M141" s="177"/>
      <c r="N141" s="178"/>
      <c r="O141" s="178"/>
      <c r="P141" s="178"/>
      <c r="Q141" s="178"/>
      <c r="R141" s="178"/>
      <c r="S141" s="178"/>
      <c r="T141" s="178"/>
      <c r="U141" s="179"/>
      <c r="AT141" s="174" t="s">
        <v>135</v>
      </c>
      <c r="AU141" s="174" t="s">
        <v>90</v>
      </c>
      <c r="AV141" s="15" t="s">
        <v>139</v>
      </c>
      <c r="AW141" s="15" t="s">
        <v>34</v>
      </c>
      <c r="AX141" s="15" t="s">
        <v>80</v>
      </c>
      <c r="AY141" s="174" t="s">
        <v>124</v>
      </c>
    </row>
    <row r="142" spans="1:65" s="13" customFormat="1" ht="22.5">
      <c r="B142" s="160"/>
      <c r="D142" s="156" t="s">
        <v>135</v>
      </c>
      <c r="E142" s="161" t="s">
        <v>1</v>
      </c>
      <c r="F142" s="162" t="s">
        <v>152</v>
      </c>
      <c r="H142" s="161" t="s">
        <v>1</v>
      </c>
      <c r="L142" s="160"/>
      <c r="M142" s="163"/>
      <c r="N142" s="164"/>
      <c r="O142" s="164"/>
      <c r="P142" s="164"/>
      <c r="Q142" s="164"/>
      <c r="R142" s="164"/>
      <c r="S142" s="164"/>
      <c r="T142" s="164"/>
      <c r="U142" s="165"/>
      <c r="AT142" s="161" t="s">
        <v>135</v>
      </c>
      <c r="AU142" s="161" t="s">
        <v>90</v>
      </c>
      <c r="AV142" s="13" t="s">
        <v>88</v>
      </c>
      <c r="AW142" s="13" t="s">
        <v>34</v>
      </c>
      <c r="AX142" s="13" t="s">
        <v>80</v>
      </c>
      <c r="AY142" s="161" t="s">
        <v>124</v>
      </c>
    </row>
    <row r="143" spans="1:65" s="14" customFormat="1">
      <c r="B143" s="166"/>
      <c r="D143" s="156" t="s">
        <v>135</v>
      </c>
      <c r="E143" s="167" t="s">
        <v>1</v>
      </c>
      <c r="F143" s="168" t="s">
        <v>153</v>
      </c>
      <c r="H143" s="169">
        <v>9.4499999999999993</v>
      </c>
      <c r="L143" s="166"/>
      <c r="M143" s="170"/>
      <c r="N143" s="171"/>
      <c r="O143" s="171"/>
      <c r="P143" s="171"/>
      <c r="Q143" s="171"/>
      <c r="R143" s="171"/>
      <c r="S143" s="171"/>
      <c r="T143" s="171"/>
      <c r="U143" s="172"/>
      <c r="AT143" s="167" t="s">
        <v>135</v>
      </c>
      <c r="AU143" s="167" t="s">
        <v>90</v>
      </c>
      <c r="AV143" s="14" t="s">
        <v>90</v>
      </c>
      <c r="AW143" s="14" t="s">
        <v>34</v>
      </c>
      <c r="AX143" s="14" t="s">
        <v>80</v>
      </c>
      <c r="AY143" s="167" t="s">
        <v>124</v>
      </c>
    </row>
    <row r="144" spans="1:65" s="15" customFormat="1">
      <c r="B144" s="173"/>
      <c r="D144" s="156" t="s">
        <v>135</v>
      </c>
      <c r="E144" s="174" t="s">
        <v>1</v>
      </c>
      <c r="F144" s="175" t="s">
        <v>138</v>
      </c>
      <c r="H144" s="176">
        <v>9.4499999999999993</v>
      </c>
      <c r="L144" s="173"/>
      <c r="M144" s="177"/>
      <c r="N144" s="178"/>
      <c r="O144" s="178"/>
      <c r="P144" s="178"/>
      <c r="Q144" s="178"/>
      <c r="R144" s="178"/>
      <c r="S144" s="178"/>
      <c r="T144" s="178"/>
      <c r="U144" s="179"/>
      <c r="AT144" s="174" t="s">
        <v>135</v>
      </c>
      <c r="AU144" s="174" t="s">
        <v>90</v>
      </c>
      <c r="AV144" s="15" t="s">
        <v>139</v>
      </c>
      <c r="AW144" s="15" t="s">
        <v>34</v>
      </c>
      <c r="AX144" s="15" t="s">
        <v>80</v>
      </c>
      <c r="AY144" s="174" t="s">
        <v>124</v>
      </c>
    </row>
    <row r="145" spans="2:51" s="13" customFormat="1">
      <c r="B145" s="160"/>
      <c r="D145" s="156" t="s">
        <v>135</v>
      </c>
      <c r="E145" s="161" t="s">
        <v>1</v>
      </c>
      <c r="F145" s="162" t="s">
        <v>154</v>
      </c>
      <c r="H145" s="161" t="s">
        <v>1</v>
      </c>
      <c r="L145" s="160"/>
      <c r="M145" s="163"/>
      <c r="N145" s="164"/>
      <c r="O145" s="164"/>
      <c r="P145" s="164"/>
      <c r="Q145" s="164"/>
      <c r="R145" s="164"/>
      <c r="S145" s="164"/>
      <c r="T145" s="164"/>
      <c r="U145" s="165"/>
      <c r="AT145" s="161" t="s">
        <v>135</v>
      </c>
      <c r="AU145" s="161" t="s">
        <v>90</v>
      </c>
      <c r="AV145" s="13" t="s">
        <v>88</v>
      </c>
      <c r="AW145" s="13" t="s">
        <v>34</v>
      </c>
      <c r="AX145" s="13" t="s">
        <v>80</v>
      </c>
      <c r="AY145" s="161" t="s">
        <v>124</v>
      </c>
    </row>
    <row r="146" spans="2:51" s="14" customFormat="1">
      <c r="B146" s="166"/>
      <c r="D146" s="156" t="s">
        <v>135</v>
      </c>
      <c r="E146" s="167" t="s">
        <v>1</v>
      </c>
      <c r="F146" s="168" t="s">
        <v>155</v>
      </c>
      <c r="H146" s="169">
        <v>7.3</v>
      </c>
      <c r="L146" s="166"/>
      <c r="M146" s="170"/>
      <c r="N146" s="171"/>
      <c r="O146" s="171"/>
      <c r="P146" s="171"/>
      <c r="Q146" s="171"/>
      <c r="R146" s="171"/>
      <c r="S146" s="171"/>
      <c r="T146" s="171"/>
      <c r="U146" s="172"/>
      <c r="AT146" s="167" t="s">
        <v>135</v>
      </c>
      <c r="AU146" s="167" t="s">
        <v>90</v>
      </c>
      <c r="AV146" s="14" t="s">
        <v>90</v>
      </c>
      <c r="AW146" s="14" t="s">
        <v>34</v>
      </c>
      <c r="AX146" s="14" t="s">
        <v>80</v>
      </c>
      <c r="AY146" s="167" t="s">
        <v>124</v>
      </c>
    </row>
    <row r="147" spans="2:51" s="15" customFormat="1">
      <c r="B147" s="173"/>
      <c r="D147" s="156" t="s">
        <v>135</v>
      </c>
      <c r="E147" s="174" t="s">
        <v>1</v>
      </c>
      <c r="F147" s="175" t="s">
        <v>138</v>
      </c>
      <c r="H147" s="176">
        <v>7.3</v>
      </c>
      <c r="L147" s="173"/>
      <c r="M147" s="177"/>
      <c r="N147" s="178"/>
      <c r="O147" s="178"/>
      <c r="P147" s="178"/>
      <c r="Q147" s="178"/>
      <c r="R147" s="178"/>
      <c r="S147" s="178"/>
      <c r="T147" s="178"/>
      <c r="U147" s="179"/>
      <c r="AT147" s="174" t="s">
        <v>135</v>
      </c>
      <c r="AU147" s="174" t="s">
        <v>90</v>
      </c>
      <c r="AV147" s="15" t="s">
        <v>139</v>
      </c>
      <c r="AW147" s="15" t="s">
        <v>34</v>
      </c>
      <c r="AX147" s="15" t="s">
        <v>80</v>
      </c>
      <c r="AY147" s="174" t="s">
        <v>124</v>
      </c>
    </row>
    <row r="148" spans="2:51" s="13" customFormat="1">
      <c r="B148" s="160"/>
      <c r="D148" s="156" t="s">
        <v>135</v>
      </c>
      <c r="E148" s="161" t="s">
        <v>1</v>
      </c>
      <c r="F148" s="162" t="s">
        <v>156</v>
      </c>
      <c r="H148" s="161" t="s">
        <v>1</v>
      </c>
      <c r="L148" s="160"/>
      <c r="M148" s="163"/>
      <c r="N148" s="164"/>
      <c r="O148" s="164"/>
      <c r="P148" s="164"/>
      <c r="Q148" s="164"/>
      <c r="R148" s="164"/>
      <c r="S148" s="164"/>
      <c r="T148" s="164"/>
      <c r="U148" s="165"/>
      <c r="AT148" s="161" t="s">
        <v>135</v>
      </c>
      <c r="AU148" s="161" t="s">
        <v>90</v>
      </c>
      <c r="AV148" s="13" t="s">
        <v>88</v>
      </c>
      <c r="AW148" s="13" t="s">
        <v>34</v>
      </c>
      <c r="AX148" s="13" t="s">
        <v>80</v>
      </c>
      <c r="AY148" s="161" t="s">
        <v>124</v>
      </c>
    </row>
    <row r="149" spans="2:51" s="14" customFormat="1">
      <c r="B149" s="166"/>
      <c r="D149" s="156" t="s">
        <v>135</v>
      </c>
      <c r="E149" s="167" t="s">
        <v>1</v>
      </c>
      <c r="F149" s="168" t="s">
        <v>157</v>
      </c>
      <c r="H149" s="169">
        <v>18.193999999999999</v>
      </c>
      <c r="L149" s="166"/>
      <c r="M149" s="170"/>
      <c r="N149" s="171"/>
      <c r="O149" s="171"/>
      <c r="P149" s="171"/>
      <c r="Q149" s="171"/>
      <c r="R149" s="171"/>
      <c r="S149" s="171"/>
      <c r="T149" s="171"/>
      <c r="U149" s="172"/>
      <c r="AT149" s="167" t="s">
        <v>135</v>
      </c>
      <c r="AU149" s="167" t="s">
        <v>90</v>
      </c>
      <c r="AV149" s="14" t="s">
        <v>90</v>
      </c>
      <c r="AW149" s="14" t="s">
        <v>34</v>
      </c>
      <c r="AX149" s="14" t="s">
        <v>80</v>
      </c>
      <c r="AY149" s="167" t="s">
        <v>124</v>
      </c>
    </row>
    <row r="150" spans="2:51" s="15" customFormat="1">
      <c r="B150" s="173"/>
      <c r="D150" s="156" t="s">
        <v>135</v>
      </c>
      <c r="E150" s="174" t="s">
        <v>1</v>
      </c>
      <c r="F150" s="175" t="s">
        <v>138</v>
      </c>
      <c r="H150" s="176">
        <v>18.193999999999999</v>
      </c>
      <c r="L150" s="173"/>
      <c r="M150" s="177"/>
      <c r="N150" s="178"/>
      <c r="O150" s="178"/>
      <c r="P150" s="178"/>
      <c r="Q150" s="178"/>
      <c r="R150" s="178"/>
      <c r="S150" s="178"/>
      <c r="T150" s="178"/>
      <c r="U150" s="179"/>
      <c r="AT150" s="174" t="s">
        <v>135</v>
      </c>
      <c r="AU150" s="174" t="s">
        <v>90</v>
      </c>
      <c r="AV150" s="15" t="s">
        <v>139</v>
      </c>
      <c r="AW150" s="15" t="s">
        <v>34</v>
      </c>
      <c r="AX150" s="15" t="s">
        <v>80</v>
      </c>
      <c r="AY150" s="174" t="s">
        <v>124</v>
      </c>
    </row>
    <row r="151" spans="2:51" s="13" customFormat="1">
      <c r="B151" s="160"/>
      <c r="D151" s="156" t="s">
        <v>135</v>
      </c>
      <c r="E151" s="161" t="s">
        <v>1</v>
      </c>
      <c r="F151" s="162" t="s">
        <v>158</v>
      </c>
      <c r="H151" s="161" t="s">
        <v>1</v>
      </c>
      <c r="L151" s="160"/>
      <c r="M151" s="163"/>
      <c r="N151" s="164"/>
      <c r="O151" s="164"/>
      <c r="P151" s="164"/>
      <c r="Q151" s="164"/>
      <c r="R151" s="164"/>
      <c r="S151" s="164"/>
      <c r="T151" s="164"/>
      <c r="U151" s="165"/>
      <c r="AT151" s="161" t="s">
        <v>135</v>
      </c>
      <c r="AU151" s="161" t="s">
        <v>90</v>
      </c>
      <c r="AV151" s="13" t="s">
        <v>88</v>
      </c>
      <c r="AW151" s="13" t="s">
        <v>34</v>
      </c>
      <c r="AX151" s="13" t="s">
        <v>80</v>
      </c>
      <c r="AY151" s="161" t="s">
        <v>124</v>
      </c>
    </row>
    <row r="152" spans="2:51" s="14" customFormat="1">
      <c r="B152" s="166"/>
      <c r="D152" s="156" t="s">
        <v>135</v>
      </c>
      <c r="E152" s="167" t="s">
        <v>1</v>
      </c>
      <c r="F152" s="168" t="s">
        <v>159</v>
      </c>
      <c r="H152" s="169">
        <v>2.64</v>
      </c>
      <c r="L152" s="166"/>
      <c r="M152" s="170"/>
      <c r="N152" s="171"/>
      <c r="O152" s="171"/>
      <c r="P152" s="171"/>
      <c r="Q152" s="171"/>
      <c r="R152" s="171"/>
      <c r="S152" s="171"/>
      <c r="T152" s="171"/>
      <c r="U152" s="172"/>
      <c r="AT152" s="167" t="s">
        <v>135</v>
      </c>
      <c r="AU152" s="167" t="s">
        <v>90</v>
      </c>
      <c r="AV152" s="14" t="s">
        <v>90</v>
      </c>
      <c r="AW152" s="14" t="s">
        <v>34</v>
      </c>
      <c r="AX152" s="14" t="s">
        <v>80</v>
      </c>
      <c r="AY152" s="167" t="s">
        <v>124</v>
      </c>
    </row>
    <row r="153" spans="2:51" s="15" customFormat="1">
      <c r="B153" s="173"/>
      <c r="D153" s="156" t="s">
        <v>135</v>
      </c>
      <c r="E153" s="174" t="s">
        <v>1</v>
      </c>
      <c r="F153" s="175" t="s">
        <v>138</v>
      </c>
      <c r="H153" s="176">
        <v>2.64</v>
      </c>
      <c r="L153" s="173"/>
      <c r="M153" s="177"/>
      <c r="N153" s="178"/>
      <c r="O153" s="178"/>
      <c r="P153" s="178"/>
      <c r="Q153" s="178"/>
      <c r="R153" s="178"/>
      <c r="S153" s="178"/>
      <c r="T153" s="178"/>
      <c r="U153" s="179"/>
      <c r="AT153" s="174" t="s">
        <v>135</v>
      </c>
      <c r="AU153" s="174" t="s">
        <v>90</v>
      </c>
      <c r="AV153" s="15" t="s">
        <v>139</v>
      </c>
      <c r="AW153" s="15" t="s">
        <v>34</v>
      </c>
      <c r="AX153" s="15" t="s">
        <v>80</v>
      </c>
      <c r="AY153" s="174" t="s">
        <v>124</v>
      </c>
    </row>
    <row r="154" spans="2:51" s="13" customFormat="1">
      <c r="B154" s="160"/>
      <c r="D154" s="156" t="s">
        <v>135</v>
      </c>
      <c r="E154" s="161" t="s">
        <v>1</v>
      </c>
      <c r="F154" s="162" t="s">
        <v>160</v>
      </c>
      <c r="H154" s="161" t="s">
        <v>1</v>
      </c>
      <c r="L154" s="160"/>
      <c r="M154" s="163"/>
      <c r="N154" s="164"/>
      <c r="O154" s="164"/>
      <c r="P154" s="164"/>
      <c r="Q154" s="164"/>
      <c r="R154" s="164"/>
      <c r="S154" s="164"/>
      <c r="T154" s="164"/>
      <c r="U154" s="165"/>
      <c r="AT154" s="161" t="s">
        <v>135</v>
      </c>
      <c r="AU154" s="161" t="s">
        <v>90</v>
      </c>
      <c r="AV154" s="13" t="s">
        <v>88</v>
      </c>
      <c r="AW154" s="13" t="s">
        <v>34</v>
      </c>
      <c r="AX154" s="13" t="s">
        <v>80</v>
      </c>
      <c r="AY154" s="161" t="s">
        <v>124</v>
      </c>
    </row>
    <row r="155" spans="2:51" s="14" customFormat="1">
      <c r="B155" s="166"/>
      <c r="D155" s="156" t="s">
        <v>135</v>
      </c>
      <c r="E155" s="167" t="s">
        <v>1</v>
      </c>
      <c r="F155" s="168" t="s">
        <v>161</v>
      </c>
      <c r="H155" s="169">
        <v>13.295999999999999</v>
      </c>
      <c r="L155" s="166"/>
      <c r="M155" s="170"/>
      <c r="N155" s="171"/>
      <c r="O155" s="171"/>
      <c r="P155" s="171"/>
      <c r="Q155" s="171"/>
      <c r="R155" s="171"/>
      <c r="S155" s="171"/>
      <c r="T155" s="171"/>
      <c r="U155" s="172"/>
      <c r="AT155" s="167" t="s">
        <v>135</v>
      </c>
      <c r="AU155" s="167" t="s">
        <v>90</v>
      </c>
      <c r="AV155" s="14" t="s">
        <v>90</v>
      </c>
      <c r="AW155" s="14" t="s">
        <v>34</v>
      </c>
      <c r="AX155" s="14" t="s">
        <v>80</v>
      </c>
      <c r="AY155" s="167" t="s">
        <v>124</v>
      </c>
    </row>
    <row r="156" spans="2:51" s="15" customFormat="1">
      <c r="B156" s="173"/>
      <c r="D156" s="156" t="s">
        <v>135</v>
      </c>
      <c r="E156" s="174" t="s">
        <v>1</v>
      </c>
      <c r="F156" s="175" t="s">
        <v>138</v>
      </c>
      <c r="H156" s="176">
        <v>13.295999999999999</v>
      </c>
      <c r="L156" s="173"/>
      <c r="M156" s="177"/>
      <c r="N156" s="178"/>
      <c r="O156" s="178"/>
      <c r="P156" s="178"/>
      <c r="Q156" s="178"/>
      <c r="R156" s="178"/>
      <c r="S156" s="178"/>
      <c r="T156" s="178"/>
      <c r="U156" s="179"/>
      <c r="AT156" s="174" t="s">
        <v>135</v>
      </c>
      <c r="AU156" s="174" t="s">
        <v>90</v>
      </c>
      <c r="AV156" s="15" t="s">
        <v>139</v>
      </c>
      <c r="AW156" s="15" t="s">
        <v>34</v>
      </c>
      <c r="AX156" s="15" t="s">
        <v>80</v>
      </c>
      <c r="AY156" s="174" t="s">
        <v>124</v>
      </c>
    </row>
    <row r="157" spans="2:51" s="13" customFormat="1">
      <c r="B157" s="160"/>
      <c r="D157" s="156" t="s">
        <v>135</v>
      </c>
      <c r="E157" s="161" t="s">
        <v>1</v>
      </c>
      <c r="F157" s="162" t="s">
        <v>162</v>
      </c>
      <c r="H157" s="161" t="s">
        <v>1</v>
      </c>
      <c r="L157" s="160"/>
      <c r="M157" s="163"/>
      <c r="N157" s="164"/>
      <c r="O157" s="164"/>
      <c r="P157" s="164"/>
      <c r="Q157" s="164"/>
      <c r="R157" s="164"/>
      <c r="S157" s="164"/>
      <c r="T157" s="164"/>
      <c r="U157" s="165"/>
      <c r="AT157" s="161" t="s">
        <v>135</v>
      </c>
      <c r="AU157" s="161" t="s">
        <v>90</v>
      </c>
      <c r="AV157" s="13" t="s">
        <v>88</v>
      </c>
      <c r="AW157" s="13" t="s">
        <v>34</v>
      </c>
      <c r="AX157" s="13" t="s">
        <v>80</v>
      </c>
      <c r="AY157" s="161" t="s">
        <v>124</v>
      </c>
    </row>
    <row r="158" spans="2:51" s="14" customFormat="1">
      <c r="B158" s="166"/>
      <c r="D158" s="156" t="s">
        <v>135</v>
      </c>
      <c r="E158" s="167" t="s">
        <v>1</v>
      </c>
      <c r="F158" s="168" t="s">
        <v>163</v>
      </c>
      <c r="H158" s="169">
        <v>4.2</v>
      </c>
      <c r="L158" s="166"/>
      <c r="M158" s="170"/>
      <c r="N158" s="171"/>
      <c r="O158" s="171"/>
      <c r="P158" s="171"/>
      <c r="Q158" s="171"/>
      <c r="R158" s="171"/>
      <c r="S158" s="171"/>
      <c r="T158" s="171"/>
      <c r="U158" s="172"/>
      <c r="AT158" s="167" t="s">
        <v>135</v>
      </c>
      <c r="AU158" s="167" t="s">
        <v>90</v>
      </c>
      <c r="AV158" s="14" t="s">
        <v>90</v>
      </c>
      <c r="AW158" s="14" t="s">
        <v>34</v>
      </c>
      <c r="AX158" s="14" t="s">
        <v>80</v>
      </c>
      <c r="AY158" s="167" t="s">
        <v>124</v>
      </c>
    </row>
    <row r="159" spans="2:51" s="15" customFormat="1">
      <c r="B159" s="173"/>
      <c r="D159" s="156" t="s">
        <v>135</v>
      </c>
      <c r="E159" s="174" t="s">
        <v>1</v>
      </c>
      <c r="F159" s="175" t="s">
        <v>138</v>
      </c>
      <c r="H159" s="176">
        <v>4.2</v>
      </c>
      <c r="L159" s="173"/>
      <c r="M159" s="177"/>
      <c r="N159" s="178"/>
      <c r="O159" s="178"/>
      <c r="P159" s="178"/>
      <c r="Q159" s="178"/>
      <c r="R159" s="178"/>
      <c r="S159" s="178"/>
      <c r="T159" s="178"/>
      <c r="U159" s="179"/>
      <c r="AT159" s="174" t="s">
        <v>135</v>
      </c>
      <c r="AU159" s="174" t="s">
        <v>90</v>
      </c>
      <c r="AV159" s="15" t="s">
        <v>139</v>
      </c>
      <c r="AW159" s="15" t="s">
        <v>34</v>
      </c>
      <c r="AX159" s="15" t="s">
        <v>80</v>
      </c>
      <c r="AY159" s="174" t="s">
        <v>124</v>
      </c>
    </row>
    <row r="160" spans="2:51" s="16" customFormat="1">
      <c r="B160" s="180"/>
      <c r="D160" s="156" t="s">
        <v>135</v>
      </c>
      <c r="E160" s="181" t="s">
        <v>1</v>
      </c>
      <c r="F160" s="182" t="s">
        <v>144</v>
      </c>
      <c r="H160" s="183">
        <v>58.73</v>
      </c>
      <c r="L160" s="180"/>
      <c r="M160" s="184"/>
      <c r="N160" s="185"/>
      <c r="O160" s="185"/>
      <c r="P160" s="185"/>
      <c r="Q160" s="185"/>
      <c r="R160" s="185"/>
      <c r="S160" s="185"/>
      <c r="T160" s="185"/>
      <c r="U160" s="186"/>
      <c r="AT160" s="181" t="s">
        <v>135</v>
      </c>
      <c r="AU160" s="181" t="s">
        <v>90</v>
      </c>
      <c r="AV160" s="16" t="s">
        <v>145</v>
      </c>
      <c r="AW160" s="16" t="s">
        <v>34</v>
      </c>
      <c r="AX160" s="16" t="s">
        <v>88</v>
      </c>
      <c r="AY160" s="181" t="s">
        <v>124</v>
      </c>
    </row>
    <row r="161" spans="1:65" s="2" customFormat="1" ht="21.75" customHeight="1">
      <c r="A161" s="32"/>
      <c r="B161" s="143"/>
      <c r="C161" s="144" t="s">
        <v>164</v>
      </c>
      <c r="D161" s="144" t="s">
        <v>128</v>
      </c>
      <c r="E161" s="145" t="s">
        <v>165</v>
      </c>
      <c r="F161" s="146" t="s">
        <v>166</v>
      </c>
      <c r="G161" s="147" t="s">
        <v>131</v>
      </c>
      <c r="H161" s="148">
        <v>748.03</v>
      </c>
      <c r="I161" s="149">
        <v>77</v>
      </c>
      <c r="J161" s="149">
        <f>ROUND(I161*H161,2)</f>
        <v>57598.31</v>
      </c>
      <c r="K161" s="146" t="s">
        <v>1</v>
      </c>
      <c r="L161" s="33"/>
      <c r="M161" s="150" t="s">
        <v>1</v>
      </c>
      <c r="N161" s="151" t="s">
        <v>45</v>
      </c>
      <c r="O161" s="152">
        <v>0</v>
      </c>
      <c r="P161" s="152">
        <f>O161*H161</f>
        <v>0</v>
      </c>
      <c r="Q161" s="152">
        <v>0</v>
      </c>
      <c r="R161" s="152">
        <f>Q161*H161</f>
        <v>0</v>
      </c>
      <c r="S161" s="152">
        <v>0</v>
      </c>
      <c r="T161" s="152">
        <f>S161*H161</f>
        <v>0</v>
      </c>
      <c r="U161" s="153" t="s">
        <v>1</v>
      </c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4" t="s">
        <v>132</v>
      </c>
      <c r="AT161" s="154" t="s">
        <v>128</v>
      </c>
      <c r="AU161" s="154" t="s">
        <v>90</v>
      </c>
      <c r="AY161" s="18" t="s">
        <v>124</v>
      </c>
      <c r="BE161" s="155">
        <f>IF(N161="základní",J161,0)</f>
        <v>57598.31</v>
      </c>
      <c r="BF161" s="155">
        <f>IF(N161="snížená",J161,0)</f>
        <v>0</v>
      </c>
      <c r="BG161" s="155">
        <f>IF(N161="zákl. přenesená",J161,0)</f>
        <v>0</v>
      </c>
      <c r="BH161" s="155">
        <f>IF(N161="sníž. přenesená",J161,0)</f>
        <v>0</v>
      </c>
      <c r="BI161" s="155">
        <f>IF(N161="nulová",J161,0)</f>
        <v>0</v>
      </c>
      <c r="BJ161" s="18" t="s">
        <v>88</v>
      </c>
      <c r="BK161" s="155">
        <f>ROUND(I161*H161,2)</f>
        <v>57598.31</v>
      </c>
      <c r="BL161" s="18" t="s">
        <v>132</v>
      </c>
      <c r="BM161" s="154" t="s">
        <v>167</v>
      </c>
    </row>
    <row r="162" spans="1:65" s="2" customFormat="1">
      <c r="A162" s="32"/>
      <c r="B162" s="33"/>
      <c r="C162" s="32"/>
      <c r="D162" s="156" t="s">
        <v>134</v>
      </c>
      <c r="E162" s="32"/>
      <c r="F162" s="157" t="s">
        <v>166</v>
      </c>
      <c r="G162" s="32"/>
      <c r="H162" s="32"/>
      <c r="I162" s="32"/>
      <c r="J162" s="32"/>
      <c r="K162" s="32"/>
      <c r="L162" s="33"/>
      <c r="M162" s="158"/>
      <c r="N162" s="159"/>
      <c r="O162" s="58"/>
      <c r="P162" s="58"/>
      <c r="Q162" s="58"/>
      <c r="R162" s="58"/>
      <c r="S162" s="58"/>
      <c r="T162" s="58"/>
      <c r="U162" s="59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T162" s="18" t="s">
        <v>134</v>
      </c>
      <c r="AU162" s="18" t="s">
        <v>90</v>
      </c>
    </row>
    <row r="163" spans="1:65" s="13" customFormat="1">
      <c r="B163" s="160"/>
      <c r="D163" s="156" t="s">
        <v>135</v>
      </c>
      <c r="E163" s="161" t="s">
        <v>1</v>
      </c>
      <c r="F163" s="162" t="s">
        <v>136</v>
      </c>
      <c r="H163" s="161" t="s">
        <v>1</v>
      </c>
      <c r="L163" s="160"/>
      <c r="M163" s="163"/>
      <c r="N163" s="164"/>
      <c r="O163" s="164"/>
      <c r="P163" s="164"/>
      <c r="Q163" s="164"/>
      <c r="R163" s="164"/>
      <c r="S163" s="164"/>
      <c r="T163" s="164"/>
      <c r="U163" s="165"/>
      <c r="AT163" s="161" t="s">
        <v>135</v>
      </c>
      <c r="AU163" s="161" t="s">
        <v>90</v>
      </c>
      <c r="AV163" s="13" t="s">
        <v>88</v>
      </c>
      <c r="AW163" s="13" t="s">
        <v>34</v>
      </c>
      <c r="AX163" s="13" t="s">
        <v>80</v>
      </c>
      <c r="AY163" s="161" t="s">
        <v>124</v>
      </c>
    </row>
    <row r="164" spans="1:65" s="14" customFormat="1">
      <c r="B164" s="166"/>
      <c r="D164" s="156" t="s">
        <v>135</v>
      </c>
      <c r="E164" s="167" t="s">
        <v>1</v>
      </c>
      <c r="F164" s="168" t="s">
        <v>137</v>
      </c>
      <c r="H164" s="169">
        <v>651.32000000000005</v>
      </c>
      <c r="L164" s="166"/>
      <c r="M164" s="170"/>
      <c r="N164" s="171"/>
      <c r="O164" s="171"/>
      <c r="P164" s="171"/>
      <c r="Q164" s="171"/>
      <c r="R164" s="171"/>
      <c r="S164" s="171"/>
      <c r="T164" s="171"/>
      <c r="U164" s="172"/>
      <c r="AT164" s="167" t="s">
        <v>135</v>
      </c>
      <c r="AU164" s="167" t="s">
        <v>90</v>
      </c>
      <c r="AV164" s="14" t="s">
        <v>90</v>
      </c>
      <c r="AW164" s="14" t="s">
        <v>34</v>
      </c>
      <c r="AX164" s="14" t="s">
        <v>80</v>
      </c>
      <c r="AY164" s="167" t="s">
        <v>124</v>
      </c>
    </row>
    <row r="165" spans="1:65" s="15" customFormat="1">
      <c r="B165" s="173"/>
      <c r="D165" s="156" t="s">
        <v>135</v>
      </c>
      <c r="E165" s="174" t="s">
        <v>1</v>
      </c>
      <c r="F165" s="175" t="s">
        <v>138</v>
      </c>
      <c r="H165" s="176">
        <v>651.32000000000005</v>
      </c>
      <c r="L165" s="173"/>
      <c r="M165" s="177"/>
      <c r="N165" s="178"/>
      <c r="O165" s="178"/>
      <c r="P165" s="178"/>
      <c r="Q165" s="178"/>
      <c r="R165" s="178"/>
      <c r="S165" s="178"/>
      <c r="T165" s="178"/>
      <c r="U165" s="179"/>
      <c r="AT165" s="174" t="s">
        <v>135</v>
      </c>
      <c r="AU165" s="174" t="s">
        <v>90</v>
      </c>
      <c r="AV165" s="15" t="s">
        <v>139</v>
      </c>
      <c r="AW165" s="15" t="s">
        <v>34</v>
      </c>
      <c r="AX165" s="15" t="s">
        <v>80</v>
      </c>
      <c r="AY165" s="174" t="s">
        <v>124</v>
      </c>
    </row>
    <row r="166" spans="1:65" s="13" customFormat="1">
      <c r="B166" s="160"/>
      <c r="D166" s="156" t="s">
        <v>135</v>
      </c>
      <c r="E166" s="161" t="s">
        <v>1</v>
      </c>
      <c r="F166" s="162" t="s">
        <v>140</v>
      </c>
      <c r="H166" s="161" t="s">
        <v>1</v>
      </c>
      <c r="L166" s="160"/>
      <c r="M166" s="163"/>
      <c r="N166" s="164"/>
      <c r="O166" s="164"/>
      <c r="P166" s="164"/>
      <c r="Q166" s="164"/>
      <c r="R166" s="164"/>
      <c r="S166" s="164"/>
      <c r="T166" s="164"/>
      <c r="U166" s="165"/>
      <c r="AT166" s="161" t="s">
        <v>135</v>
      </c>
      <c r="AU166" s="161" t="s">
        <v>90</v>
      </c>
      <c r="AV166" s="13" t="s">
        <v>88</v>
      </c>
      <c r="AW166" s="13" t="s">
        <v>34</v>
      </c>
      <c r="AX166" s="13" t="s">
        <v>80</v>
      </c>
      <c r="AY166" s="161" t="s">
        <v>124</v>
      </c>
    </row>
    <row r="167" spans="1:65" s="14" customFormat="1">
      <c r="B167" s="166"/>
      <c r="D167" s="156" t="s">
        <v>135</v>
      </c>
      <c r="E167" s="167" t="s">
        <v>1</v>
      </c>
      <c r="F167" s="168" t="s">
        <v>141</v>
      </c>
      <c r="H167" s="169">
        <v>64.849999999999994</v>
      </c>
      <c r="L167" s="166"/>
      <c r="M167" s="170"/>
      <c r="N167" s="171"/>
      <c r="O167" s="171"/>
      <c r="P167" s="171"/>
      <c r="Q167" s="171"/>
      <c r="R167" s="171"/>
      <c r="S167" s="171"/>
      <c r="T167" s="171"/>
      <c r="U167" s="172"/>
      <c r="AT167" s="167" t="s">
        <v>135</v>
      </c>
      <c r="AU167" s="167" t="s">
        <v>90</v>
      </c>
      <c r="AV167" s="14" t="s">
        <v>90</v>
      </c>
      <c r="AW167" s="14" t="s">
        <v>34</v>
      </c>
      <c r="AX167" s="14" t="s">
        <v>80</v>
      </c>
      <c r="AY167" s="167" t="s">
        <v>124</v>
      </c>
    </row>
    <row r="168" spans="1:65" s="15" customFormat="1">
      <c r="B168" s="173"/>
      <c r="D168" s="156" t="s">
        <v>135</v>
      </c>
      <c r="E168" s="174" t="s">
        <v>1</v>
      </c>
      <c r="F168" s="175" t="s">
        <v>138</v>
      </c>
      <c r="H168" s="176">
        <v>64.849999999999994</v>
      </c>
      <c r="L168" s="173"/>
      <c r="M168" s="177"/>
      <c r="N168" s="178"/>
      <c r="O168" s="178"/>
      <c r="P168" s="178"/>
      <c r="Q168" s="178"/>
      <c r="R168" s="178"/>
      <c r="S168" s="178"/>
      <c r="T168" s="178"/>
      <c r="U168" s="179"/>
      <c r="AT168" s="174" t="s">
        <v>135</v>
      </c>
      <c r="AU168" s="174" t="s">
        <v>90</v>
      </c>
      <c r="AV168" s="15" t="s">
        <v>139</v>
      </c>
      <c r="AW168" s="15" t="s">
        <v>34</v>
      </c>
      <c r="AX168" s="15" t="s">
        <v>80</v>
      </c>
      <c r="AY168" s="174" t="s">
        <v>124</v>
      </c>
    </row>
    <row r="169" spans="1:65" s="13" customFormat="1">
      <c r="B169" s="160"/>
      <c r="D169" s="156" t="s">
        <v>135</v>
      </c>
      <c r="E169" s="161" t="s">
        <v>1</v>
      </c>
      <c r="F169" s="162" t="s">
        <v>142</v>
      </c>
      <c r="H169" s="161" t="s">
        <v>1</v>
      </c>
      <c r="L169" s="160"/>
      <c r="M169" s="163"/>
      <c r="N169" s="164"/>
      <c r="O169" s="164"/>
      <c r="P169" s="164"/>
      <c r="Q169" s="164"/>
      <c r="R169" s="164"/>
      <c r="S169" s="164"/>
      <c r="T169" s="164"/>
      <c r="U169" s="165"/>
      <c r="AT169" s="161" t="s">
        <v>135</v>
      </c>
      <c r="AU169" s="161" t="s">
        <v>90</v>
      </c>
      <c r="AV169" s="13" t="s">
        <v>88</v>
      </c>
      <c r="AW169" s="13" t="s">
        <v>34</v>
      </c>
      <c r="AX169" s="13" t="s">
        <v>80</v>
      </c>
      <c r="AY169" s="161" t="s">
        <v>124</v>
      </c>
    </row>
    <row r="170" spans="1:65" s="14" customFormat="1">
      <c r="B170" s="166"/>
      <c r="D170" s="156" t="s">
        <v>135</v>
      </c>
      <c r="E170" s="167" t="s">
        <v>1</v>
      </c>
      <c r="F170" s="168" t="s">
        <v>143</v>
      </c>
      <c r="H170" s="169">
        <v>31.86</v>
      </c>
      <c r="L170" s="166"/>
      <c r="M170" s="170"/>
      <c r="N170" s="171"/>
      <c r="O170" s="171"/>
      <c r="P170" s="171"/>
      <c r="Q170" s="171"/>
      <c r="R170" s="171"/>
      <c r="S170" s="171"/>
      <c r="T170" s="171"/>
      <c r="U170" s="172"/>
      <c r="AT170" s="167" t="s">
        <v>135</v>
      </c>
      <c r="AU170" s="167" t="s">
        <v>90</v>
      </c>
      <c r="AV170" s="14" t="s">
        <v>90</v>
      </c>
      <c r="AW170" s="14" t="s">
        <v>34</v>
      </c>
      <c r="AX170" s="14" t="s">
        <v>80</v>
      </c>
      <c r="AY170" s="167" t="s">
        <v>124</v>
      </c>
    </row>
    <row r="171" spans="1:65" s="15" customFormat="1">
      <c r="B171" s="173"/>
      <c r="D171" s="156" t="s">
        <v>135</v>
      </c>
      <c r="E171" s="174" t="s">
        <v>1</v>
      </c>
      <c r="F171" s="175" t="s">
        <v>138</v>
      </c>
      <c r="H171" s="176">
        <v>31.86</v>
      </c>
      <c r="L171" s="173"/>
      <c r="M171" s="177"/>
      <c r="N171" s="178"/>
      <c r="O171" s="178"/>
      <c r="P171" s="178"/>
      <c r="Q171" s="178"/>
      <c r="R171" s="178"/>
      <c r="S171" s="178"/>
      <c r="T171" s="178"/>
      <c r="U171" s="179"/>
      <c r="AT171" s="174" t="s">
        <v>135</v>
      </c>
      <c r="AU171" s="174" t="s">
        <v>90</v>
      </c>
      <c r="AV171" s="15" t="s">
        <v>139</v>
      </c>
      <c r="AW171" s="15" t="s">
        <v>34</v>
      </c>
      <c r="AX171" s="15" t="s">
        <v>80</v>
      </c>
      <c r="AY171" s="174" t="s">
        <v>124</v>
      </c>
    </row>
    <row r="172" spans="1:65" s="16" customFormat="1">
      <c r="B172" s="180"/>
      <c r="D172" s="156" t="s">
        <v>135</v>
      </c>
      <c r="E172" s="181" t="s">
        <v>1</v>
      </c>
      <c r="F172" s="182" t="s">
        <v>144</v>
      </c>
      <c r="H172" s="183">
        <v>748.03</v>
      </c>
      <c r="L172" s="180"/>
      <c r="M172" s="184"/>
      <c r="N172" s="185"/>
      <c r="O172" s="185"/>
      <c r="P172" s="185"/>
      <c r="Q172" s="185"/>
      <c r="R172" s="185"/>
      <c r="S172" s="185"/>
      <c r="T172" s="185"/>
      <c r="U172" s="186"/>
      <c r="AT172" s="181" t="s">
        <v>135</v>
      </c>
      <c r="AU172" s="181" t="s">
        <v>90</v>
      </c>
      <c r="AV172" s="16" t="s">
        <v>145</v>
      </c>
      <c r="AW172" s="16" t="s">
        <v>34</v>
      </c>
      <c r="AX172" s="16" t="s">
        <v>88</v>
      </c>
      <c r="AY172" s="181" t="s">
        <v>124</v>
      </c>
    </row>
    <row r="173" spans="1:65" s="2" customFormat="1" ht="24.2" customHeight="1">
      <c r="A173" s="32"/>
      <c r="B173" s="143"/>
      <c r="C173" s="144" t="s">
        <v>168</v>
      </c>
      <c r="D173" s="144" t="s">
        <v>128</v>
      </c>
      <c r="E173" s="145" t="s">
        <v>169</v>
      </c>
      <c r="F173" s="146" t="s">
        <v>170</v>
      </c>
      <c r="G173" s="147" t="s">
        <v>131</v>
      </c>
      <c r="H173" s="148">
        <v>58.73</v>
      </c>
      <c r="I173" s="149">
        <v>74</v>
      </c>
      <c r="J173" s="149">
        <f>ROUND(I173*H173,2)</f>
        <v>4346.0200000000004</v>
      </c>
      <c r="K173" s="146" t="s">
        <v>1</v>
      </c>
      <c r="L173" s="33"/>
      <c r="M173" s="150" t="s">
        <v>1</v>
      </c>
      <c r="N173" s="151" t="s">
        <v>45</v>
      </c>
      <c r="O173" s="152">
        <v>0</v>
      </c>
      <c r="P173" s="152">
        <f>O173*H173</f>
        <v>0</v>
      </c>
      <c r="Q173" s="152">
        <v>0</v>
      </c>
      <c r="R173" s="152">
        <f>Q173*H173</f>
        <v>0</v>
      </c>
      <c r="S173" s="152">
        <v>0</v>
      </c>
      <c r="T173" s="152">
        <f>S173*H173</f>
        <v>0</v>
      </c>
      <c r="U173" s="153" t="s">
        <v>1</v>
      </c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54" t="s">
        <v>132</v>
      </c>
      <c r="AT173" s="154" t="s">
        <v>128</v>
      </c>
      <c r="AU173" s="154" t="s">
        <v>90</v>
      </c>
      <c r="AY173" s="18" t="s">
        <v>124</v>
      </c>
      <c r="BE173" s="155">
        <f>IF(N173="základní",J173,0)</f>
        <v>4346.0200000000004</v>
      </c>
      <c r="BF173" s="155">
        <f>IF(N173="snížená",J173,0)</f>
        <v>0</v>
      </c>
      <c r="BG173" s="155">
        <f>IF(N173="zákl. přenesená",J173,0)</f>
        <v>0</v>
      </c>
      <c r="BH173" s="155">
        <f>IF(N173="sníž. přenesená",J173,0)</f>
        <v>0</v>
      </c>
      <c r="BI173" s="155">
        <f>IF(N173="nulová",J173,0)</f>
        <v>0</v>
      </c>
      <c r="BJ173" s="18" t="s">
        <v>88</v>
      </c>
      <c r="BK173" s="155">
        <f>ROUND(I173*H173,2)</f>
        <v>4346.0200000000004</v>
      </c>
      <c r="BL173" s="18" t="s">
        <v>132</v>
      </c>
      <c r="BM173" s="154" t="s">
        <v>171</v>
      </c>
    </row>
    <row r="174" spans="1:65" s="2" customFormat="1" ht="19.5">
      <c r="A174" s="32"/>
      <c r="B174" s="33"/>
      <c r="C174" s="32"/>
      <c r="D174" s="156" t="s">
        <v>134</v>
      </c>
      <c r="E174" s="32"/>
      <c r="F174" s="157" t="s">
        <v>170</v>
      </c>
      <c r="G174" s="32"/>
      <c r="H174" s="32"/>
      <c r="I174" s="32"/>
      <c r="J174" s="32"/>
      <c r="K174" s="32"/>
      <c r="L174" s="33"/>
      <c r="M174" s="158"/>
      <c r="N174" s="159"/>
      <c r="O174" s="58"/>
      <c r="P174" s="58"/>
      <c r="Q174" s="58"/>
      <c r="R174" s="58"/>
      <c r="S174" s="58"/>
      <c r="T174" s="58"/>
      <c r="U174" s="59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T174" s="18" t="s">
        <v>134</v>
      </c>
      <c r="AU174" s="18" t="s">
        <v>90</v>
      </c>
    </row>
    <row r="175" spans="1:65" s="13" customFormat="1">
      <c r="B175" s="160"/>
      <c r="D175" s="156" t="s">
        <v>135</v>
      </c>
      <c r="E175" s="161" t="s">
        <v>1</v>
      </c>
      <c r="F175" s="162" t="s">
        <v>150</v>
      </c>
      <c r="H175" s="161" t="s">
        <v>1</v>
      </c>
      <c r="L175" s="160"/>
      <c r="M175" s="163"/>
      <c r="N175" s="164"/>
      <c r="O175" s="164"/>
      <c r="P175" s="164"/>
      <c r="Q175" s="164"/>
      <c r="R175" s="164"/>
      <c r="S175" s="164"/>
      <c r="T175" s="164"/>
      <c r="U175" s="165"/>
      <c r="AT175" s="161" t="s">
        <v>135</v>
      </c>
      <c r="AU175" s="161" t="s">
        <v>90</v>
      </c>
      <c r="AV175" s="13" t="s">
        <v>88</v>
      </c>
      <c r="AW175" s="13" t="s">
        <v>34</v>
      </c>
      <c r="AX175" s="13" t="s">
        <v>80</v>
      </c>
      <c r="AY175" s="161" t="s">
        <v>124</v>
      </c>
    </row>
    <row r="176" spans="1:65" s="14" customFormat="1">
      <c r="B176" s="166"/>
      <c r="D176" s="156" t="s">
        <v>135</v>
      </c>
      <c r="E176" s="167" t="s">
        <v>1</v>
      </c>
      <c r="F176" s="168" t="s">
        <v>151</v>
      </c>
      <c r="H176" s="169">
        <v>3.65</v>
      </c>
      <c r="L176" s="166"/>
      <c r="M176" s="170"/>
      <c r="N176" s="171"/>
      <c r="O176" s="171"/>
      <c r="P176" s="171"/>
      <c r="Q176" s="171"/>
      <c r="R176" s="171"/>
      <c r="S176" s="171"/>
      <c r="T176" s="171"/>
      <c r="U176" s="172"/>
      <c r="AT176" s="167" t="s">
        <v>135</v>
      </c>
      <c r="AU176" s="167" t="s">
        <v>90</v>
      </c>
      <c r="AV176" s="14" t="s">
        <v>90</v>
      </c>
      <c r="AW176" s="14" t="s">
        <v>34</v>
      </c>
      <c r="AX176" s="14" t="s">
        <v>80</v>
      </c>
      <c r="AY176" s="167" t="s">
        <v>124</v>
      </c>
    </row>
    <row r="177" spans="2:51" s="15" customFormat="1">
      <c r="B177" s="173"/>
      <c r="D177" s="156" t="s">
        <v>135</v>
      </c>
      <c r="E177" s="174" t="s">
        <v>1</v>
      </c>
      <c r="F177" s="175" t="s">
        <v>138</v>
      </c>
      <c r="H177" s="176">
        <v>3.65</v>
      </c>
      <c r="L177" s="173"/>
      <c r="M177" s="177"/>
      <c r="N177" s="178"/>
      <c r="O177" s="178"/>
      <c r="P177" s="178"/>
      <c r="Q177" s="178"/>
      <c r="R177" s="178"/>
      <c r="S177" s="178"/>
      <c r="T177" s="178"/>
      <c r="U177" s="179"/>
      <c r="AT177" s="174" t="s">
        <v>135</v>
      </c>
      <c r="AU177" s="174" t="s">
        <v>90</v>
      </c>
      <c r="AV177" s="15" t="s">
        <v>139</v>
      </c>
      <c r="AW177" s="15" t="s">
        <v>34</v>
      </c>
      <c r="AX177" s="15" t="s">
        <v>80</v>
      </c>
      <c r="AY177" s="174" t="s">
        <v>124</v>
      </c>
    </row>
    <row r="178" spans="2:51" s="13" customFormat="1" ht="22.5">
      <c r="B178" s="160"/>
      <c r="D178" s="156" t="s">
        <v>135</v>
      </c>
      <c r="E178" s="161" t="s">
        <v>1</v>
      </c>
      <c r="F178" s="162" t="s">
        <v>152</v>
      </c>
      <c r="H178" s="161" t="s">
        <v>1</v>
      </c>
      <c r="L178" s="160"/>
      <c r="M178" s="163"/>
      <c r="N178" s="164"/>
      <c r="O178" s="164"/>
      <c r="P178" s="164"/>
      <c r="Q178" s="164"/>
      <c r="R178" s="164"/>
      <c r="S178" s="164"/>
      <c r="T178" s="164"/>
      <c r="U178" s="165"/>
      <c r="AT178" s="161" t="s">
        <v>135</v>
      </c>
      <c r="AU178" s="161" t="s">
        <v>90</v>
      </c>
      <c r="AV178" s="13" t="s">
        <v>88</v>
      </c>
      <c r="AW178" s="13" t="s">
        <v>34</v>
      </c>
      <c r="AX178" s="13" t="s">
        <v>80</v>
      </c>
      <c r="AY178" s="161" t="s">
        <v>124</v>
      </c>
    </row>
    <row r="179" spans="2:51" s="14" customFormat="1">
      <c r="B179" s="166"/>
      <c r="D179" s="156" t="s">
        <v>135</v>
      </c>
      <c r="E179" s="167" t="s">
        <v>1</v>
      </c>
      <c r="F179" s="168" t="s">
        <v>153</v>
      </c>
      <c r="H179" s="169">
        <v>9.4499999999999993</v>
      </c>
      <c r="L179" s="166"/>
      <c r="M179" s="170"/>
      <c r="N179" s="171"/>
      <c r="O179" s="171"/>
      <c r="P179" s="171"/>
      <c r="Q179" s="171"/>
      <c r="R179" s="171"/>
      <c r="S179" s="171"/>
      <c r="T179" s="171"/>
      <c r="U179" s="172"/>
      <c r="AT179" s="167" t="s">
        <v>135</v>
      </c>
      <c r="AU179" s="167" t="s">
        <v>90</v>
      </c>
      <c r="AV179" s="14" t="s">
        <v>90</v>
      </c>
      <c r="AW179" s="14" t="s">
        <v>34</v>
      </c>
      <c r="AX179" s="14" t="s">
        <v>80</v>
      </c>
      <c r="AY179" s="167" t="s">
        <v>124</v>
      </c>
    </row>
    <row r="180" spans="2:51" s="15" customFormat="1">
      <c r="B180" s="173"/>
      <c r="D180" s="156" t="s">
        <v>135</v>
      </c>
      <c r="E180" s="174" t="s">
        <v>1</v>
      </c>
      <c r="F180" s="175" t="s">
        <v>138</v>
      </c>
      <c r="H180" s="176">
        <v>9.4499999999999993</v>
      </c>
      <c r="L180" s="173"/>
      <c r="M180" s="177"/>
      <c r="N180" s="178"/>
      <c r="O180" s="178"/>
      <c r="P180" s="178"/>
      <c r="Q180" s="178"/>
      <c r="R180" s="178"/>
      <c r="S180" s="178"/>
      <c r="T180" s="178"/>
      <c r="U180" s="179"/>
      <c r="AT180" s="174" t="s">
        <v>135</v>
      </c>
      <c r="AU180" s="174" t="s">
        <v>90</v>
      </c>
      <c r="AV180" s="15" t="s">
        <v>139</v>
      </c>
      <c r="AW180" s="15" t="s">
        <v>34</v>
      </c>
      <c r="AX180" s="15" t="s">
        <v>80</v>
      </c>
      <c r="AY180" s="174" t="s">
        <v>124</v>
      </c>
    </row>
    <row r="181" spans="2:51" s="13" customFormat="1">
      <c r="B181" s="160"/>
      <c r="D181" s="156" t="s">
        <v>135</v>
      </c>
      <c r="E181" s="161" t="s">
        <v>1</v>
      </c>
      <c r="F181" s="162" t="s">
        <v>154</v>
      </c>
      <c r="H181" s="161" t="s">
        <v>1</v>
      </c>
      <c r="L181" s="160"/>
      <c r="M181" s="163"/>
      <c r="N181" s="164"/>
      <c r="O181" s="164"/>
      <c r="P181" s="164"/>
      <c r="Q181" s="164"/>
      <c r="R181" s="164"/>
      <c r="S181" s="164"/>
      <c r="T181" s="164"/>
      <c r="U181" s="165"/>
      <c r="AT181" s="161" t="s">
        <v>135</v>
      </c>
      <c r="AU181" s="161" t="s">
        <v>90</v>
      </c>
      <c r="AV181" s="13" t="s">
        <v>88</v>
      </c>
      <c r="AW181" s="13" t="s">
        <v>34</v>
      </c>
      <c r="AX181" s="13" t="s">
        <v>80</v>
      </c>
      <c r="AY181" s="161" t="s">
        <v>124</v>
      </c>
    </row>
    <row r="182" spans="2:51" s="14" customFormat="1">
      <c r="B182" s="166"/>
      <c r="D182" s="156" t="s">
        <v>135</v>
      </c>
      <c r="E182" s="167" t="s">
        <v>1</v>
      </c>
      <c r="F182" s="168" t="s">
        <v>155</v>
      </c>
      <c r="H182" s="169">
        <v>7.3</v>
      </c>
      <c r="L182" s="166"/>
      <c r="M182" s="170"/>
      <c r="N182" s="171"/>
      <c r="O182" s="171"/>
      <c r="P182" s="171"/>
      <c r="Q182" s="171"/>
      <c r="R182" s="171"/>
      <c r="S182" s="171"/>
      <c r="T182" s="171"/>
      <c r="U182" s="172"/>
      <c r="AT182" s="167" t="s">
        <v>135</v>
      </c>
      <c r="AU182" s="167" t="s">
        <v>90</v>
      </c>
      <c r="AV182" s="14" t="s">
        <v>90</v>
      </c>
      <c r="AW182" s="14" t="s">
        <v>34</v>
      </c>
      <c r="AX182" s="14" t="s">
        <v>80</v>
      </c>
      <c r="AY182" s="167" t="s">
        <v>124</v>
      </c>
    </row>
    <row r="183" spans="2:51" s="15" customFormat="1">
      <c r="B183" s="173"/>
      <c r="D183" s="156" t="s">
        <v>135</v>
      </c>
      <c r="E183" s="174" t="s">
        <v>1</v>
      </c>
      <c r="F183" s="175" t="s">
        <v>138</v>
      </c>
      <c r="H183" s="176">
        <v>7.3</v>
      </c>
      <c r="L183" s="173"/>
      <c r="M183" s="177"/>
      <c r="N183" s="178"/>
      <c r="O183" s="178"/>
      <c r="P183" s="178"/>
      <c r="Q183" s="178"/>
      <c r="R183" s="178"/>
      <c r="S183" s="178"/>
      <c r="T183" s="178"/>
      <c r="U183" s="179"/>
      <c r="AT183" s="174" t="s">
        <v>135</v>
      </c>
      <c r="AU183" s="174" t="s">
        <v>90</v>
      </c>
      <c r="AV183" s="15" t="s">
        <v>139</v>
      </c>
      <c r="AW183" s="15" t="s">
        <v>34</v>
      </c>
      <c r="AX183" s="15" t="s">
        <v>80</v>
      </c>
      <c r="AY183" s="174" t="s">
        <v>124</v>
      </c>
    </row>
    <row r="184" spans="2:51" s="13" customFormat="1">
      <c r="B184" s="160"/>
      <c r="D184" s="156" t="s">
        <v>135</v>
      </c>
      <c r="E184" s="161" t="s">
        <v>1</v>
      </c>
      <c r="F184" s="162" t="s">
        <v>156</v>
      </c>
      <c r="H184" s="161" t="s">
        <v>1</v>
      </c>
      <c r="L184" s="160"/>
      <c r="M184" s="163"/>
      <c r="N184" s="164"/>
      <c r="O184" s="164"/>
      <c r="P184" s="164"/>
      <c r="Q184" s="164"/>
      <c r="R184" s="164"/>
      <c r="S184" s="164"/>
      <c r="T184" s="164"/>
      <c r="U184" s="165"/>
      <c r="AT184" s="161" t="s">
        <v>135</v>
      </c>
      <c r="AU184" s="161" t="s">
        <v>90</v>
      </c>
      <c r="AV184" s="13" t="s">
        <v>88</v>
      </c>
      <c r="AW184" s="13" t="s">
        <v>34</v>
      </c>
      <c r="AX184" s="13" t="s">
        <v>80</v>
      </c>
      <c r="AY184" s="161" t="s">
        <v>124</v>
      </c>
    </row>
    <row r="185" spans="2:51" s="14" customFormat="1">
      <c r="B185" s="166"/>
      <c r="D185" s="156" t="s">
        <v>135</v>
      </c>
      <c r="E185" s="167" t="s">
        <v>1</v>
      </c>
      <c r="F185" s="168" t="s">
        <v>157</v>
      </c>
      <c r="H185" s="169">
        <v>18.193999999999999</v>
      </c>
      <c r="L185" s="166"/>
      <c r="M185" s="170"/>
      <c r="N185" s="171"/>
      <c r="O185" s="171"/>
      <c r="P185" s="171"/>
      <c r="Q185" s="171"/>
      <c r="R185" s="171"/>
      <c r="S185" s="171"/>
      <c r="T185" s="171"/>
      <c r="U185" s="172"/>
      <c r="AT185" s="167" t="s">
        <v>135</v>
      </c>
      <c r="AU185" s="167" t="s">
        <v>90</v>
      </c>
      <c r="AV185" s="14" t="s">
        <v>90</v>
      </c>
      <c r="AW185" s="14" t="s">
        <v>34</v>
      </c>
      <c r="AX185" s="14" t="s">
        <v>80</v>
      </c>
      <c r="AY185" s="167" t="s">
        <v>124</v>
      </c>
    </row>
    <row r="186" spans="2:51" s="15" customFormat="1">
      <c r="B186" s="173"/>
      <c r="D186" s="156" t="s">
        <v>135</v>
      </c>
      <c r="E186" s="174" t="s">
        <v>1</v>
      </c>
      <c r="F186" s="175" t="s">
        <v>138</v>
      </c>
      <c r="H186" s="176">
        <v>18.193999999999999</v>
      </c>
      <c r="L186" s="173"/>
      <c r="M186" s="177"/>
      <c r="N186" s="178"/>
      <c r="O186" s="178"/>
      <c r="P186" s="178"/>
      <c r="Q186" s="178"/>
      <c r="R186" s="178"/>
      <c r="S186" s="178"/>
      <c r="T186" s="178"/>
      <c r="U186" s="179"/>
      <c r="AT186" s="174" t="s">
        <v>135</v>
      </c>
      <c r="AU186" s="174" t="s">
        <v>90</v>
      </c>
      <c r="AV186" s="15" t="s">
        <v>139</v>
      </c>
      <c r="AW186" s="15" t="s">
        <v>34</v>
      </c>
      <c r="AX186" s="15" t="s">
        <v>80</v>
      </c>
      <c r="AY186" s="174" t="s">
        <v>124</v>
      </c>
    </row>
    <row r="187" spans="2:51" s="13" customFormat="1">
      <c r="B187" s="160"/>
      <c r="D187" s="156" t="s">
        <v>135</v>
      </c>
      <c r="E187" s="161" t="s">
        <v>1</v>
      </c>
      <c r="F187" s="162" t="s">
        <v>158</v>
      </c>
      <c r="H187" s="161" t="s">
        <v>1</v>
      </c>
      <c r="L187" s="160"/>
      <c r="M187" s="163"/>
      <c r="N187" s="164"/>
      <c r="O187" s="164"/>
      <c r="P187" s="164"/>
      <c r="Q187" s="164"/>
      <c r="R187" s="164"/>
      <c r="S187" s="164"/>
      <c r="T187" s="164"/>
      <c r="U187" s="165"/>
      <c r="AT187" s="161" t="s">
        <v>135</v>
      </c>
      <c r="AU187" s="161" t="s">
        <v>90</v>
      </c>
      <c r="AV187" s="13" t="s">
        <v>88</v>
      </c>
      <c r="AW187" s="13" t="s">
        <v>34</v>
      </c>
      <c r="AX187" s="13" t="s">
        <v>80</v>
      </c>
      <c r="AY187" s="161" t="s">
        <v>124</v>
      </c>
    </row>
    <row r="188" spans="2:51" s="14" customFormat="1">
      <c r="B188" s="166"/>
      <c r="D188" s="156" t="s">
        <v>135</v>
      </c>
      <c r="E188" s="167" t="s">
        <v>1</v>
      </c>
      <c r="F188" s="168" t="s">
        <v>159</v>
      </c>
      <c r="H188" s="169">
        <v>2.64</v>
      </c>
      <c r="L188" s="166"/>
      <c r="M188" s="170"/>
      <c r="N188" s="171"/>
      <c r="O188" s="171"/>
      <c r="P188" s="171"/>
      <c r="Q188" s="171"/>
      <c r="R188" s="171"/>
      <c r="S188" s="171"/>
      <c r="T188" s="171"/>
      <c r="U188" s="172"/>
      <c r="AT188" s="167" t="s">
        <v>135</v>
      </c>
      <c r="AU188" s="167" t="s">
        <v>90</v>
      </c>
      <c r="AV188" s="14" t="s">
        <v>90</v>
      </c>
      <c r="AW188" s="14" t="s">
        <v>34</v>
      </c>
      <c r="AX188" s="14" t="s">
        <v>80</v>
      </c>
      <c r="AY188" s="167" t="s">
        <v>124</v>
      </c>
    </row>
    <row r="189" spans="2:51" s="15" customFormat="1">
      <c r="B189" s="173"/>
      <c r="D189" s="156" t="s">
        <v>135</v>
      </c>
      <c r="E189" s="174" t="s">
        <v>1</v>
      </c>
      <c r="F189" s="175" t="s">
        <v>138</v>
      </c>
      <c r="H189" s="176">
        <v>2.64</v>
      </c>
      <c r="L189" s="173"/>
      <c r="M189" s="177"/>
      <c r="N189" s="178"/>
      <c r="O189" s="178"/>
      <c r="P189" s="178"/>
      <c r="Q189" s="178"/>
      <c r="R189" s="178"/>
      <c r="S189" s="178"/>
      <c r="T189" s="178"/>
      <c r="U189" s="179"/>
      <c r="AT189" s="174" t="s">
        <v>135</v>
      </c>
      <c r="AU189" s="174" t="s">
        <v>90</v>
      </c>
      <c r="AV189" s="15" t="s">
        <v>139</v>
      </c>
      <c r="AW189" s="15" t="s">
        <v>34</v>
      </c>
      <c r="AX189" s="15" t="s">
        <v>80</v>
      </c>
      <c r="AY189" s="174" t="s">
        <v>124</v>
      </c>
    </row>
    <row r="190" spans="2:51" s="13" customFormat="1">
      <c r="B190" s="160"/>
      <c r="D190" s="156" t="s">
        <v>135</v>
      </c>
      <c r="E190" s="161" t="s">
        <v>1</v>
      </c>
      <c r="F190" s="162" t="s">
        <v>160</v>
      </c>
      <c r="H190" s="161" t="s">
        <v>1</v>
      </c>
      <c r="L190" s="160"/>
      <c r="M190" s="163"/>
      <c r="N190" s="164"/>
      <c r="O190" s="164"/>
      <c r="P190" s="164"/>
      <c r="Q190" s="164"/>
      <c r="R190" s="164"/>
      <c r="S190" s="164"/>
      <c r="T190" s="164"/>
      <c r="U190" s="165"/>
      <c r="AT190" s="161" t="s">
        <v>135</v>
      </c>
      <c r="AU190" s="161" t="s">
        <v>90</v>
      </c>
      <c r="AV190" s="13" t="s">
        <v>88</v>
      </c>
      <c r="AW190" s="13" t="s">
        <v>34</v>
      </c>
      <c r="AX190" s="13" t="s">
        <v>80</v>
      </c>
      <c r="AY190" s="161" t="s">
        <v>124</v>
      </c>
    </row>
    <row r="191" spans="2:51" s="14" customFormat="1">
      <c r="B191" s="166"/>
      <c r="D191" s="156" t="s">
        <v>135</v>
      </c>
      <c r="E191" s="167" t="s">
        <v>1</v>
      </c>
      <c r="F191" s="168" t="s">
        <v>161</v>
      </c>
      <c r="H191" s="169">
        <v>13.295999999999999</v>
      </c>
      <c r="L191" s="166"/>
      <c r="M191" s="170"/>
      <c r="N191" s="171"/>
      <c r="O191" s="171"/>
      <c r="P191" s="171"/>
      <c r="Q191" s="171"/>
      <c r="R191" s="171"/>
      <c r="S191" s="171"/>
      <c r="T191" s="171"/>
      <c r="U191" s="172"/>
      <c r="AT191" s="167" t="s">
        <v>135</v>
      </c>
      <c r="AU191" s="167" t="s">
        <v>90</v>
      </c>
      <c r="AV191" s="14" t="s">
        <v>90</v>
      </c>
      <c r="AW191" s="14" t="s">
        <v>34</v>
      </c>
      <c r="AX191" s="14" t="s">
        <v>80</v>
      </c>
      <c r="AY191" s="167" t="s">
        <v>124</v>
      </c>
    </row>
    <row r="192" spans="2:51" s="15" customFormat="1">
      <c r="B192" s="173"/>
      <c r="D192" s="156" t="s">
        <v>135</v>
      </c>
      <c r="E192" s="174" t="s">
        <v>1</v>
      </c>
      <c r="F192" s="175" t="s">
        <v>138</v>
      </c>
      <c r="H192" s="176">
        <v>13.295999999999999</v>
      </c>
      <c r="L192" s="173"/>
      <c r="M192" s="177"/>
      <c r="N192" s="178"/>
      <c r="O192" s="178"/>
      <c r="P192" s="178"/>
      <c r="Q192" s="178"/>
      <c r="R192" s="178"/>
      <c r="S192" s="178"/>
      <c r="T192" s="178"/>
      <c r="U192" s="179"/>
      <c r="AT192" s="174" t="s">
        <v>135</v>
      </c>
      <c r="AU192" s="174" t="s">
        <v>90</v>
      </c>
      <c r="AV192" s="15" t="s">
        <v>139</v>
      </c>
      <c r="AW192" s="15" t="s">
        <v>34</v>
      </c>
      <c r="AX192" s="15" t="s">
        <v>80</v>
      </c>
      <c r="AY192" s="174" t="s">
        <v>124</v>
      </c>
    </row>
    <row r="193" spans="1:65" s="13" customFormat="1">
      <c r="B193" s="160"/>
      <c r="D193" s="156" t="s">
        <v>135</v>
      </c>
      <c r="E193" s="161" t="s">
        <v>1</v>
      </c>
      <c r="F193" s="162" t="s">
        <v>162</v>
      </c>
      <c r="H193" s="161" t="s">
        <v>1</v>
      </c>
      <c r="L193" s="160"/>
      <c r="M193" s="163"/>
      <c r="N193" s="164"/>
      <c r="O193" s="164"/>
      <c r="P193" s="164"/>
      <c r="Q193" s="164"/>
      <c r="R193" s="164"/>
      <c r="S193" s="164"/>
      <c r="T193" s="164"/>
      <c r="U193" s="165"/>
      <c r="AT193" s="161" t="s">
        <v>135</v>
      </c>
      <c r="AU193" s="161" t="s">
        <v>90</v>
      </c>
      <c r="AV193" s="13" t="s">
        <v>88</v>
      </c>
      <c r="AW193" s="13" t="s">
        <v>34</v>
      </c>
      <c r="AX193" s="13" t="s">
        <v>80</v>
      </c>
      <c r="AY193" s="161" t="s">
        <v>124</v>
      </c>
    </row>
    <row r="194" spans="1:65" s="14" customFormat="1">
      <c r="B194" s="166"/>
      <c r="D194" s="156" t="s">
        <v>135</v>
      </c>
      <c r="E194" s="167" t="s">
        <v>1</v>
      </c>
      <c r="F194" s="168" t="s">
        <v>163</v>
      </c>
      <c r="H194" s="169">
        <v>4.2</v>
      </c>
      <c r="L194" s="166"/>
      <c r="M194" s="170"/>
      <c r="N194" s="171"/>
      <c r="O194" s="171"/>
      <c r="P194" s="171"/>
      <c r="Q194" s="171"/>
      <c r="R194" s="171"/>
      <c r="S194" s="171"/>
      <c r="T194" s="171"/>
      <c r="U194" s="172"/>
      <c r="AT194" s="167" t="s">
        <v>135</v>
      </c>
      <c r="AU194" s="167" t="s">
        <v>90</v>
      </c>
      <c r="AV194" s="14" t="s">
        <v>90</v>
      </c>
      <c r="AW194" s="14" t="s">
        <v>34</v>
      </c>
      <c r="AX194" s="14" t="s">
        <v>80</v>
      </c>
      <c r="AY194" s="167" t="s">
        <v>124</v>
      </c>
    </row>
    <row r="195" spans="1:65" s="15" customFormat="1">
      <c r="B195" s="173"/>
      <c r="D195" s="156" t="s">
        <v>135</v>
      </c>
      <c r="E195" s="174" t="s">
        <v>1</v>
      </c>
      <c r="F195" s="175" t="s">
        <v>138</v>
      </c>
      <c r="H195" s="176">
        <v>4.2</v>
      </c>
      <c r="L195" s="173"/>
      <c r="M195" s="177"/>
      <c r="N195" s="178"/>
      <c r="O195" s="178"/>
      <c r="P195" s="178"/>
      <c r="Q195" s="178"/>
      <c r="R195" s="178"/>
      <c r="S195" s="178"/>
      <c r="T195" s="178"/>
      <c r="U195" s="179"/>
      <c r="AT195" s="174" t="s">
        <v>135</v>
      </c>
      <c r="AU195" s="174" t="s">
        <v>90</v>
      </c>
      <c r="AV195" s="15" t="s">
        <v>139</v>
      </c>
      <c r="AW195" s="15" t="s">
        <v>34</v>
      </c>
      <c r="AX195" s="15" t="s">
        <v>80</v>
      </c>
      <c r="AY195" s="174" t="s">
        <v>124</v>
      </c>
    </row>
    <row r="196" spans="1:65" s="16" customFormat="1">
      <c r="B196" s="180"/>
      <c r="D196" s="156" t="s">
        <v>135</v>
      </c>
      <c r="E196" s="181" t="s">
        <v>1</v>
      </c>
      <c r="F196" s="182" t="s">
        <v>144</v>
      </c>
      <c r="H196" s="183">
        <v>58.73</v>
      </c>
      <c r="L196" s="180"/>
      <c r="M196" s="184"/>
      <c r="N196" s="185"/>
      <c r="O196" s="185"/>
      <c r="P196" s="185"/>
      <c r="Q196" s="185"/>
      <c r="R196" s="185"/>
      <c r="S196" s="185"/>
      <c r="T196" s="185"/>
      <c r="U196" s="186"/>
      <c r="AT196" s="181" t="s">
        <v>135</v>
      </c>
      <c r="AU196" s="181" t="s">
        <v>90</v>
      </c>
      <c r="AV196" s="16" t="s">
        <v>145</v>
      </c>
      <c r="AW196" s="16" t="s">
        <v>34</v>
      </c>
      <c r="AX196" s="16" t="s">
        <v>88</v>
      </c>
      <c r="AY196" s="181" t="s">
        <v>124</v>
      </c>
    </row>
    <row r="197" spans="1:65" s="2" customFormat="1" ht="33" customHeight="1">
      <c r="A197" s="32"/>
      <c r="B197" s="143"/>
      <c r="C197" s="144" t="s">
        <v>172</v>
      </c>
      <c r="D197" s="144" t="s">
        <v>128</v>
      </c>
      <c r="E197" s="145" t="s">
        <v>173</v>
      </c>
      <c r="F197" s="146" t="s">
        <v>174</v>
      </c>
      <c r="G197" s="147" t="s">
        <v>131</v>
      </c>
      <c r="H197" s="148">
        <v>527.69500000000005</v>
      </c>
      <c r="I197" s="149">
        <v>77.599999999999994</v>
      </c>
      <c r="J197" s="149">
        <f>ROUND(I197*H197,2)</f>
        <v>40949.129999999997</v>
      </c>
      <c r="K197" s="146" t="s">
        <v>175</v>
      </c>
      <c r="L197" s="33"/>
      <c r="M197" s="150" t="s">
        <v>1</v>
      </c>
      <c r="N197" s="151" t="s">
        <v>45</v>
      </c>
      <c r="O197" s="152">
        <v>0.104</v>
      </c>
      <c r="P197" s="152">
        <f>O197*H197</f>
        <v>54.880280000000006</v>
      </c>
      <c r="Q197" s="152">
        <v>2.5999999999999998E-4</v>
      </c>
      <c r="R197" s="152">
        <f>Q197*H197</f>
        <v>0.13720070000000001</v>
      </c>
      <c r="S197" s="152">
        <v>0</v>
      </c>
      <c r="T197" s="152">
        <f>S197*H197</f>
        <v>0</v>
      </c>
      <c r="U197" s="153" t="s">
        <v>1</v>
      </c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54" t="s">
        <v>132</v>
      </c>
      <c r="AT197" s="154" t="s">
        <v>128</v>
      </c>
      <c r="AU197" s="154" t="s">
        <v>90</v>
      </c>
      <c r="AY197" s="18" t="s">
        <v>124</v>
      </c>
      <c r="BE197" s="155">
        <f>IF(N197="základní",J197,0)</f>
        <v>40949.129999999997</v>
      </c>
      <c r="BF197" s="155">
        <f>IF(N197="snížená",J197,0)</f>
        <v>0</v>
      </c>
      <c r="BG197" s="155">
        <f>IF(N197="zákl. přenesená",J197,0)</f>
        <v>0</v>
      </c>
      <c r="BH197" s="155">
        <f>IF(N197="sníž. přenesená",J197,0)</f>
        <v>0</v>
      </c>
      <c r="BI197" s="155">
        <f>IF(N197="nulová",J197,0)</f>
        <v>0</v>
      </c>
      <c r="BJ197" s="18" t="s">
        <v>88</v>
      </c>
      <c r="BK197" s="155">
        <f>ROUND(I197*H197,2)</f>
        <v>40949.129999999997</v>
      </c>
      <c r="BL197" s="18" t="s">
        <v>132</v>
      </c>
      <c r="BM197" s="154" t="s">
        <v>176</v>
      </c>
    </row>
    <row r="198" spans="1:65" s="2" customFormat="1" ht="29.25">
      <c r="A198" s="32"/>
      <c r="B198" s="33"/>
      <c r="C198" s="32"/>
      <c r="D198" s="156" t="s">
        <v>134</v>
      </c>
      <c r="E198" s="32"/>
      <c r="F198" s="157" t="s">
        <v>177</v>
      </c>
      <c r="G198" s="32"/>
      <c r="H198" s="32"/>
      <c r="I198" s="32"/>
      <c r="J198" s="32"/>
      <c r="K198" s="32"/>
      <c r="L198" s="33"/>
      <c r="M198" s="158"/>
      <c r="N198" s="159"/>
      <c r="O198" s="58"/>
      <c r="P198" s="58"/>
      <c r="Q198" s="58"/>
      <c r="R198" s="58"/>
      <c r="S198" s="58"/>
      <c r="T198" s="58"/>
      <c r="U198" s="59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T198" s="18" t="s">
        <v>134</v>
      </c>
      <c r="AU198" s="18" t="s">
        <v>90</v>
      </c>
    </row>
    <row r="199" spans="1:65" s="2" customFormat="1">
      <c r="A199" s="32"/>
      <c r="B199" s="33"/>
      <c r="C199" s="32"/>
      <c r="D199" s="187" t="s">
        <v>178</v>
      </c>
      <c r="E199" s="32"/>
      <c r="F199" s="188" t="s">
        <v>179</v>
      </c>
      <c r="G199" s="32"/>
      <c r="H199" s="32"/>
      <c r="I199" s="32"/>
      <c r="J199" s="32"/>
      <c r="K199" s="32"/>
      <c r="L199" s="33"/>
      <c r="M199" s="158"/>
      <c r="N199" s="159"/>
      <c r="O199" s="58"/>
      <c r="P199" s="58"/>
      <c r="Q199" s="58"/>
      <c r="R199" s="58"/>
      <c r="S199" s="58"/>
      <c r="T199" s="58"/>
      <c r="U199" s="59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T199" s="18" t="s">
        <v>178</v>
      </c>
      <c r="AU199" s="18" t="s">
        <v>90</v>
      </c>
    </row>
    <row r="200" spans="1:65" s="13" customFormat="1">
      <c r="B200" s="160"/>
      <c r="D200" s="156" t="s">
        <v>135</v>
      </c>
      <c r="E200" s="161" t="s">
        <v>1</v>
      </c>
      <c r="F200" s="162" t="s">
        <v>180</v>
      </c>
      <c r="H200" s="161" t="s">
        <v>1</v>
      </c>
      <c r="L200" s="160"/>
      <c r="M200" s="163"/>
      <c r="N200" s="164"/>
      <c r="O200" s="164"/>
      <c r="P200" s="164"/>
      <c r="Q200" s="164"/>
      <c r="R200" s="164"/>
      <c r="S200" s="164"/>
      <c r="T200" s="164"/>
      <c r="U200" s="165"/>
      <c r="AT200" s="161" t="s">
        <v>135</v>
      </c>
      <c r="AU200" s="161" t="s">
        <v>90</v>
      </c>
      <c r="AV200" s="13" t="s">
        <v>88</v>
      </c>
      <c r="AW200" s="13" t="s">
        <v>34</v>
      </c>
      <c r="AX200" s="13" t="s">
        <v>80</v>
      </c>
      <c r="AY200" s="161" t="s">
        <v>124</v>
      </c>
    </row>
    <row r="201" spans="1:65" s="14" customFormat="1">
      <c r="B201" s="166"/>
      <c r="D201" s="156" t="s">
        <v>135</v>
      </c>
      <c r="E201" s="167" t="s">
        <v>1</v>
      </c>
      <c r="F201" s="168" t="s">
        <v>181</v>
      </c>
      <c r="H201" s="169">
        <v>-204.48</v>
      </c>
      <c r="L201" s="166"/>
      <c r="M201" s="170"/>
      <c r="N201" s="171"/>
      <c r="O201" s="171"/>
      <c r="P201" s="171"/>
      <c r="Q201" s="171"/>
      <c r="R201" s="171"/>
      <c r="S201" s="171"/>
      <c r="T201" s="171"/>
      <c r="U201" s="172"/>
      <c r="AT201" s="167" t="s">
        <v>135</v>
      </c>
      <c r="AU201" s="167" t="s">
        <v>90</v>
      </c>
      <c r="AV201" s="14" t="s">
        <v>90</v>
      </c>
      <c r="AW201" s="14" t="s">
        <v>34</v>
      </c>
      <c r="AX201" s="14" t="s">
        <v>80</v>
      </c>
      <c r="AY201" s="167" t="s">
        <v>124</v>
      </c>
    </row>
    <row r="202" spans="1:65" s="15" customFormat="1">
      <c r="B202" s="173"/>
      <c r="D202" s="156" t="s">
        <v>135</v>
      </c>
      <c r="E202" s="174" t="s">
        <v>1</v>
      </c>
      <c r="F202" s="175" t="s">
        <v>138</v>
      </c>
      <c r="H202" s="176">
        <v>-204.48</v>
      </c>
      <c r="L202" s="173"/>
      <c r="M202" s="177"/>
      <c r="N202" s="178"/>
      <c r="O202" s="178"/>
      <c r="P202" s="178"/>
      <c r="Q202" s="178"/>
      <c r="R202" s="178"/>
      <c r="S202" s="178"/>
      <c r="T202" s="178"/>
      <c r="U202" s="179"/>
      <c r="AT202" s="174" t="s">
        <v>135</v>
      </c>
      <c r="AU202" s="174" t="s">
        <v>90</v>
      </c>
      <c r="AV202" s="15" t="s">
        <v>139</v>
      </c>
      <c r="AW202" s="15" t="s">
        <v>34</v>
      </c>
      <c r="AX202" s="15" t="s">
        <v>80</v>
      </c>
      <c r="AY202" s="174" t="s">
        <v>124</v>
      </c>
    </row>
    <row r="203" spans="1:65" s="13" customFormat="1">
      <c r="B203" s="160"/>
      <c r="D203" s="156" t="s">
        <v>135</v>
      </c>
      <c r="E203" s="161" t="s">
        <v>1</v>
      </c>
      <c r="F203" s="162" t="s">
        <v>182</v>
      </c>
      <c r="H203" s="161" t="s">
        <v>1</v>
      </c>
      <c r="L203" s="160"/>
      <c r="M203" s="163"/>
      <c r="N203" s="164"/>
      <c r="O203" s="164"/>
      <c r="P203" s="164"/>
      <c r="Q203" s="164"/>
      <c r="R203" s="164"/>
      <c r="S203" s="164"/>
      <c r="T203" s="164"/>
      <c r="U203" s="165"/>
      <c r="AT203" s="161" t="s">
        <v>135</v>
      </c>
      <c r="AU203" s="161" t="s">
        <v>90</v>
      </c>
      <c r="AV203" s="13" t="s">
        <v>88</v>
      </c>
      <c r="AW203" s="13" t="s">
        <v>34</v>
      </c>
      <c r="AX203" s="13" t="s">
        <v>80</v>
      </c>
      <c r="AY203" s="161" t="s">
        <v>124</v>
      </c>
    </row>
    <row r="204" spans="1:65" s="14" customFormat="1">
      <c r="B204" s="166"/>
      <c r="D204" s="156" t="s">
        <v>135</v>
      </c>
      <c r="E204" s="167" t="s">
        <v>1</v>
      </c>
      <c r="F204" s="168" t="s">
        <v>183</v>
      </c>
      <c r="H204" s="169">
        <v>732.17499999999995</v>
      </c>
      <c r="L204" s="166"/>
      <c r="M204" s="170"/>
      <c r="N204" s="171"/>
      <c r="O204" s="171"/>
      <c r="P204" s="171"/>
      <c r="Q204" s="171"/>
      <c r="R204" s="171"/>
      <c r="S204" s="171"/>
      <c r="T204" s="171"/>
      <c r="U204" s="172"/>
      <c r="AT204" s="167" t="s">
        <v>135</v>
      </c>
      <c r="AU204" s="167" t="s">
        <v>90</v>
      </c>
      <c r="AV204" s="14" t="s">
        <v>90</v>
      </c>
      <c r="AW204" s="14" t="s">
        <v>34</v>
      </c>
      <c r="AX204" s="14" t="s">
        <v>80</v>
      </c>
      <c r="AY204" s="167" t="s">
        <v>124</v>
      </c>
    </row>
    <row r="205" spans="1:65" s="15" customFormat="1">
      <c r="B205" s="173"/>
      <c r="D205" s="156" t="s">
        <v>135</v>
      </c>
      <c r="E205" s="174" t="s">
        <v>1</v>
      </c>
      <c r="F205" s="175" t="s">
        <v>138</v>
      </c>
      <c r="H205" s="176">
        <v>732.17499999999995</v>
      </c>
      <c r="L205" s="173"/>
      <c r="M205" s="177"/>
      <c r="N205" s="178"/>
      <c r="O205" s="178"/>
      <c r="P205" s="178"/>
      <c r="Q205" s="178"/>
      <c r="R205" s="178"/>
      <c r="S205" s="178"/>
      <c r="T205" s="178"/>
      <c r="U205" s="179"/>
      <c r="AT205" s="174" t="s">
        <v>135</v>
      </c>
      <c r="AU205" s="174" t="s">
        <v>90</v>
      </c>
      <c r="AV205" s="15" t="s">
        <v>139</v>
      </c>
      <c r="AW205" s="15" t="s">
        <v>34</v>
      </c>
      <c r="AX205" s="15" t="s">
        <v>80</v>
      </c>
      <c r="AY205" s="174" t="s">
        <v>124</v>
      </c>
    </row>
    <row r="206" spans="1:65" s="16" customFormat="1">
      <c r="B206" s="180"/>
      <c r="D206" s="156" t="s">
        <v>135</v>
      </c>
      <c r="E206" s="181" t="s">
        <v>1</v>
      </c>
      <c r="F206" s="182" t="s">
        <v>144</v>
      </c>
      <c r="H206" s="183">
        <v>527.69499999999994</v>
      </c>
      <c r="L206" s="180"/>
      <c r="M206" s="189"/>
      <c r="N206" s="190"/>
      <c r="O206" s="190"/>
      <c r="P206" s="190"/>
      <c r="Q206" s="190"/>
      <c r="R206" s="190"/>
      <c r="S206" s="190"/>
      <c r="T206" s="190"/>
      <c r="U206" s="191"/>
      <c r="AT206" s="181" t="s">
        <v>135</v>
      </c>
      <c r="AU206" s="181" t="s">
        <v>90</v>
      </c>
      <c r="AV206" s="16" t="s">
        <v>145</v>
      </c>
      <c r="AW206" s="16" t="s">
        <v>34</v>
      </c>
      <c r="AX206" s="16" t="s">
        <v>88</v>
      </c>
      <c r="AY206" s="181" t="s">
        <v>124</v>
      </c>
    </row>
    <row r="207" spans="1:65" s="2" customFormat="1" ht="6.95" customHeight="1">
      <c r="A207" s="32"/>
      <c r="B207" s="47"/>
      <c r="C207" s="48"/>
      <c r="D207" s="48"/>
      <c r="E207" s="48"/>
      <c r="F207" s="48"/>
      <c r="G207" s="48"/>
      <c r="H207" s="48"/>
      <c r="I207" s="48"/>
      <c r="J207" s="48"/>
      <c r="K207" s="48"/>
      <c r="L207" s="33"/>
      <c r="M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</row>
  </sheetData>
  <autoFilter ref="C121:K206"/>
  <mergeCells count="8">
    <mergeCell ref="E112:H112"/>
    <mergeCell ref="E114:H114"/>
    <mergeCell ref="L2:V2"/>
    <mergeCell ref="E7:H7"/>
    <mergeCell ref="E9:H9"/>
    <mergeCell ref="E27:H27"/>
    <mergeCell ref="E85:H85"/>
    <mergeCell ref="E87:H87"/>
  </mergeCells>
  <hyperlinks>
    <hyperlink ref="F199" r:id="rId1"/>
  </hyperlinks>
  <printOptions horizontalCentered="1"/>
  <pageMargins left="0.39370078740157483" right="0.39370078740157483" top="0.39370078740157483" bottom="0.39370078740157483" header="0" footer="0"/>
  <pageSetup paperSize="9" scale="88" fitToHeight="100" orientation="portrait" r:id="rId2"/>
  <headerFooter>
    <oddFooter>&amp;CStrana &amp;P z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ZL33 - KRYCÍ LIST</vt:lpstr>
      <vt:lpstr>Rekapitulace stavby</vt:lpstr>
      <vt:lpstr>33 - ZL33 - malby</vt:lpstr>
      <vt:lpstr>'33 - ZL33 - malby'!Názvy_tisku</vt:lpstr>
      <vt:lpstr>'Rekapitulace stavby'!Názvy_tisku</vt:lpstr>
      <vt:lpstr>'33 - ZL33 - malby'!Oblast_tisku</vt:lpstr>
      <vt:lpstr>'Rekapitulace stavby'!Oblast_tisku</vt:lpstr>
      <vt:lpstr>'ZL33 - KRYCÍ LIST'!Oblast_tisku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NTB3\ulbricht</dc:creator>
  <cp:lastModifiedBy>PC</cp:lastModifiedBy>
  <cp:lastPrinted>2023-11-11T14:44:08Z</cp:lastPrinted>
  <dcterms:created xsi:type="dcterms:W3CDTF">2023-11-11T14:37:17Z</dcterms:created>
  <dcterms:modified xsi:type="dcterms:W3CDTF">2023-11-12T23:52:42Z</dcterms:modified>
</cp:coreProperties>
</file>