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Dokumenty\rozpočty\rozpočet 2025\rozpočtová opatření\I. změna rozpočtu 2025\"/>
    </mc:Choice>
  </mc:AlternateContent>
  <xr:revisionPtr revIDLastSave="0" documentId="13_ncr:1_{B1891C69-FF65-4CFE-8BF0-0679A096346C}" xr6:coauthVersionLast="47" xr6:coauthVersionMax="47" xr10:uidLastSave="{00000000-0000-0000-0000-000000000000}"/>
  <bookViews>
    <workbookView xWindow="-108" yWindow="-108" windowWidth="30936" windowHeight="16848" tabRatio="768" xr2:uid="{00000000-000D-0000-FFFF-FFFF00000000}"/>
  </bookViews>
  <sheets>
    <sheet name="rozpočet" sheetId="53" r:id="rId1"/>
    <sheet name="příjmy a výdaje" sheetId="24" r:id="rId2"/>
    <sheet name="příjmy-paragraf" sheetId="23" r:id="rId3"/>
    <sheet name="HV PO" sheetId="17" state="hidden" r:id="rId4"/>
    <sheet name="HV PO pr." sheetId="6" state="hidden" r:id="rId5"/>
    <sheet name="výdaje-paragraf" sheetId="20" r:id="rId6"/>
    <sheet name="opr.a inv. pr." sheetId="13" r:id="rId7"/>
    <sheet name="1014-útulek" sheetId="27" r:id="rId8"/>
    <sheet name="1031-les" sheetId="29" r:id="rId9"/>
    <sheet name="2212-komunikace" sheetId="30" r:id="rId10"/>
    <sheet name="3111-MŠ" sheetId="64" r:id="rId11"/>
    <sheet name="3111-MŠ-I" sheetId="65" r:id="rId12"/>
    <sheet name="3113-ZŠ" sheetId="72" r:id="rId13"/>
    <sheet name="3113-ZŠ-I" sheetId="73" r:id="rId14"/>
    <sheet name="3231-ZUŠ" sheetId="66" r:id="rId15"/>
    <sheet name="3231-ZUŠ-I" sheetId="67" r:id="rId16"/>
    <sheet name="3314-knihovna" sheetId="31" r:id="rId17"/>
    <sheet name="3315-muzeum" sheetId="32" r:id="rId18"/>
    <sheet name="3341-rozhlas" sheetId="33" r:id="rId19"/>
    <sheet name="3399-Kultura-SPOZ" sheetId="47" r:id="rId20"/>
    <sheet name="3421-ROROŠ" sheetId="68" r:id="rId21"/>
    <sheet name="3421-ROROŠ-I" sheetId="69" r:id="rId22"/>
    <sheet name="3429-SRC" sheetId="70" r:id="rId23"/>
    <sheet name="3429-SRC-I" sheetId="71" r:id="rId24"/>
    <sheet name="3612-BS" sheetId="41" r:id="rId25"/>
    <sheet name="3613-budovy" sheetId="34" r:id="rId26"/>
    <sheet name="3631-osvětlení" sheetId="35" r:id="rId27"/>
    <sheet name="3632-pohřebnictví" sheetId="36" r:id="rId28"/>
    <sheet name="3722-odpady" sheetId="37" r:id="rId29"/>
    <sheet name="3745-zeleň" sheetId="38" r:id="rId30"/>
    <sheet name="4351-DPS" sheetId="39" r:id="rId31"/>
    <sheet name="5512-hasiči" sheetId="40" r:id="rId32"/>
    <sheet name="6112-ZM" sheetId="50" r:id="rId33"/>
    <sheet name="6171-MěÚ" sheetId="43" r:id="rId34"/>
    <sheet name="město-různé" sheetId="51" r:id="rId35"/>
  </sheets>
  <externalReferences>
    <externalReference r:id="rId36"/>
    <externalReference r:id="rId37"/>
    <externalReference r:id="rId38"/>
    <externalReference r:id="rId39"/>
    <externalReference r:id="rId40"/>
    <externalReference r:id="rId41"/>
  </externalReferences>
  <definedNames>
    <definedName name="Org" localSheetId="10">[1]Organizace!$B$2:$B$6</definedName>
    <definedName name="Org" localSheetId="11">[1]Organizace!$B$2:$B$6</definedName>
    <definedName name="Org" localSheetId="12">[2]Organizace!$B$2:$B$6</definedName>
    <definedName name="Org" localSheetId="13">[2]Organizace!$B$2:$B$6</definedName>
    <definedName name="Org" localSheetId="14">[3]Organizace!$B$2:$B$6</definedName>
    <definedName name="Org" localSheetId="15">[3]Organizace!$B$2:$B$6</definedName>
    <definedName name="Org" localSheetId="20">[4]Organizace!$B$2:$B$6</definedName>
    <definedName name="Org" localSheetId="21">[4]Organizace!$B$2:$B$6</definedName>
    <definedName name="Org" localSheetId="22">[5]Organizace!$B$2:$B$6</definedName>
    <definedName name="Org" localSheetId="23">[5]Organizace!$B$2:$B$6</definedName>
    <definedName name="Org">[6]Organizace!$B$2:$B$6</definedName>
    <definedName name="Organizace" localSheetId="10">#REF!</definedName>
    <definedName name="Organizace" localSheetId="11">#REF!</definedName>
    <definedName name="Organizace" localSheetId="12">#REF!</definedName>
    <definedName name="Organizace" localSheetId="13">#REF!</definedName>
    <definedName name="Organizace" localSheetId="14">#REF!</definedName>
    <definedName name="Organizace" localSheetId="15">#REF!</definedName>
    <definedName name="Organizace" localSheetId="20">#REF!</definedName>
    <definedName name="Organizace" localSheetId="21">#REF!</definedName>
    <definedName name="Organizace" localSheetId="22">#REF!</definedName>
    <definedName name="Organizace" localSheetId="23">#REF!</definedName>
    <definedName name="Organizace">#REF!</definedName>
    <definedName name="Ředitelé" localSheetId="10">[1]Organizace!$B$8:$B$12</definedName>
    <definedName name="Ředitelé" localSheetId="11">[1]Organizace!$B$8:$B$12</definedName>
    <definedName name="Ředitelé" localSheetId="12">[2]Organizace!$B$8:$B$12</definedName>
    <definedName name="Ředitelé" localSheetId="13">[2]Organizace!$B$8:$B$12</definedName>
    <definedName name="Ředitelé" localSheetId="14">[3]Organizace!$B$8:$B$12</definedName>
    <definedName name="Ředitelé" localSheetId="15">[3]Organizace!$B$8:$B$12</definedName>
    <definedName name="Ředitelé" localSheetId="20">[4]Organizace!$B$8:$B$12</definedName>
    <definedName name="Ředitelé" localSheetId="21">[4]Organizace!$B$8:$B$12</definedName>
    <definedName name="Ředitelé" localSheetId="22">[5]Organizace!$B$8:$B$12</definedName>
    <definedName name="Ředitelé" localSheetId="23">[5]Organizace!$B$8:$B$12</definedName>
    <definedName name="Ředitelé">[6]Organizace!$B$8:$B$12</definedName>
  </definedNames>
  <calcPr calcId="191029"/>
</workbook>
</file>

<file path=xl/calcChain.xml><?xml version="1.0" encoding="utf-8"?>
<calcChain xmlns="http://schemas.openxmlformats.org/spreadsheetml/2006/main">
  <c r="F16" i="53" l="1"/>
  <c r="F14" i="53"/>
  <c r="F13" i="53" l="1"/>
  <c r="F12" i="53"/>
  <c r="F9" i="53"/>
  <c r="F7" i="53"/>
  <c r="F6" i="53"/>
  <c r="F5" i="53"/>
  <c r="F4" i="53"/>
  <c r="D60" i="24" l="1"/>
  <c r="C60" i="24"/>
  <c r="B60" i="24"/>
  <c r="A60" i="24"/>
  <c r="F59" i="23"/>
  <c r="E59" i="23"/>
  <c r="J50" i="24" l="1"/>
  <c r="I50" i="24"/>
  <c r="H50" i="24"/>
  <c r="G50" i="24"/>
  <c r="G23" i="40"/>
  <c r="I16" i="20"/>
  <c r="F16" i="20" s="1"/>
  <c r="I10" i="20"/>
  <c r="F10" i="20" s="1"/>
  <c r="I9" i="20"/>
  <c r="F9" i="20" s="1"/>
  <c r="F5" i="23"/>
  <c r="C30" i="24"/>
  <c r="E31" i="24"/>
  <c r="E29" i="24"/>
  <c r="E28" i="24"/>
  <c r="E25" i="24"/>
  <c r="E24" i="24"/>
  <c r="B28" i="24"/>
  <c r="A28" i="24"/>
  <c r="A29" i="24"/>
  <c r="A31" i="24"/>
  <c r="A32" i="24"/>
  <c r="C28" i="24"/>
  <c r="C27" i="24"/>
  <c r="C26" i="24"/>
  <c r="C25" i="24"/>
  <c r="C44" i="24"/>
  <c r="B44" i="24"/>
  <c r="A44" i="24"/>
  <c r="G44" i="23"/>
  <c r="E44" i="24" s="1"/>
  <c r="G28" i="23"/>
  <c r="F28" i="23" s="1"/>
  <c r="D28" i="24" s="1"/>
  <c r="G30" i="23"/>
  <c r="F29" i="23" s="1"/>
  <c r="G27" i="23"/>
  <c r="E27" i="24" s="1"/>
  <c r="G26" i="23"/>
  <c r="E26" i="24" s="1"/>
  <c r="G8" i="51"/>
  <c r="G8" i="40"/>
  <c r="G9" i="35"/>
  <c r="G8" i="47"/>
  <c r="G7" i="38"/>
  <c r="F44" i="23" l="1"/>
  <c r="D44" i="24" s="1"/>
  <c r="E30" i="24"/>
  <c r="G41" i="51"/>
  <c r="D22" i="13" l="1"/>
  <c r="E22" i="13"/>
  <c r="C46" i="13"/>
  <c r="G18" i="20" l="1"/>
  <c r="F52" i="20"/>
  <c r="F53" i="20"/>
  <c r="G61" i="23"/>
  <c r="G60" i="23"/>
  <c r="D85" i="73"/>
  <c r="H84" i="73"/>
  <c r="G84" i="73"/>
  <c r="F84" i="73"/>
  <c r="E84" i="73"/>
  <c r="D84" i="73"/>
  <c r="D83" i="73"/>
  <c r="H82" i="73"/>
  <c r="H81" i="73" s="1"/>
  <c r="G82" i="73"/>
  <c r="G81" i="73" s="1"/>
  <c r="F82" i="73"/>
  <c r="F81" i="73" s="1"/>
  <c r="E82" i="73"/>
  <c r="E81" i="73" s="1"/>
  <c r="D80" i="73"/>
  <c r="H79" i="73"/>
  <c r="G79" i="73"/>
  <c r="G78" i="73" s="1"/>
  <c r="F79" i="73"/>
  <c r="F78" i="73" s="1"/>
  <c r="E79" i="73"/>
  <c r="E78" i="73" s="1"/>
  <c r="H78" i="73"/>
  <c r="D77" i="73"/>
  <c r="D76" i="73"/>
  <c r="H75" i="73"/>
  <c r="G75" i="73"/>
  <c r="F75" i="73"/>
  <c r="E75" i="73"/>
  <c r="D74" i="73"/>
  <c r="H73" i="73"/>
  <c r="H70" i="73" s="1"/>
  <c r="G73" i="73"/>
  <c r="F73" i="73"/>
  <c r="E73" i="73"/>
  <c r="D73" i="73" s="1"/>
  <c r="D72" i="73"/>
  <c r="H71" i="73"/>
  <c r="G71" i="73"/>
  <c r="F71" i="73"/>
  <c r="F70" i="73" s="1"/>
  <c r="E71" i="73"/>
  <c r="D69" i="73"/>
  <c r="H68" i="73"/>
  <c r="G68" i="73"/>
  <c r="F68" i="73"/>
  <c r="D68" i="73" s="1"/>
  <c r="E68" i="73"/>
  <c r="D67" i="73"/>
  <c r="H66" i="73"/>
  <c r="G66" i="73"/>
  <c r="F66" i="73"/>
  <c r="E66" i="73"/>
  <c r="D66" i="73" s="1"/>
  <c r="D65" i="73"/>
  <c r="H64" i="73"/>
  <c r="G64" i="73"/>
  <c r="F64" i="73"/>
  <c r="E64" i="73"/>
  <c r="D64" i="73"/>
  <c r="D63" i="73"/>
  <c r="H62" i="73"/>
  <c r="G62" i="73"/>
  <c r="G61" i="73" s="1"/>
  <c r="F62" i="73"/>
  <c r="E62" i="73"/>
  <c r="E61" i="73" s="1"/>
  <c r="D60" i="73"/>
  <c r="H59" i="73"/>
  <c r="G59" i="73"/>
  <c r="G58" i="73" s="1"/>
  <c r="F59" i="73"/>
  <c r="F58" i="73" s="1"/>
  <c r="E59" i="73"/>
  <c r="E58" i="73" s="1"/>
  <c r="H58" i="73"/>
  <c r="D57" i="73"/>
  <c r="H56" i="73"/>
  <c r="G56" i="73"/>
  <c r="F56" i="73"/>
  <c r="E56" i="73"/>
  <c r="D55" i="73"/>
  <c r="D54" i="73"/>
  <c r="D53" i="73"/>
  <c r="D52" i="73"/>
  <c r="H51" i="73"/>
  <c r="H44" i="73" s="1"/>
  <c r="G51" i="73"/>
  <c r="F51" i="73"/>
  <c r="E51" i="73"/>
  <c r="D50" i="73"/>
  <c r="H49" i="73"/>
  <c r="G49" i="73"/>
  <c r="F49" i="73"/>
  <c r="E49" i="73"/>
  <c r="D49" i="73" s="1"/>
  <c r="D48" i="73"/>
  <c r="H47" i="73"/>
  <c r="G47" i="73"/>
  <c r="F47" i="73"/>
  <c r="E47" i="73"/>
  <c r="D46" i="73"/>
  <c r="H45" i="73"/>
  <c r="G45" i="73"/>
  <c r="G44" i="73" s="1"/>
  <c r="F45" i="73"/>
  <c r="E45" i="73"/>
  <c r="F44" i="73"/>
  <c r="D43" i="73"/>
  <c r="D42" i="73"/>
  <c r="D41" i="73"/>
  <c r="D40" i="73"/>
  <c r="D39" i="73"/>
  <c r="D38" i="73"/>
  <c r="D37" i="73"/>
  <c r="D36" i="73"/>
  <c r="D35" i="73"/>
  <c r="D34" i="73"/>
  <c r="D33" i="73"/>
  <c r="D32" i="73"/>
  <c r="D31" i="73"/>
  <c r="H30" i="73"/>
  <c r="G30" i="73"/>
  <c r="F30" i="73"/>
  <c r="E30" i="73"/>
  <c r="D29" i="73"/>
  <c r="H28" i="73"/>
  <c r="G28" i="73"/>
  <c r="F28" i="73"/>
  <c r="E28" i="73"/>
  <c r="D27" i="73"/>
  <c r="H26" i="73"/>
  <c r="G26" i="73"/>
  <c r="F26" i="73"/>
  <c r="E26" i="73"/>
  <c r="D26" i="73"/>
  <c r="D25" i="73"/>
  <c r="D24" i="73"/>
  <c r="H23" i="73"/>
  <c r="G23" i="73"/>
  <c r="F23" i="73"/>
  <c r="E23" i="73"/>
  <c r="D21" i="73"/>
  <c r="D20" i="73"/>
  <c r="D19" i="73"/>
  <c r="D18" i="73"/>
  <c r="H17" i="73"/>
  <c r="G17" i="73"/>
  <c r="F17" i="73"/>
  <c r="E17" i="73"/>
  <c r="D17" i="73" s="1"/>
  <c r="D16" i="73"/>
  <c r="D15" i="73"/>
  <c r="D14" i="73"/>
  <c r="D13" i="73"/>
  <c r="D12" i="73"/>
  <c r="D11" i="73"/>
  <c r="D10" i="73"/>
  <c r="D9" i="73"/>
  <c r="H8" i="73"/>
  <c r="G8" i="73"/>
  <c r="G7" i="73" s="1"/>
  <c r="F8" i="73"/>
  <c r="E8" i="73"/>
  <c r="E7" i="73"/>
  <c r="C66" i="72"/>
  <c r="C64" i="72"/>
  <c r="I62" i="72"/>
  <c r="I61" i="72"/>
  <c r="I60" i="72"/>
  <c r="H59" i="72"/>
  <c r="G59" i="72"/>
  <c r="F59" i="72"/>
  <c r="E59" i="72"/>
  <c r="D59" i="72"/>
  <c r="I58" i="72"/>
  <c r="I57" i="72"/>
  <c r="H56" i="72"/>
  <c r="G56" i="72"/>
  <c r="F56" i="72"/>
  <c r="E56" i="72"/>
  <c r="D56" i="72"/>
  <c r="I53" i="72"/>
  <c r="I52" i="72"/>
  <c r="I51" i="72"/>
  <c r="I50" i="72"/>
  <c r="I49" i="72"/>
  <c r="H48" i="72"/>
  <c r="G48" i="72"/>
  <c r="F48" i="72"/>
  <c r="E48" i="72"/>
  <c r="D48" i="72"/>
  <c r="I47" i="72"/>
  <c r="H46" i="72"/>
  <c r="G46" i="72"/>
  <c r="F46" i="72"/>
  <c r="E46" i="72"/>
  <c r="D46" i="72"/>
  <c r="I45" i="72"/>
  <c r="I44" i="72"/>
  <c r="I43" i="72"/>
  <c r="I42" i="72"/>
  <c r="H41" i="72"/>
  <c r="G41" i="72"/>
  <c r="F41" i="72"/>
  <c r="E41" i="72"/>
  <c r="E36" i="72" s="1"/>
  <c r="D41" i="72"/>
  <c r="I40" i="72"/>
  <c r="I39" i="72"/>
  <c r="I38" i="72"/>
  <c r="H37" i="72"/>
  <c r="H36" i="72" s="1"/>
  <c r="H54" i="72" s="1"/>
  <c r="G37" i="72"/>
  <c r="F37" i="72"/>
  <c r="F36" i="72" s="1"/>
  <c r="E37" i="72"/>
  <c r="D37" i="72"/>
  <c r="D36" i="72" s="1"/>
  <c r="D54" i="72" s="1"/>
  <c r="E35" i="72"/>
  <c r="I35" i="72" s="1"/>
  <c r="E34" i="72"/>
  <c r="H33" i="72"/>
  <c r="G33" i="72"/>
  <c r="F33" i="72"/>
  <c r="D33" i="72"/>
  <c r="E32" i="72"/>
  <c r="E31" i="72" s="1"/>
  <c r="H31" i="72"/>
  <c r="G31" i="72"/>
  <c r="F31" i="72"/>
  <c r="D31" i="72"/>
  <c r="E30" i="72"/>
  <c r="E29" i="72"/>
  <c r="I29" i="72" s="1"/>
  <c r="E28" i="72"/>
  <c r="I28" i="72" s="1"/>
  <c r="H27" i="72"/>
  <c r="G27" i="72"/>
  <c r="F27" i="72"/>
  <c r="D27" i="72"/>
  <c r="E26" i="72"/>
  <c r="I26" i="72" s="1"/>
  <c r="E25" i="72"/>
  <c r="I25" i="72" s="1"/>
  <c r="E24" i="72"/>
  <c r="I24" i="72" s="1"/>
  <c r="E23" i="72"/>
  <c r="H22" i="72"/>
  <c r="G22" i="72"/>
  <c r="F22" i="72"/>
  <c r="D22" i="72"/>
  <c r="E21" i="72"/>
  <c r="E20" i="72" s="1"/>
  <c r="H20" i="72"/>
  <c r="G20" i="72"/>
  <c r="F20" i="72"/>
  <c r="D20" i="72"/>
  <c r="E19" i="72"/>
  <c r="I19" i="72" s="1"/>
  <c r="E18" i="72"/>
  <c r="I18" i="72" s="1"/>
  <c r="E17" i="72"/>
  <c r="I17" i="72" s="1"/>
  <c r="E16" i="72"/>
  <c r="I16" i="72" s="1"/>
  <c r="E15" i="72"/>
  <c r="H14" i="72"/>
  <c r="G14" i="72"/>
  <c r="F14" i="72"/>
  <c r="D14" i="72"/>
  <c r="E13" i="72"/>
  <c r="I13" i="72" s="1"/>
  <c r="E12" i="72"/>
  <c r="I12" i="72" s="1"/>
  <c r="E11" i="72"/>
  <c r="I11" i="72" s="1"/>
  <c r="E10" i="72"/>
  <c r="H9" i="72"/>
  <c r="G9" i="72"/>
  <c r="F9" i="72"/>
  <c r="D9" i="72"/>
  <c r="E8" i="72"/>
  <c r="I8" i="72" s="1"/>
  <c r="E7" i="72"/>
  <c r="H6" i="72"/>
  <c r="H5" i="72" s="1"/>
  <c r="G6" i="72"/>
  <c r="G5" i="72" s="1"/>
  <c r="F6" i="72"/>
  <c r="F5" i="72" s="1"/>
  <c r="D6" i="72"/>
  <c r="D5" i="72" s="1"/>
  <c r="D4" i="72"/>
  <c r="B2" i="72"/>
  <c r="G1" i="72"/>
  <c r="D87" i="71"/>
  <c r="H86" i="71"/>
  <c r="G86" i="71"/>
  <c r="F86" i="71"/>
  <c r="E86" i="71"/>
  <c r="D86" i="71" s="1"/>
  <c r="D85" i="71"/>
  <c r="H84" i="71"/>
  <c r="H83" i="71" s="1"/>
  <c r="G84" i="71"/>
  <c r="F84" i="71"/>
  <c r="E84" i="71"/>
  <c r="G83" i="71"/>
  <c r="D82" i="71"/>
  <c r="H81" i="71"/>
  <c r="G81" i="71"/>
  <c r="G80" i="71" s="1"/>
  <c r="F81" i="71"/>
  <c r="F80" i="71" s="1"/>
  <c r="E81" i="71"/>
  <c r="E80" i="71" s="1"/>
  <c r="H80" i="71"/>
  <c r="D79" i="71"/>
  <c r="D78" i="71"/>
  <c r="H77" i="71"/>
  <c r="G77" i="71"/>
  <c r="F77" i="71"/>
  <c r="F72" i="71" s="1"/>
  <c r="E77" i="71"/>
  <c r="D76" i="71"/>
  <c r="H75" i="71"/>
  <c r="G75" i="71"/>
  <c r="G72" i="71" s="1"/>
  <c r="F75" i="71"/>
  <c r="E75" i="71"/>
  <c r="D75" i="71" s="1"/>
  <c r="D74" i="71"/>
  <c r="H73" i="71"/>
  <c r="H72" i="71" s="1"/>
  <c r="G73" i="71"/>
  <c r="F73" i="71"/>
  <c r="E73" i="71"/>
  <c r="D71" i="71"/>
  <c r="H70" i="71"/>
  <c r="G70" i="71"/>
  <c r="F70" i="71"/>
  <c r="E70" i="71"/>
  <c r="D69" i="71"/>
  <c r="H68" i="71"/>
  <c r="G68" i="71"/>
  <c r="F68" i="71"/>
  <c r="D68" i="71" s="1"/>
  <c r="E68" i="71"/>
  <c r="D67" i="71"/>
  <c r="H66" i="71"/>
  <c r="G66" i="71"/>
  <c r="G63" i="71" s="1"/>
  <c r="F66" i="71"/>
  <c r="E66" i="71"/>
  <c r="D66" i="71"/>
  <c r="D65" i="71"/>
  <c r="H64" i="71"/>
  <c r="H63" i="71" s="1"/>
  <c r="G64" i="71"/>
  <c r="F64" i="71"/>
  <c r="E64" i="71"/>
  <c r="E63" i="71" s="1"/>
  <c r="D62" i="71"/>
  <c r="H61" i="71"/>
  <c r="G61" i="71"/>
  <c r="G60" i="71" s="1"/>
  <c r="F61" i="71"/>
  <c r="E61" i="71"/>
  <c r="E60" i="71" s="1"/>
  <c r="H60" i="71"/>
  <c r="F60" i="71"/>
  <c r="D59" i="71"/>
  <c r="H58" i="71"/>
  <c r="G58" i="71"/>
  <c r="F58" i="71"/>
  <c r="E58" i="71"/>
  <c r="D57" i="71"/>
  <c r="D56" i="71"/>
  <c r="D55" i="71"/>
  <c r="D54" i="71"/>
  <c r="H53" i="71"/>
  <c r="G53" i="71"/>
  <c r="F53" i="71"/>
  <c r="E53" i="71"/>
  <c r="D52" i="71"/>
  <c r="H51" i="71"/>
  <c r="G51" i="71"/>
  <c r="F51" i="71"/>
  <c r="F46" i="71" s="1"/>
  <c r="E51" i="71"/>
  <c r="D51" i="71" s="1"/>
  <c r="D50" i="71"/>
  <c r="H49" i="71"/>
  <c r="G49" i="71"/>
  <c r="F49" i="71"/>
  <c r="E49" i="71"/>
  <c r="D48" i="71"/>
  <c r="H47" i="71"/>
  <c r="H46" i="71" s="1"/>
  <c r="G47" i="71"/>
  <c r="G46" i="71" s="1"/>
  <c r="F47" i="71"/>
  <c r="E47" i="71"/>
  <c r="D45" i="71"/>
  <c r="D44" i="71"/>
  <c r="D43" i="71"/>
  <c r="D42" i="71"/>
  <c r="D41" i="71"/>
  <c r="D40" i="71"/>
  <c r="D39" i="71"/>
  <c r="D38" i="71"/>
  <c r="D37" i="71"/>
  <c r="D36" i="71"/>
  <c r="D35" i="71"/>
  <c r="D34" i="71"/>
  <c r="D33" i="71"/>
  <c r="H32" i="71"/>
  <c r="H24" i="71" s="1"/>
  <c r="H6" i="71" s="1"/>
  <c r="G32" i="71"/>
  <c r="F32" i="71"/>
  <c r="E32" i="71"/>
  <c r="D31" i="71"/>
  <c r="H30" i="71"/>
  <c r="G30" i="71"/>
  <c r="G24" i="71" s="1"/>
  <c r="F30" i="71"/>
  <c r="E30" i="71"/>
  <c r="D29" i="71"/>
  <c r="H28" i="71"/>
  <c r="G28" i="71"/>
  <c r="F28" i="71"/>
  <c r="E28" i="71"/>
  <c r="D28" i="71"/>
  <c r="D27" i="71"/>
  <c r="D26" i="71"/>
  <c r="H25" i="71"/>
  <c r="G25" i="71"/>
  <c r="F25" i="71"/>
  <c r="E25" i="71"/>
  <c r="D23" i="71"/>
  <c r="H22" i="71"/>
  <c r="G22" i="71"/>
  <c r="F22" i="71"/>
  <c r="E22" i="71"/>
  <c r="D21" i="71"/>
  <c r="D20" i="71"/>
  <c r="D19" i="71"/>
  <c r="D18" i="71"/>
  <c r="H17" i="71"/>
  <c r="G17" i="71"/>
  <c r="F17" i="71"/>
  <c r="E17" i="71"/>
  <c r="D16" i="71"/>
  <c r="D15" i="71"/>
  <c r="D14" i="71"/>
  <c r="D13" i="71"/>
  <c r="D12" i="71"/>
  <c r="D11" i="71"/>
  <c r="D10" i="71"/>
  <c r="D9" i="71"/>
  <c r="H8" i="71"/>
  <c r="H7" i="71" s="1"/>
  <c r="G8" i="71"/>
  <c r="F8" i="71"/>
  <c r="F7" i="71" s="1"/>
  <c r="E8" i="71"/>
  <c r="E7" i="71" s="1"/>
  <c r="C67" i="70"/>
  <c r="C65" i="70"/>
  <c r="I63" i="70"/>
  <c r="I62" i="70"/>
  <c r="I61" i="70"/>
  <c r="I60" i="70"/>
  <c r="H60" i="70"/>
  <c r="G60" i="70"/>
  <c r="F60" i="70"/>
  <c r="E60" i="70"/>
  <c r="D60" i="70"/>
  <c r="I59" i="70"/>
  <c r="I58" i="70"/>
  <c r="H57" i="70"/>
  <c r="G57" i="70"/>
  <c r="F57" i="70"/>
  <c r="E57" i="70"/>
  <c r="D57" i="70"/>
  <c r="I54" i="70"/>
  <c r="I53" i="70"/>
  <c r="I52" i="70"/>
  <c r="I51" i="70"/>
  <c r="I50" i="70"/>
  <c r="H49" i="70"/>
  <c r="G49" i="70"/>
  <c r="F49" i="70"/>
  <c r="E49" i="70"/>
  <c r="D49" i="70"/>
  <c r="I48" i="70"/>
  <c r="H47" i="70"/>
  <c r="G47" i="70"/>
  <c r="F47" i="70"/>
  <c r="E47" i="70"/>
  <c r="D47" i="70"/>
  <c r="I46" i="70"/>
  <c r="I45" i="70"/>
  <c r="I44" i="70"/>
  <c r="I43" i="70"/>
  <c r="H42" i="70"/>
  <c r="G42" i="70"/>
  <c r="F42" i="70"/>
  <c r="E42" i="70"/>
  <c r="I42" i="70" s="1"/>
  <c r="D42" i="70"/>
  <c r="I41" i="70"/>
  <c r="I40" i="70"/>
  <c r="I39" i="70"/>
  <c r="H38" i="70"/>
  <c r="G38" i="70"/>
  <c r="F38" i="70"/>
  <c r="F37" i="70" s="1"/>
  <c r="E38" i="70"/>
  <c r="I38" i="70" s="1"/>
  <c r="D38" i="70"/>
  <c r="H37" i="70"/>
  <c r="E36" i="70"/>
  <c r="I36" i="70" s="1"/>
  <c r="E35" i="70"/>
  <c r="H34" i="70"/>
  <c r="G34" i="70"/>
  <c r="F34" i="70"/>
  <c r="D34" i="70"/>
  <c r="D5" i="70" s="1"/>
  <c r="E33" i="70"/>
  <c r="E32" i="70" s="1"/>
  <c r="H32" i="70"/>
  <c r="G32" i="70"/>
  <c r="F32" i="70"/>
  <c r="D32" i="70"/>
  <c r="E31" i="70"/>
  <c r="I31" i="70" s="1"/>
  <c r="E30" i="70"/>
  <c r="I30" i="70" s="1"/>
  <c r="E29" i="70"/>
  <c r="H28" i="70"/>
  <c r="G28" i="70"/>
  <c r="F28" i="70"/>
  <c r="D28" i="70"/>
  <c r="E27" i="70"/>
  <c r="I27" i="70" s="1"/>
  <c r="E26" i="70"/>
  <c r="I26" i="70" s="1"/>
  <c r="E25" i="70"/>
  <c r="I25" i="70" s="1"/>
  <c r="E24" i="70"/>
  <c r="I24" i="70" s="1"/>
  <c r="H23" i="70"/>
  <c r="G23" i="70"/>
  <c r="F23" i="70"/>
  <c r="D23" i="70"/>
  <c r="E22" i="70"/>
  <c r="I22" i="70" s="1"/>
  <c r="H21" i="70"/>
  <c r="G21" i="70"/>
  <c r="F21" i="70"/>
  <c r="D21" i="70"/>
  <c r="E20" i="70"/>
  <c r="I20" i="70" s="1"/>
  <c r="E19" i="70"/>
  <c r="I19" i="70" s="1"/>
  <c r="E18" i="70"/>
  <c r="I18" i="70" s="1"/>
  <c r="E17" i="70"/>
  <c r="I17" i="70" s="1"/>
  <c r="E16" i="70"/>
  <c r="I16" i="70" s="1"/>
  <c r="H15" i="70"/>
  <c r="G15" i="70"/>
  <c r="F15" i="70"/>
  <c r="D15" i="70"/>
  <c r="E14" i="70"/>
  <c r="I14" i="70" s="1"/>
  <c r="E13" i="70"/>
  <c r="I13" i="70" s="1"/>
  <c r="E12" i="70"/>
  <c r="I12" i="70" s="1"/>
  <c r="E11" i="70"/>
  <c r="H10" i="70"/>
  <c r="G10" i="70"/>
  <c r="G5" i="70" s="1"/>
  <c r="F10" i="70"/>
  <c r="D10" i="70"/>
  <c r="E9" i="70"/>
  <c r="I9" i="70" s="1"/>
  <c r="E8" i="70"/>
  <c r="I8" i="70" s="1"/>
  <c r="E7" i="70"/>
  <c r="H6" i="70"/>
  <c r="H5" i="70" s="1"/>
  <c r="G6" i="70"/>
  <c r="F6" i="70"/>
  <c r="F5" i="70" s="1"/>
  <c r="D6" i="70"/>
  <c r="D4" i="70"/>
  <c r="B2" i="70"/>
  <c r="G1" i="70"/>
  <c r="D17" i="71" l="1"/>
  <c r="D49" i="71"/>
  <c r="D84" i="71"/>
  <c r="E37" i="70"/>
  <c r="I49" i="70"/>
  <c r="D22" i="71"/>
  <c r="D32" i="71"/>
  <c r="D64" i="71"/>
  <c r="F83" i="71"/>
  <c r="I41" i="72"/>
  <c r="G36" i="72"/>
  <c r="H22" i="73"/>
  <c r="D45" i="73"/>
  <c r="D56" i="73"/>
  <c r="H61" i="73"/>
  <c r="E72" i="71"/>
  <c r="D72" i="71" s="1"/>
  <c r="I37" i="72"/>
  <c r="I32" i="70"/>
  <c r="G37" i="70"/>
  <c r="I57" i="70"/>
  <c r="G7" i="71"/>
  <c r="G6" i="71" s="1"/>
  <c r="D53" i="71"/>
  <c r="D70" i="71"/>
  <c r="D77" i="71"/>
  <c r="I31" i="72"/>
  <c r="D8" i="73"/>
  <c r="D28" i="73"/>
  <c r="D51" i="73"/>
  <c r="D75" i="73"/>
  <c r="H55" i="70"/>
  <c r="D8" i="71"/>
  <c r="E46" i="71"/>
  <c r="D46" i="71" s="1"/>
  <c r="D58" i="71"/>
  <c r="D37" i="70"/>
  <c r="D55" i="70" s="1"/>
  <c r="D30" i="71"/>
  <c r="H7" i="73"/>
  <c r="E22" i="73"/>
  <c r="E6" i="73" s="1"/>
  <c r="F22" i="73"/>
  <c r="D22" i="73" s="1"/>
  <c r="G70" i="73"/>
  <c r="E83" i="71"/>
  <c r="D83" i="71" s="1"/>
  <c r="I20" i="72"/>
  <c r="I48" i="72"/>
  <c r="I59" i="72"/>
  <c r="D30" i="73"/>
  <c r="E44" i="73"/>
  <c r="D62" i="73"/>
  <c r="E70" i="73"/>
  <c r="D70" i="73" s="1"/>
  <c r="D82" i="73"/>
  <c r="F54" i="72"/>
  <c r="E24" i="71"/>
  <c r="D24" i="71" s="1"/>
  <c r="F24" i="71"/>
  <c r="I46" i="72"/>
  <c r="I56" i="72"/>
  <c r="G22" i="73"/>
  <c r="G6" i="73" s="1"/>
  <c r="F61" i="73"/>
  <c r="D61" i="73" s="1"/>
  <c r="E34" i="70"/>
  <c r="I34" i="70" s="1"/>
  <c r="E28" i="70"/>
  <c r="I28" i="70" s="1"/>
  <c r="E22" i="72"/>
  <c r="I22" i="72" s="1"/>
  <c r="E6" i="72"/>
  <c r="I6" i="72" s="1"/>
  <c r="E9" i="72"/>
  <c r="I9" i="72" s="1"/>
  <c r="E33" i="72"/>
  <c r="I33" i="72" s="1"/>
  <c r="E14" i="72"/>
  <c r="I14" i="72" s="1"/>
  <c r="I7" i="72"/>
  <c r="I15" i="72"/>
  <c r="I23" i="72"/>
  <c r="I21" i="72"/>
  <c r="E27" i="72"/>
  <c r="I27" i="72" s="1"/>
  <c r="H6" i="73"/>
  <c r="D81" i="73"/>
  <c r="D44" i="73"/>
  <c r="D58" i="73"/>
  <c r="D78" i="73"/>
  <c r="D23" i="73"/>
  <c r="D47" i="73"/>
  <c r="D59" i="73"/>
  <c r="D71" i="73"/>
  <c r="D79" i="73"/>
  <c r="F7" i="73"/>
  <c r="I36" i="72"/>
  <c r="G54" i="72"/>
  <c r="I10" i="72"/>
  <c r="I30" i="72"/>
  <c r="I32" i="72"/>
  <c r="I34" i="72"/>
  <c r="E21" i="70"/>
  <c r="I21" i="70" s="1"/>
  <c r="E10" i="70"/>
  <c r="I10" i="70" s="1"/>
  <c r="E6" i="70"/>
  <c r="I6" i="70" s="1"/>
  <c r="D60" i="71"/>
  <c r="D80" i="71"/>
  <c r="D25" i="71"/>
  <c r="D61" i="71"/>
  <c r="F63" i="71"/>
  <c r="F6" i="71" s="1"/>
  <c r="D73" i="71"/>
  <c r="D81" i="71"/>
  <c r="D7" i="71"/>
  <c r="D47" i="71"/>
  <c r="F55" i="70"/>
  <c r="G55" i="70"/>
  <c r="I37" i="70"/>
  <c r="I11" i="70"/>
  <c r="E15" i="70"/>
  <c r="I15" i="70" s="1"/>
  <c r="E23" i="70"/>
  <c r="I23" i="70" s="1"/>
  <c r="I33" i="70"/>
  <c r="I35" i="70"/>
  <c r="I47" i="70"/>
  <c r="I7" i="70"/>
  <c r="I29" i="70"/>
  <c r="E6" i="71" l="1"/>
  <c r="G17" i="20" s="1"/>
  <c r="F6" i="73"/>
  <c r="E5" i="72"/>
  <c r="I5" i="72" s="1"/>
  <c r="D7" i="73"/>
  <c r="D6" i="73" s="1"/>
  <c r="D63" i="71"/>
  <c r="D6" i="71" s="1"/>
  <c r="E5" i="70"/>
  <c r="E54" i="72" l="1"/>
  <c r="I54" i="72" s="1"/>
  <c r="I5" i="70"/>
  <c r="E55" i="70"/>
  <c r="I55" i="70" s="1"/>
  <c r="D85" i="69" l="1"/>
  <c r="H84" i="69"/>
  <c r="G84" i="69"/>
  <c r="F84" i="69"/>
  <c r="E84" i="69"/>
  <c r="D84" i="69"/>
  <c r="D83" i="69"/>
  <c r="H82" i="69"/>
  <c r="D82" i="69" s="1"/>
  <c r="G82" i="69"/>
  <c r="F82" i="69"/>
  <c r="E82" i="69"/>
  <c r="G81" i="69"/>
  <c r="F81" i="69"/>
  <c r="E81" i="69"/>
  <c r="D80" i="69"/>
  <c r="H79" i="69"/>
  <c r="H78" i="69" s="1"/>
  <c r="G79" i="69"/>
  <c r="G78" i="69" s="1"/>
  <c r="F79" i="69"/>
  <c r="F78" i="69" s="1"/>
  <c r="E79" i="69"/>
  <c r="E78" i="69" s="1"/>
  <c r="D77" i="69"/>
  <c r="D76" i="69"/>
  <c r="H75" i="69"/>
  <c r="G75" i="69"/>
  <c r="F75" i="69"/>
  <c r="E75" i="69"/>
  <c r="D74" i="69"/>
  <c r="H73" i="69"/>
  <c r="G73" i="69"/>
  <c r="F73" i="69"/>
  <c r="E73" i="69"/>
  <c r="D72" i="69"/>
  <c r="H71" i="69"/>
  <c r="G71" i="69"/>
  <c r="F71" i="69"/>
  <c r="E71" i="69"/>
  <c r="E70" i="69" s="1"/>
  <c r="H70" i="69"/>
  <c r="F70" i="69"/>
  <c r="D69" i="69"/>
  <c r="H68" i="69"/>
  <c r="G68" i="69"/>
  <c r="F68" i="69"/>
  <c r="E68" i="69"/>
  <c r="D67" i="69"/>
  <c r="H66" i="69"/>
  <c r="G66" i="69"/>
  <c r="G61" i="69" s="1"/>
  <c r="F66" i="69"/>
  <c r="E66" i="69"/>
  <c r="D66" i="69" s="1"/>
  <c r="D65" i="69"/>
  <c r="H64" i="69"/>
  <c r="G64" i="69"/>
  <c r="F64" i="69"/>
  <c r="E64" i="69"/>
  <c r="E61" i="69" s="1"/>
  <c r="D63" i="69"/>
  <c r="H62" i="69"/>
  <c r="H61" i="69" s="1"/>
  <c r="G62" i="69"/>
  <c r="F62" i="69"/>
  <c r="E62" i="69"/>
  <c r="D60" i="69"/>
  <c r="H59" i="69"/>
  <c r="H58" i="69" s="1"/>
  <c r="G59" i="69"/>
  <c r="G58" i="69" s="1"/>
  <c r="F59" i="69"/>
  <c r="E59" i="69"/>
  <c r="E58" i="69" s="1"/>
  <c r="F58" i="69"/>
  <c r="D57" i="69"/>
  <c r="H56" i="69"/>
  <c r="G56" i="69"/>
  <c r="F56" i="69"/>
  <c r="E56" i="69"/>
  <c r="D55" i="69"/>
  <c r="D54" i="69"/>
  <c r="D53" i="69"/>
  <c r="D52" i="69"/>
  <c r="H51" i="69"/>
  <c r="G51" i="69"/>
  <c r="F51" i="69"/>
  <c r="E51" i="69"/>
  <c r="D50" i="69"/>
  <c r="H49" i="69"/>
  <c r="G49" i="69"/>
  <c r="F49" i="69"/>
  <c r="E49" i="69"/>
  <c r="D49" i="69" s="1"/>
  <c r="D48" i="69"/>
  <c r="H47" i="69"/>
  <c r="G47" i="69"/>
  <c r="F47" i="69"/>
  <c r="E47" i="69"/>
  <c r="D46" i="69"/>
  <c r="H45" i="69"/>
  <c r="H44" i="69" s="1"/>
  <c r="G45" i="69"/>
  <c r="G44" i="69" s="1"/>
  <c r="F45" i="69"/>
  <c r="F44" i="69" s="1"/>
  <c r="E45" i="69"/>
  <c r="E44" i="69" s="1"/>
  <c r="D43" i="69"/>
  <c r="D42" i="69"/>
  <c r="D41" i="69"/>
  <c r="D40" i="69"/>
  <c r="D39" i="69"/>
  <c r="D38" i="69"/>
  <c r="D37" i="69"/>
  <c r="D36" i="69"/>
  <c r="D35" i="69"/>
  <c r="D34" i="69"/>
  <c r="D33" i="69"/>
  <c r="D32" i="69"/>
  <c r="D31" i="69"/>
  <c r="H30" i="69"/>
  <c r="H22" i="69" s="1"/>
  <c r="G30" i="69"/>
  <c r="F30" i="69"/>
  <c r="E30" i="69"/>
  <c r="D29" i="69"/>
  <c r="H28" i="69"/>
  <c r="G28" i="69"/>
  <c r="F28" i="69"/>
  <c r="E28" i="69"/>
  <c r="D27" i="69"/>
  <c r="H26" i="69"/>
  <c r="G26" i="69"/>
  <c r="F26" i="69"/>
  <c r="F22" i="69" s="1"/>
  <c r="E26" i="69"/>
  <c r="D26" i="69"/>
  <c r="D25" i="69"/>
  <c r="D24" i="69"/>
  <c r="H23" i="69"/>
  <c r="G23" i="69"/>
  <c r="F23" i="69"/>
  <c r="E23" i="69"/>
  <c r="D21" i="69"/>
  <c r="D20" i="69"/>
  <c r="D19" i="69"/>
  <c r="D18" i="69"/>
  <c r="H17" i="69"/>
  <c r="G17" i="69"/>
  <c r="F17" i="69"/>
  <c r="E17" i="69"/>
  <c r="E7" i="69" s="1"/>
  <c r="D16" i="69"/>
  <c r="D15" i="69"/>
  <c r="D14" i="69"/>
  <c r="D13" i="69"/>
  <c r="D12" i="69"/>
  <c r="D11" i="69"/>
  <c r="D10" i="69"/>
  <c r="D9" i="69"/>
  <c r="H8" i="69"/>
  <c r="H7" i="69" s="1"/>
  <c r="G8" i="69"/>
  <c r="G7" i="69" s="1"/>
  <c r="F8" i="69"/>
  <c r="D8" i="69" s="1"/>
  <c r="E8" i="69"/>
  <c r="C66" i="68"/>
  <c r="C64" i="68"/>
  <c r="I62" i="68"/>
  <c r="I61" i="68"/>
  <c r="I60" i="68"/>
  <c r="H59" i="68"/>
  <c r="G59" i="68"/>
  <c r="F59" i="68"/>
  <c r="E59" i="68"/>
  <c r="I59" i="68" s="1"/>
  <c r="D59" i="68"/>
  <c r="I58" i="68"/>
  <c r="I57" i="68"/>
  <c r="H56" i="68"/>
  <c r="G56" i="68"/>
  <c r="F56" i="68"/>
  <c r="E56" i="68"/>
  <c r="D56" i="68"/>
  <c r="I53" i="68"/>
  <c r="I52" i="68"/>
  <c r="I51" i="68"/>
  <c r="I50" i="68"/>
  <c r="I49" i="68"/>
  <c r="H48" i="68"/>
  <c r="G48" i="68"/>
  <c r="F48" i="68"/>
  <c r="E48" i="68"/>
  <c r="D48" i="68"/>
  <c r="I47" i="68"/>
  <c r="H46" i="68"/>
  <c r="H36" i="68" s="1"/>
  <c r="G46" i="68"/>
  <c r="F46" i="68"/>
  <c r="E46" i="68"/>
  <c r="D46" i="68"/>
  <c r="I45" i="68"/>
  <c r="I44" i="68"/>
  <c r="I43" i="68"/>
  <c r="I42" i="68"/>
  <c r="H41" i="68"/>
  <c r="G41" i="68"/>
  <c r="F41" i="68"/>
  <c r="E41" i="68"/>
  <c r="I41" i="68" s="1"/>
  <c r="D41" i="68"/>
  <c r="I40" i="68"/>
  <c r="I39" i="68"/>
  <c r="I38" i="68"/>
  <c r="H37" i="68"/>
  <c r="G37" i="68"/>
  <c r="F37" i="68"/>
  <c r="F36" i="68" s="1"/>
  <c r="E37" i="68"/>
  <c r="I37" i="68" s="1"/>
  <c r="D37" i="68"/>
  <c r="D36" i="68"/>
  <c r="E35" i="68"/>
  <c r="I35" i="68" s="1"/>
  <c r="E34" i="68"/>
  <c r="H33" i="68"/>
  <c r="G33" i="68"/>
  <c r="F33" i="68"/>
  <c r="D33" i="68"/>
  <c r="E32" i="68"/>
  <c r="E31" i="68" s="1"/>
  <c r="H31" i="68"/>
  <c r="G31" i="68"/>
  <c r="F31" i="68"/>
  <c r="D31" i="68"/>
  <c r="E30" i="68"/>
  <c r="I30" i="68" s="1"/>
  <c r="E29" i="68"/>
  <c r="I29" i="68" s="1"/>
  <c r="E28" i="68"/>
  <c r="H27" i="68"/>
  <c r="G27" i="68"/>
  <c r="F27" i="68"/>
  <c r="D27" i="68"/>
  <c r="E26" i="68"/>
  <c r="I26" i="68" s="1"/>
  <c r="E25" i="68"/>
  <c r="I25" i="68" s="1"/>
  <c r="E24" i="68"/>
  <c r="I24" i="68" s="1"/>
  <c r="E23" i="68"/>
  <c r="I23" i="68" s="1"/>
  <c r="H22" i="68"/>
  <c r="G22" i="68"/>
  <c r="F22" i="68"/>
  <c r="D22" i="68"/>
  <c r="E21" i="68"/>
  <c r="I21" i="68" s="1"/>
  <c r="H20" i="68"/>
  <c r="G20" i="68"/>
  <c r="F20" i="68"/>
  <c r="D20" i="68"/>
  <c r="E19" i="68"/>
  <c r="I19" i="68" s="1"/>
  <c r="E18" i="68"/>
  <c r="I18" i="68" s="1"/>
  <c r="E17" i="68"/>
  <c r="I17" i="68" s="1"/>
  <c r="E16" i="68"/>
  <c r="I16" i="68" s="1"/>
  <c r="E15" i="68"/>
  <c r="I15" i="68" s="1"/>
  <c r="H14" i="68"/>
  <c r="G14" i="68"/>
  <c r="F14" i="68"/>
  <c r="D14" i="68"/>
  <c r="E13" i="68"/>
  <c r="I13" i="68" s="1"/>
  <c r="E12" i="68"/>
  <c r="I12" i="68" s="1"/>
  <c r="E11" i="68"/>
  <c r="I11" i="68" s="1"/>
  <c r="E10" i="68"/>
  <c r="H9" i="68"/>
  <c r="G9" i="68"/>
  <c r="F9" i="68"/>
  <c r="D9" i="68"/>
  <c r="E8" i="68"/>
  <c r="I8" i="68" s="1"/>
  <c r="E7" i="68"/>
  <c r="I7" i="68" s="1"/>
  <c r="H6" i="68"/>
  <c r="G6" i="68"/>
  <c r="F6" i="68"/>
  <c r="F5" i="68" s="1"/>
  <c r="D6" i="68"/>
  <c r="D4" i="68"/>
  <c r="B2" i="68"/>
  <c r="G1" i="68"/>
  <c r="D44" i="69" l="1"/>
  <c r="D56" i="69"/>
  <c r="I31" i="68"/>
  <c r="D28" i="69"/>
  <c r="D73" i="69"/>
  <c r="D17" i="69"/>
  <c r="G70" i="69"/>
  <c r="D5" i="68"/>
  <c r="D54" i="68" s="1"/>
  <c r="F54" i="68"/>
  <c r="I48" i="68"/>
  <c r="E22" i="69"/>
  <c r="E6" i="69" s="1"/>
  <c r="H5" i="68"/>
  <c r="I46" i="68"/>
  <c r="I56" i="68"/>
  <c r="D47" i="69"/>
  <c r="D62" i="69"/>
  <c r="D64" i="69"/>
  <c r="D78" i="69"/>
  <c r="G5" i="68"/>
  <c r="G22" i="69"/>
  <c r="G6" i="69" s="1"/>
  <c r="D30" i="69"/>
  <c r="F61" i="69"/>
  <c r="D61" i="69" s="1"/>
  <c r="D68" i="69"/>
  <c r="D75" i="69"/>
  <c r="G36" i="68"/>
  <c r="D51" i="69"/>
  <c r="E9" i="68"/>
  <c r="I9" i="68" s="1"/>
  <c r="E27" i="68"/>
  <c r="I27" i="68" s="1"/>
  <c r="E33" i="68"/>
  <c r="I33" i="68" s="1"/>
  <c r="D22" i="69"/>
  <c r="D70" i="69"/>
  <c r="D58" i="69"/>
  <c r="D23" i="69"/>
  <c r="D59" i="69"/>
  <c r="D71" i="69"/>
  <c r="D79" i="69"/>
  <c r="F7" i="69"/>
  <c r="D45" i="69"/>
  <c r="H81" i="69"/>
  <c r="D81" i="69" s="1"/>
  <c r="G54" i="68"/>
  <c r="H54" i="68"/>
  <c r="E6" i="68"/>
  <c r="I10" i="68"/>
  <c r="E14" i="68"/>
  <c r="I14" i="68" s="1"/>
  <c r="E20" i="68"/>
  <c r="I20" i="68" s="1"/>
  <c r="E22" i="68"/>
  <c r="I22" i="68" s="1"/>
  <c r="I32" i="68"/>
  <c r="I34" i="68"/>
  <c r="I28" i="68"/>
  <c r="E36" i="68"/>
  <c r="F6" i="69" l="1"/>
  <c r="H6" i="69"/>
  <c r="D7" i="69"/>
  <c r="D6" i="69" s="1"/>
  <c r="I36" i="68"/>
  <c r="I6" i="68"/>
  <c r="E5" i="68"/>
  <c r="I5" i="68" s="1"/>
  <c r="E54" i="68" l="1"/>
  <c r="I54" i="68" s="1"/>
  <c r="D85" i="67" l="1"/>
  <c r="H84" i="67"/>
  <c r="G84" i="67"/>
  <c r="F84" i="67"/>
  <c r="E84" i="67"/>
  <c r="D84" i="67"/>
  <c r="D83" i="67"/>
  <c r="H82" i="67"/>
  <c r="H81" i="67" s="1"/>
  <c r="G82" i="67"/>
  <c r="F82" i="67"/>
  <c r="E82" i="67"/>
  <c r="G81" i="67"/>
  <c r="F81" i="67"/>
  <c r="E81" i="67"/>
  <c r="D80" i="67"/>
  <c r="H79" i="67"/>
  <c r="H78" i="67" s="1"/>
  <c r="G79" i="67"/>
  <c r="G78" i="67" s="1"/>
  <c r="F79" i="67"/>
  <c r="F78" i="67" s="1"/>
  <c r="E79" i="67"/>
  <c r="E78" i="67" s="1"/>
  <c r="D77" i="67"/>
  <c r="D76" i="67"/>
  <c r="H75" i="67"/>
  <c r="G75" i="67"/>
  <c r="D75" i="67" s="1"/>
  <c r="F75" i="67"/>
  <c r="E75" i="67"/>
  <c r="D74" i="67"/>
  <c r="H73" i="67"/>
  <c r="G73" i="67"/>
  <c r="F73" i="67"/>
  <c r="F70" i="67" s="1"/>
  <c r="E73" i="67"/>
  <c r="D72" i="67"/>
  <c r="H71" i="67"/>
  <c r="G71" i="67"/>
  <c r="F71" i="67"/>
  <c r="E71" i="67"/>
  <c r="H70" i="67"/>
  <c r="D69" i="67"/>
  <c r="H68" i="67"/>
  <c r="G68" i="67"/>
  <c r="G61" i="67" s="1"/>
  <c r="F68" i="67"/>
  <c r="E68" i="67"/>
  <c r="D67" i="67"/>
  <c r="H66" i="67"/>
  <c r="G66" i="67"/>
  <c r="F66" i="67"/>
  <c r="E66" i="67"/>
  <c r="D66" i="67"/>
  <c r="D65" i="67"/>
  <c r="H64" i="67"/>
  <c r="G64" i="67"/>
  <c r="F64" i="67"/>
  <c r="E64" i="67"/>
  <c r="D64" i="67"/>
  <c r="D63" i="67"/>
  <c r="H62" i="67"/>
  <c r="H61" i="67" s="1"/>
  <c r="G62" i="67"/>
  <c r="F62" i="67"/>
  <c r="E62" i="67"/>
  <c r="E61" i="67"/>
  <c r="D60" i="67"/>
  <c r="H59" i="67"/>
  <c r="H58" i="67" s="1"/>
  <c r="G59" i="67"/>
  <c r="G58" i="67" s="1"/>
  <c r="F59" i="67"/>
  <c r="F58" i="67" s="1"/>
  <c r="E59" i="67"/>
  <c r="E58" i="67" s="1"/>
  <c r="D57" i="67"/>
  <c r="H56" i="67"/>
  <c r="G56" i="67"/>
  <c r="F56" i="67"/>
  <c r="E56" i="67"/>
  <c r="D55" i="67"/>
  <c r="D54" i="67"/>
  <c r="D53" i="67"/>
  <c r="D52" i="67"/>
  <c r="H51" i="67"/>
  <c r="G51" i="67"/>
  <c r="F51" i="67"/>
  <c r="F44" i="67" s="1"/>
  <c r="E51" i="67"/>
  <c r="D50" i="67"/>
  <c r="H49" i="67"/>
  <c r="G49" i="67"/>
  <c r="F49" i="67"/>
  <c r="E49" i="67"/>
  <c r="D49" i="67" s="1"/>
  <c r="D48" i="67"/>
  <c r="H47" i="67"/>
  <c r="G47" i="67"/>
  <c r="F47" i="67"/>
  <c r="E47" i="67"/>
  <c r="D46" i="67"/>
  <c r="H45" i="67"/>
  <c r="H44" i="67" s="1"/>
  <c r="G45" i="67"/>
  <c r="F45" i="67"/>
  <c r="E45" i="67"/>
  <c r="D45" i="67" s="1"/>
  <c r="D43" i="67"/>
  <c r="D42" i="67"/>
  <c r="D41" i="67"/>
  <c r="D40" i="67"/>
  <c r="D39" i="67"/>
  <c r="D38" i="67"/>
  <c r="D37" i="67"/>
  <c r="D36" i="67"/>
  <c r="D35" i="67"/>
  <c r="D34" i="67"/>
  <c r="D33" i="67"/>
  <c r="D32" i="67"/>
  <c r="D31" i="67"/>
  <c r="H30" i="67"/>
  <c r="G30" i="67"/>
  <c r="F30" i="67"/>
  <c r="E30" i="67"/>
  <c r="D29" i="67"/>
  <c r="H28" i="67"/>
  <c r="H22" i="67" s="1"/>
  <c r="G28" i="67"/>
  <c r="F28" i="67"/>
  <c r="E28" i="67"/>
  <c r="D27" i="67"/>
  <c r="H26" i="67"/>
  <c r="G26" i="67"/>
  <c r="F26" i="67"/>
  <c r="E26" i="67"/>
  <c r="D26" i="67" s="1"/>
  <c r="D25" i="67"/>
  <c r="D24" i="67"/>
  <c r="H23" i="67"/>
  <c r="G23" i="67"/>
  <c r="G22" i="67" s="1"/>
  <c r="F23" i="67"/>
  <c r="E23" i="67"/>
  <c r="D21" i="67"/>
  <c r="D20" i="67"/>
  <c r="D19" i="67"/>
  <c r="D18" i="67"/>
  <c r="H17" i="67"/>
  <c r="G17" i="67"/>
  <c r="F17" i="67"/>
  <c r="E17" i="67"/>
  <c r="D16" i="67"/>
  <c r="D15" i="67"/>
  <c r="D14" i="67"/>
  <c r="D13" i="67"/>
  <c r="D12" i="67"/>
  <c r="D11" i="67"/>
  <c r="D10" i="67"/>
  <c r="D9" i="67"/>
  <c r="H8" i="67"/>
  <c r="H7" i="67" s="1"/>
  <c r="G8" i="67"/>
  <c r="G7" i="67" s="1"/>
  <c r="F8" i="67"/>
  <c r="E8" i="67"/>
  <c r="E7" i="67" s="1"/>
  <c r="C66" i="66"/>
  <c r="C64" i="66"/>
  <c r="I62" i="66"/>
  <c r="I61" i="66"/>
  <c r="I60" i="66"/>
  <c r="H59" i="66"/>
  <c r="G59" i="66"/>
  <c r="F59" i="66"/>
  <c r="E59" i="66"/>
  <c r="D59" i="66"/>
  <c r="I58" i="66"/>
  <c r="I57" i="66"/>
  <c r="H56" i="66"/>
  <c r="G56" i="66"/>
  <c r="F56" i="66"/>
  <c r="E56" i="66"/>
  <c r="D56" i="66"/>
  <c r="I53" i="66"/>
  <c r="I52" i="66"/>
  <c r="I51" i="66"/>
  <c r="I50" i="66"/>
  <c r="I49" i="66"/>
  <c r="H48" i="66"/>
  <c r="G48" i="66"/>
  <c r="F48" i="66"/>
  <c r="E48" i="66"/>
  <c r="D48" i="66"/>
  <c r="I47" i="66"/>
  <c r="H46" i="66"/>
  <c r="G46" i="66"/>
  <c r="F46" i="66"/>
  <c r="E46" i="66"/>
  <c r="D46" i="66"/>
  <c r="I45" i="66"/>
  <c r="I44" i="66"/>
  <c r="I43" i="66"/>
  <c r="I42" i="66"/>
  <c r="H41" i="66"/>
  <c r="G41" i="66"/>
  <c r="F41" i="66"/>
  <c r="E41" i="66"/>
  <c r="I41" i="66" s="1"/>
  <c r="D41" i="66"/>
  <c r="I40" i="66"/>
  <c r="I39" i="66"/>
  <c r="I38" i="66"/>
  <c r="H37" i="66"/>
  <c r="G37" i="66"/>
  <c r="G36" i="66" s="1"/>
  <c r="F37" i="66"/>
  <c r="E37" i="66"/>
  <c r="E36" i="66" s="1"/>
  <c r="D37" i="66"/>
  <c r="H36" i="66"/>
  <c r="E35" i="66"/>
  <c r="I35" i="66" s="1"/>
  <c r="E34" i="66"/>
  <c r="H33" i="66"/>
  <c r="G33" i="66"/>
  <c r="F33" i="66"/>
  <c r="D33" i="66"/>
  <c r="E32" i="66"/>
  <c r="I32" i="66" s="1"/>
  <c r="H31" i="66"/>
  <c r="G31" i="66"/>
  <c r="F31" i="66"/>
  <c r="D31" i="66"/>
  <c r="E30" i="66"/>
  <c r="I30" i="66" s="1"/>
  <c r="E29" i="66"/>
  <c r="I29" i="66" s="1"/>
  <c r="E28" i="66"/>
  <c r="H27" i="66"/>
  <c r="G27" i="66"/>
  <c r="F27" i="66"/>
  <c r="D27" i="66"/>
  <c r="E26" i="66"/>
  <c r="I26" i="66" s="1"/>
  <c r="E25" i="66"/>
  <c r="I25" i="66" s="1"/>
  <c r="E24" i="66"/>
  <c r="I24" i="66" s="1"/>
  <c r="E23" i="66"/>
  <c r="I23" i="66" s="1"/>
  <c r="H22" i="66"/>
  <c r="G22" i="66"/>
  <c r="F22" i="66"/>
  <c r="D22" i="66"/>
  <c r="E21" i="66"/>
  <c r="I21" i="66" s="1"/>
  <c r="H20" i="66"/>
  <c r="G20" i="66"/>
  <c r="F20" i="66"/>
  <c r="D20" i="66"/>
  <c r="E19" i="66"/>
  <c r="I19" i="66" s="1"/>
  <c r="E18" i="66"/>
  <c r="I18" i="66" s="1"/>
  <c r="E17" i="66"/>
  <c r="I17" i="66" s="1"/>
  <c r="E16" i="66"/>
  <c r="E15" i="66"/>
  <c r="I15" i="66" s="1"/>
  <c r="H14" i="66"/>
  <c r="G14" i="66"/>
  <c r="F14" i="66"/>
  <c r="D14" i="66"/>
  <c r="E13" i="66"/>
  <c r="I13" i="66" s="1"/>
  <c r="E12" i="66"/>
  <c r="I12" i="66" s="1"/>
  <c r="E11" i="66"/>
  <c r="I11" i="66" s="1"/>
  <c r="E10" i="66"/>
  <c r="I10" i="66" s="1"/>
  <c r="H9" i="66"/>
  <c r="G9" i="66"/>
  <c r="F9" i="66"/>
  <c r="D9" i="66"/>
  <c r="E8" i="66"/>
  <c r="E7" i="66"/>
  <c r="I7" i="66" s="1"/>
  <c r="H6" i="66"/>
  <c r="G6" i="66"/>
  <c r="F6" i="66"/>
  <c r="D6" i="66"/>
  <c r="D4" i="66"/>
  <c r="B2" i="66"/>
  <c r="G1" i="66"/>
  <c r="H6" i="67" l="1"/>
  <c r="D5" i="66"/>
  <c r="D36" i="66"/>
  <c r="D51" i="67"/>
  <c r="D73" i="67"/>
  <c r="I37" i="66"/>
  <c r="E22" i="67"/>
  <c r="E6" i="67" s="1"/>
  <c r="G70" i="67"/>
  <c r="G6" i="67" s="1"/>
  <c r="H5" i="66"/>
  <c r="D17" i="67"/>
  <c r="F22" i="67"/>
  <c r="D30" i="67"/>
  <c r="G44" i="67"/>
  <c r="E70" i="67"/>
  <c r="D70" i="67" s="1"/>
  <c r="I48" i="66"/>
  <c r="I59" i="66"/>
  <c r="D8" i="67"/>
  <c r="E44" i="67"/>
  <c r="D62" i="67"/>
  <c r="D78" i="67"/>
  <c r="D82" i="67"/>
  <c r="F5" i="66"/>
  <c r="I46" i="66"/>
  <c r="I56" i="66"/>
  <c r="F7" i="67"/>
  <c r="D58" i="67"/>
  <c r="D68" i="67"/>
  <c r="G5" i="66"/>
  <c r="G54" i="66" s="1"/>
  <c r="D28" i="67"/>
  <c r="D56" i="67"/>
  <c r="F61" i="67"/>
  <c r="D61" i="67" s="1"/>
  <c r="E33" i="66"/>
  <c r="I33" i="66" s="1"/>
  <c r="E14" i="66"/>
  <c r="I14" i="66" s="1"/>
  <c r="E6" i="66"/>
  <c r="I6" i="66" s="1"/>
  <c r="E27" i="66"/>
  <c r="I27" i="66" s="1"/>
  <c r="E20" i="66"/>
  <c r="I20" i="66" s="1"/>
  <c r="D81" i="67"/>
  <c r="D7" i="67"/>
  <c r="D23" i="67"/>
  <c r="D47" i="67"/>
  <c r="D59" i="67"/>
  <c r="D71" i="67"/>
  <c r="D79" i="67"/>
  <c r="H54" i="66"/>
  <c r="D54" i="66"/>
  <c r="I8" i="66"/>
  <c r="E22" i="66"/>
  <c r="I22" i="66" s="1"/>
  <c r="I34" i="66"/>
  <c r="E9" i="66"/>
  <c r="I9" i="66" s="1"/>
  <c r="E31" i="66"/>
  <c r="I31" i="66" s="1"/>
  <c r="I16" i="66"/>
  <c r="I28" i="66"/>
  <c r="F36" i="66"/>
  <c r="D44" i="67" l="1"/>
  <c r="D22" i="67"/>
  <c r="F6" i="67"/>
  <c r="D6" i="67"/>
  <c r="E5" i="66"/>
  <c r="I36" i="66"/>
  <c r="F54" i="66"/>
  <c r="I5" i="66" l="1"/>
  <c r="E54" i="66"/>
  <c r="I54" i="66" s="1"/>
  <c r="D85" i="65" l="1"/>
  <c r="H84" i="65"/>
  <c r="G84" i="65"/>
  <c r="F84" i="65"/>
  <c r="E84" i="65"/>
  <c r="D84" i="65" s="1"/>
  <c r="D83" i="65"/>
  <c r="H82" i="65"/>
  <c r="H81" i="65" s="1"/>
  <c r="G82" i="65"/>
  <c r="G81" i="65" s="1"/>
  <c r="F82" i="65"/>
  <c r="E82" i="65"/>
  <c r="F81" i="65"/>
  <c r="E81" i="65"/>
  <c r="D80" i="65"/>
  <c r="H79" i="65"/>
  <c r="H78" i="65" s="1"/>
  <c r="G79" i="65"/>
  <c r="G78" i="65" s="1"/>
  <c r="F79" i="65"/>
  <c r="F78" i="65" s="1"/>
  <c r="E79" i="65"/>
  <c r="E78" i="65" s="1"/>
  <c r="D77" i="65"/>
  <c r="D76" i="65"/>
  <c r="H75" i="65"/>
  <c r="G75" i="65"/>
  <c r="D75" i="65" s="1"/>
  <c r="F75" i="65"/>
  <c r="E75" i="65"/>
  <c r="D74" i="65"/>
  <c r="H73" i="65"/>
  <c r="G73" i="65"/>
  <c r="F73" i="65"/>
  <c r="E73" i="65"/>
  <c r="D72" i="65"/>
  <c r="H71" i="65"/>
  <c r="G71" i="65"/>
  <c r="F71" i="65"/>
  <c r="E71" i="65"/>
  <c r="D71" i="65"/>
  <c r="H70" i="65"/>
  <c r="D69" i="65"/>
  <c r="H68" i="65"/>
  <c r="G68" i="65"/>
  <c r="F68" i="65"/>
  <c r="E68" i="65"/>
  <c r="D67" i="65"/>
  <c r="H66" i="65"/>
  <c r="G66" i="65"/>
  <c r="G61" i="65" s="1"/>
  <c r="F66" i="65"/>
  <c r="E66" i="65"/>
  <c r="D66" i="65" s="1"/>
  <c r="D65" i="65"/>
  <c r="H64" i="65"/>
  <c r="G64" i="65"/>
  <c r="F64" i="65"/>
  <c r="E64" i="65"/>
  <c r="D64" i="65" s="1"/>
  <c r="D63" i="65"/>
  <c r="H62" i="65"/>
  <c r="H61" i="65" s="1"/>
  <c r="G62" i="65"/>
  <c r="F62" i="65"/>
  <c r="E62" i="65"/>
  <c r="D60" i="65"/>
  <c r="H59" i="65"/>
  <c r="H58" i="65" s="1"/>
  <c r="G59" i="65"/>
  <c r="G58" i="65" s="1"/>
  <c r="F59" i="65"/>
  <c r="F58" i="65" s="1"/>
  <c r="E59" i="65"/>
  <c r="E58" i="65" s="1"/>
  <c r="D57" i="65"/>
  <c r="H56" i="65"/>
  <c r="G56" i="65"/>
  <c r="F56" i="65"/>
  <c r="D56" i="65" s="1"/>
  <c r="E56" i="65"/>
  <c r="D55" i="65"/>
  <c r="D54" i="65"/>
  <c r="D53" i="65"/>
  <c r="D52" i="65"/>
  <c r="H51" i="65"/>
  <c r="G51" i="65"/>
  <c r="F51" i="65"/>
  <c r="E51" i="65"/>
  <c r="D50" i="65"/>
  <c r="H49" i="65"/>
  <c r="G49" i="65"/>
  <c r="F49" i="65"/>
  <c r="E49" i="65"/>
  <c r="D49" i="65" s="1"/>
  <c r="D48" i="65"/>
  <c r="H47" i="65"/>
  <c r="G47" i="65"/>
  <c r="F47" i="65"/>
  <c r="E47" i="65"/>
  <c r="D46" i="65"/>
  <c r="H45" i="65"/>
  <c r="H44" i="65" s="1"/>
  <c r="G45" i="65"/>
  <c r="F45" i="65"/>
  <c r="F44" i="65" s="1"/>
  <c r="E45" i="65"/>
  <c r="D45" i="65" s="1"/>
  <c r="D43" i="65"/>
  <c r="D42" i="65"/>
  <c r="D41" i="65"/>
  <c r="D40" i="65"/>
  <c r="D39" i="65"/>
  <c r="D38" i="65"/>
  <c r="D37" i="65"/>
  <c r="D36" i="65"/>
  <c r="D35" i="65"/>
  <c r="D34" i="65"/>
  <c r="D33" i="65"/>
  <c r="D32" i="65"/>
  <c r="D31" i="65"/>
  <c r="H30" i="65"/>
  <c r="G30" i="65"/>
  <c r="F30" i="65"/>
  <c r="E30" i="65"/>
  <c r="D30" i="65" s="1"/>
  <c r="D29" i="65"/>
  <c r="H28" i="65"/>
  <c r="G28" i="65"/>
  <c r="F28" i="65"/>
  <c r="D28" i="65" s="1"/>
  <c r="E28" i="65"/>
  <c r="D27" i="65"/>
  <c r="H26" i="65"/>
  <c r="G26" i="65"/>
  <c r="G22" i="65" s="1"/>
  <c r="F26" i="65"/>
  <c r="E26" i="65"/>
  <c r="D26" i="65" s="1"/>
  <c r="D25" i="65"/>
  <c r="D24" i="65"/>
  <c r="H23" i="65"/>
  <c r="G23" i="65"/>
  <c r="F23" i="65"/>
  <c r="E23" i="65"/>
  <c r="H22" i="65"/>
  <c r="D21" i="65"/>
  <c r="D20" i="65"/>
  <c r="D19" i="65"/>
  <c r="D18" i="65"/>
  <c r="H17" i="65"/>
  <c r="G17" i="65"/>
  <c r="F17" i="65"/>
  <c r="E17" i="65"/>
  <c r="E7" i="65" s="1"/>
  <c r="D16" i="65"/>
  <c r="D15" i="65"/>
  <c r="D14" i="65"/>
  <c r="D13" i="65"/>
  <c r="D12" i="65"/>
  <c r="D11" i="65"/>
  <c r="D10" i="65"/>
  <c r="D9" i="65"/>
  <c r="H8" i="65"/>
  <c r="H7" i="65" s="1"/>
  <c r="G8" i="65"/>
  <c r="F8" i="65"/>
  <c r="E8" i="65"/>
  <c r="C66" i="64"/>
  <c r="C64" i="64"/>
  <c r="I62" i="64"/>
  <c r="I61" i="64"/>
  <c r="I60" i="64"/>
  <c r="H59" i="64"/>
  <c r="G59" i="64"/>
  <c r="F59" i="64"/>
  <c r="E59" i="64"/>
  <c r="I59" i="64" s="1"/>
  <c r="D59" i="64"/>
  <c r="I58" i="64"/>
  <c r="I57" i="64"/>
  <c r="H56" i="64"/>
  <c r="G56" i="64"/>
  <c r="F56" i="64"/>
  <c r="E56" i="64"/>
  <c r="I56" i="64" s="1"/>
  <c r="D56" i="64"/>
  <c r="I53" i="64"/>
  <c r="I52" i="64"/>
  <c r="I51" i="64"/>
  <c r="I50" i="64"/>
  <c r="I49" i="64"/>
  <c r="H48" i="64"/>
  <c r="G48" i="64"/>
  <c r="F48" i="64"/>
  <c r="E48" i="64"/>
  <c r="D48" i="64"/>
  <c r="I47" i="64"/>
  <c r="H46" i="64"/>
  <c r="G46" i="64"/>
  <c r="F46" i="64"/>
  <c r="E46" i="64"/>
  <c r="I46" i="64" s="1"/>
  <c r="D46" i="64"/>
  <c r="I45" i="64"/>
  <c r="I44" i="64"/>
  <c r="I43" i="64"/>
  <c r="I42" i="64"/>
  <c r="H41" i="64"/>
  <c r="G41" i="64"/>
  <c r="F41" i="64"/>
  <c r="E41" i="64"/>
  <c r="I41" i="64" s="1"/>
  <c r="D41" i="64"/>
  <c r="I40" i="64"/>
  <c r="I39" i="64"/>
  <c r="I38" i="64"/>
  <c r="H37" i="64"/>
  <c r="H36" i="64" s="1"/>
  <c r="G37" i="64"/>
  <c r="F37" i="64"/>
  <c r="F36" i="64" s="1"/>
  <c r="F54" i="64" s="1"/>
  <c r="E37" i="64"/>
  <c r="D37" i="64"/>
  <c r="D36" i="64" s="1"/>
  <c r="E35" i="64"/>
  <c r="I35" i="64" s="1"/>
  <c r="E34" i="64"/>
  <c r="H33" i="64"/>
  <c r="G33" i="64"/>
  <c r="F33" i="64"/>
  <c r="D33" i="64"/>
  <c r="E32" i="64"/>
  <c r="E31" i="64" s="1"/>
  <c r="H31" i="64"/>
  <c r="G31" i="64"/>
  <c r="F31" i="64"/>
  <c r="D31" i="64"/>
  <c r="E30" i="64"/>
  <c r="I30" i="64" s="1"/>
  <c r="E29" i="64"/>
  <c r="I29" i="64" s="1"/>
  <c r="E28" i="64"/>
  <c r="I28" i="64" s="1"/>
  <c r="H27" i="64"/>
  <c r="G27" i="64"/>
  <c r="F27" i="64"/>
  <c r="D27" i="64"/>
  <c r="E26" i="64"/>
  <c r="I26" i="64" s="1"/>
  <c r="E25" i="64"/>
  <c r="I25" i="64" s="1"/>
  <c r="E24" i="64"/>
  <c r="I24" i="64" s="1"/>
  <c r="E23" i="64"/>
  <c r="H22" i="64"/>
  <c r="G22" i="64"/>
  <c r="F22" i="64"/>
  <c r="D22" i="64"/>
  <c r="E21" i="64"/>
  <c r="E20" i="64" s="1"/>
  <c r="H20" i="64"/>
  <c r="G20" i="64"/>
  <c r="F20" i="64"/>
  <c r="D20" i="64"/>
  <c r="E19" i="64"/>
  <c r="I19" i="64" s="1"/>
  <c r="E18" i="64"/>
  <c r="I18" i="64" s="1"/>
  <c r="E17" i="64"/>
  <c r="I17" i="64" s="1"/>
  <c r="E16" i="64"/>
  <c r="I16" i="64" s="1"/>
  <c r="E15" i="64"/>
  <c r="I15" i="64" s="1"/>
  <c r="H14" i="64"/>
  <c r="G14" i="64"/>
  <c r="F14" i="64"/>
  <c r="D14" i="64"/>
  <c r="E13" i="64"/>
  <c r="I13" i="64" s="1"/>
  <c r="E12" i="64"/>
  <c r="I12" i="64" s="1"/>
  <c r="E11" i="64"/>
  <c r="I11" i="64" s="1"/>
  <c r="E10" i="64"/>
  <c r="H9" i="64"/>
  <c r="G9" i="64"/>
  <c r="F9" i="64"/>
  <c r="D9" i="64"/>
  <c r="E8" i="64"/>
  <c r="I8" i="64" s="1"/>
  <c r="E7" i="64"/>
  <c r="I7" i="64" s="1"/>
  <c r="H6" i="64"/>
  <c r="H5" i="64" s="1"/>
  <c r="G6" i="64"/>
  <c r="F6" i="64"/>
  <c r="F5" i="64" s="1"/>
  <c r="D6" i="64"/>
  <c r="D4" i="64"/>
  <c r="B2" i="64"/>
  <c r="G1" i="64"/>
  <c r="E33" i="64" l="1"/>
  <c r="I33" i="64" s="1"/>
  <c r="H54" i="64"/>
  <c r="G5" i="64"/>
  <c r="E36" i="64"/>
  <c r="D17" i="65"/>
  <c r="G44" i="65"/>
  <c r="D73" i="65"/>
  <c r="H6" i="65"/>
  <c r="I48" i="64"/>
  <c r="E22" i="65"/>
  <c r="E61" i="65"/>
  <c r="I20" i="64"/>
  <c r="F22" i="65"/>
  <c r="E70" i="65"/>
  <c r="I37" i="64"/>
  <c r="E44" i="65"/>
  <c r="D62" i="65"/>
  <c r="D68" i="65"/>
  <c r="F70" i="65"/>
  <c r="D79" i="65"/>
  <c r="I31" i="64"/>
  <c r="G36" i="64"/>
  <c r="D8" i="65"/>
  <c r="D58" i="65"/>
  <c r="F61" i="65"/>
  <c r="G70" i="65"/>
  <c r="D82" i="65"/>
  <c r="D5" i="64"/>
  <c r="D54" i="64" s="1"/>
  <c r="G7" i="65"/>
  <c r="G6" i="65" s="1"/>
  <c r="D51" i="65"/>
  <c r="E27" i="64"/>
  <c r="I27" i="64" s="1"/>
  <c r="E9" i="64"/>
  <c r="I9" i="64" s="1"/>
  <c r="E22" i="64"/>
  <c r="I22" i="64" s="1"/>
  <c r="I23" i="64"/>
  <c r="I21" i="64"/>
  <c r="D61" i="65"/>
  <c r="D81" i="65"/>
  <c r="E6" i="65"/>
  <c r="F8" i="20" s="1"/>
  <c r="D70" i="65"/>
  <c r="D78" i="65"/>
  <c r="D23" i="65"/>
  <c r="D47" i="65"/>
  <c r="D59" i="65"/>
  <c r="F7" i="65"/>
  <c r="F6" i="65" s="1"/>
  <c r="G54" i="64"/>
  <c r="I36" i="64"/>
  <c r="E6" i="64"/>
  <c r="I10" i="64"/>
  <c r="E14" i="64"/>
  <c r="I14" i="64" s="1"/>
  <c r="I32" i="64"/>
  <c r="I34" i="64"/>
  <c r="D22" i="65" l="1"/>
  <c r="D44" i="65"/>
  <c r="D7" i="65"/>
  <c r="D6" i="65" s="1"/>
  <c r="I6" i="64"/>
  <c r="E5" i="64"/>
  <c r="I5" i="64" l="1"/>
  <c r="E54" i="64"/>
  <c r="I54" i="64" s="1"/>
  <c r="G19" i="38" l="1"/>
  <c r="F19" i="38"/>
  <c r="G51" i="23" l="1"/>
  <c r="E35" i="24" l="1"/>
  <c r="G31" i="20"/>
  <c r="E33" i="24"/>
  <c r="D20" i="24"/>
  <c r="E9" i="24"/>
  <c r="E10" i="24"/>
  <c r="E11" i="24"/>
  <c r="E12" i="24"/>
  <c r="D14" i="24"/>
  <c r="D15" i="24"/>
  <c r="D16" i="24"/>
  <c r="D4" i="24"/>
  <c r="D5" i="24"/>
  <c r="D6" i="24"/>
  <c r="D7" i="24"/>
  <c r="C26" i="35"/>
  <c r="K21" i="43"/>
  <c r="K14" i="24" l="1"/>
  <c r="K13" i="24"/>
  <c r="K12" i="24"/>
  <c r="K11" i="24"/>
  <c r="I13" i="24"/>
  <c r="I12" i="24"/>
  <c r="H13" i="24"/>
  <c r="H12" i="24"/>
  <c r="G13" i="24"/>
  <c r="G12" i="24"/>
  <c r="I28" i="24" l="1"/>
  <c r="D27" i="20" l="1"/>
  <c r="D26" i="20"/>
  <c r="G27" i="20"/>
  <c r="F50" i="20" s="1"/>
  <c r="K28" i="24"/>
  <c r="E40" i="23" l="1"/>
  <c r="D40" i="23"/>
  <c r="H51" i="24"/>
  <c r="G51" i="24"/>
  <c r="C42" i="51" l="1"/>
  <c r="D42" i="51"/>
  <c r="E42" i="51"/>
  <c r="F42" i="51"/>
  <c r="C22" i="51"/>
  <c r="D22" i="51"/>
  <c r="E22" i="51"/>
  <c r="F22" i="51"/>
  <c r="G22" i="51"/>
  <c r="C46" i="51"/>
  <c r="D46" i="51"/>
  <c r="E46" i="51"/>
  <c r="F46" i="51"/>
  <c r="G46" i="51"/>
  <c r="G19" i="51"/>
  <c r="F13" i="20" s="1"/>
  <c r="J13" i="24" s="1"/>
  <c r="F19" i="51"/>
  <c r="E19" i="51"/>
  <c r="D19" i="51"/>
  <c r="E13" i="20" s="1"/>
  <c r="C19" i="51"/>
  <c r="D13" i="20" s="1"/>
  <c r="G42" i="51"/>
  <c r="E16" i="29" l="1"/>
  <c r="G1" i="24"/>
  <c r="B63" i="24" l="1"/>
  <c r="B61" i="24"/>
  <c r="B59" i="24"/>
  <c r="B58" i="24"/>
  <c r="B57" i="24"/>
  <c r="B56" i="24"/>
  <c r="B55" i="24"/>
  <c r="B54" i="24"/>
  <c r="A63" i="24"/>
  <c r="A61" i="24"/>
  <c r="A59" i="24"/>
  <c r="A58" i="24"/>
  <c r="A57" i="24"/>
  <c r="A56" i="24"/>
  <c r="A55" i="24"/>
  <c r="A54" i="24"/>
  <c r="E63" i="24"/>
  <c r="E59" i="24"/>
  <c r="E58" i="24"/>
  <c r="E57" i="24"/>
  <c r="E56" i="24"/>
  <c r="E55" i="24"/>
  <c r="E54" i="24"/>
  <c r="D54" i="24"/>
  <c r="C63" i="24"/>
  <c r="C62" i="24"/>
  <c r="C61" i="24"/>
  <c r="C59" i="24"/>
  <c r="C58" i="24"/>
  <c r="C57" i="24"/>
  <c r="C56" i="24"/>
  <c r="C55" i="24"/>
  <c r="C54" i="24"/>
  <c r="E53" i="24"/>
  <c r="C53" i="24"/>
  <c r="C52" i="24"/>
  <c r="C51" i="24"/>
  <c r="C49" i="24"/>
  <c r="B49" i="24"/>
  <c r="A49" i="24"/>
  <c r="E48" i="24"/>
  <c r="C48" i="24"/>
  <c r="B48" i="24"/>
  <c r="A48" i="24"/>
  <c r="E47" i="24"/>
  <c r="C47" i="24"/>
  <c r="B47" i="24"/>
  <c r="A47" i="24"/>
  <c r="I53" i="24"/>
  <c r="I52" i="24"/>
  <c r="I51" i="24"/>
  <c r="I47" i="24"/>
  <c r="H47" i="24"/>
  <c r="G47" i="24"/>
  <c r="G52" i="43"/>
  <c r="F40" i="20" s="1"/>
  <c r="J47" i="24" s="1"/>
  <c r="F52" i="43"/>
  <c r="E40" i="20"/>
  <c r="D40" i="20"/>
  <c r="E51" i="23" l="1"/>
  <c r="D51" i="23"/>
  <c r="E50" i="23"/>
  <c r="D50" i="23"/>
  <c r="E52" i="24"/>
  <c r="G50" i="23"/>
  <c r="G49" i="23"/>
  <c r="E49" i="24" s="1"/>
  <c r="E49" i="23"/>
  <c r="D49" i="23"/>
  <c r="I34" i="24"/>
  <c r="C34" i="24"/>
  <c r="C35" i="24"/>
  <c r="E34" i="24"/>
  <c r="C24" i="24"/>
  <c r="F34" i="23"/>
  <c r="C22" i="13"/>
  <c r="C47" i="13" s="1"/>
  <c r="C15" i="53"/>
  <c r="F56" i="20"/>
  <c r="F57" i="20" s="1"/>
  <c r="B1" i="53"/>
  <c r="A1" i="24"/>
  <c r="F41" i="20"/>
  <c r="D29" i="24"/>
  <c r="C29" i="24"/>
  <c r="C31" i="24"/>
  <c r="B29" i="24"/>
  <c r="D19" i="24"/>
  <c r="C15" i="24"/>
  <c r="B15" i="24"/>
  <c r="A15" i="24"/>
  <c r="E51" i="24" l="1"/>
  <c r="D49" i="24" s="1"/>
  <c r="F69" i="23"/>
  <c r="F49" i="23"/>
  <c r="C13" i="53"/>
  <c r="F62" i="23" l="1"/>
  <c r="D63" i="24" s="1"/>
  <c r="F54" i="23"/>
  <c r="D55" i="24" s="1"/>
  <c r="F18" i="37"/>
  <c r="E18" i="37"/>
  <c r="D18" i="37"/>
  <c r="C18" i="37"/>
  <c r="G17" i="51" l="1"/>
  <c r="F17" i="51"/>
  <c r="D17" i="51"/>
  <c r="C17" i="51"/>
  <c r="G6" i="51"/>
  <c r="F6" i="51"/>
  <c r="E6" i="51"/>
  <c r="D6" i="51"/>
  <c r="C6" i="51"/>
  <c r="F1" i="51"/>
  <c r="G16" i="43"/>
  <c r="F16" i="43"/>
  <c r="D16" i="43"/>
  <c r="C16" i="43"/>
  <c r="G6" i="43"/>
  <c r="F6" i="43"/>
  <c r="E6" i="43"/>
  <c r="D6" i="43"/>
  <c r="C6" i="43"/>
  <c r="F1" i="43"/>
  <c r="G15" i="50"/>
  <c r="F15" i="50"/>
  <c r="D15" i="50"/>
  <c r="C15" i="50"/>
  <c r="G6" i="50"/>
  <c r="F6" i="50"/>
  <c r="E6" i="50"/>
  <c r="D6" i="50"/>
  <c r="C6" i="50"/>
  <c r="F1" i="50"/>
  <c r="G15" i="40"/>
  <c r="F15" i="40"/>
  <c r="D15" i="40"/>
  <c r="C15" i="40"/>
  <c r="G6" i="40"/>
  <c r="F6" i="40"/>
  <c r="E6" i="40"/>
  <c r="D6" i="40"/>
  <c r="C6" i="40"/>
  <c r="F1" i="40"/>
  <c r="G15" i="39"/>
  <c r="F15" i="39"/>
  <c r="D15" i="39"/>
  <c r="C15" i="39"/>
  <c r="G6" i="39"/>
  <c r="F6" i="39"/>
  <c r="E6" i="39"/>
  <c r="D6" i="39"/>
  <c r="C6" i="39"/>
  <c r="F1" i="39"/>
  <c r="G14" i="38"/>
  <c r="F14" i="38"/>
  <c r="D14" i="38"/>
  <c r="C14" i="38"/>
  <c r="G6" i="38"/>
  <c r="F6" i="38"/>
  <c r="E6" i="38"/>
  <c r="D6" i="38"/>
  <c r="C6" i="38"/>
  <c r="F1" i="38"/>
  <c r="D25" i="37"/>
  <c r="C25" i="37"/>
  <c r="G25" i="37"/>
  <c r="F25" i="37"/>
  <c r="G6" i="37"/>
  <c r="F6" i="37"/>
  <c r="E6" i="37"/>
  <c r="D6" i="37"/>
  <c r="C6" i="37"/>
  <c r="F1" i="37"/>
  <c r="G15" i="36"/>
  <c r="F15" i="36"/>
  <c r="D15" i="36"/>
  <c r="C15" i="36"/>
  <c r="G6" i="36"/>
  <c r="F6" i="36"/>
  <c r="E6" i="36"/>
  <c r="D6" i="36"/>
  <c r="C6" i="36"/>
  <c r="F1" i="36"/>
  <c r="G17" i="35"/>
  <c r="F17" i="35"/>
  <c r="D17" i="35"/>
  <c r="C17" i="35"/>
  <c r="G6" i="35"/>
  <c r="F6" i="35"/>
  <c r="E6" i="35"/>
  <c r="D6" i="35"/>
  <c r="C6" i="35"/>
  <c r="F1" i="35"/>
  <c r="G16" i="34"/>
  <c r="F16" i="34"/>
  <c r="D16" i="34"/>
  <c r="C16" i="34"/>
  <c r="G6" i="34"/>
  <c r="F6" i="34"/>
  <c r="E6" i="34"/>
  <c r="D6" i="34"/>
  <c r="C6" i="34"/>
  <c r="F1" i="34"/>
  <c r="E6" i="29"/>
  <c r="E6" i="30"/>
  <c r="E6" i="31"/>
  <c r="E6" i="32"/>
  <c r="E6" i="33"/>
  <c r="C16" i="47"/>
  <c r="D16" i="47"/>
  <c r="F16" i="47"/>
  <c r="G16" i="47"/>
  <c r="G6" i="47"/>
  <c r="F6" i="47"/>
  <c r="E6" i="47"/>
  <c r="D6" i="47"/>
  <c r="C6" i="47"/>
  <c r="E6" i="41"/>
  <c r="G17" i="41"/>
  <c r="F17" i="41"/>
  <c r="D17" i="41"/>
  <c r="C17" i="41"/>
  <c r="G6" i="41"/>
  <c r="F6" i="41"/>
  <c r="D6" i="41"/>
  <c r="C6" i="41"/>
  <c r="F1" i="41"/>
  <c r="F1" i="47"/>
  <c r="G16" i="33"/>
  <c r="F16" i="33"/>
  <c r="D16" i="33"/>
  <c r="C16" i="33"/>
  <c r="G6" i="33"/>
  <c r="F6" i="33"/>
  <c r="D6" i="33"/>
  <c r="C6" i="33"/>
  <c r="G16" i="32"/>
  <c r="F16" i="32"/>
  <c r="D16" i="32"/>
  <c r="C16" i="32"/>
  <c r="G6" i="32"/>
  <c r="F6" i="32"/>
  <c r="D6" i="32"/>
  <c r="C6" i="32"/>
  <c r="F1" i="33"/>
  <c r="F1" i="32"/>
  <c r="G16" i="31"/>
  <c r="F16" i="31"/>
  <c r="D16" i="31"/>
  <c r="C16" i="31"/>
  <c r="G6" i="31"/>
  <c r="F6" i="31"/>
  <c r="D6" i="31"/>
  <c r="C6" i="31"/>
  <c r="F1" i="31"/>
  <c r="G16" i="30"/>
  <c r="F16" i="30"/>
  <c r="D16" i="30"/>
  <c r="C16" i="30"/>
  <c r="G6" i="30"/>
  <c r="F6" i="30"/>
  <c r="D6" i="30"/>
  <c r="C6" i="30"/>
  <c r="F1" i="30"/>
  <c r="F1" i="29"/>
  <c r="G16" i="29"/>
  <c r="F16" i="29"/>
  <c r="D16" i="29"/>
  <c r="C16" i="29"/>
  <c r="G6" i="29"/>
  <c r="F6" i="29"/>
  <c r="D6" i="29"/>
  <c r="C6" i="29"/>
  <c r="G16" i="27"/>
  <c r="F16" i="27"/>
  <c r="G6" i="27"/>
  <c r="F6" i="27"/>
  <c r="D16" i="27"/>
  <c r="D6" i="27"/>
  <c r="C16" i="27"/>
  <c r="C6" i="27"/>
  <c r="F1" i="27"/>
  <c r="D2" i="24"/>
  <c r="K2" i="24"/>
  <c r="J2" i="24"/>
  <c r="E2" i="24"/>
  <c r="E19" i="23"/>
  <c r="D19" i="23"/>
  <c r="D37" i="23"/>
  <c r="E37" i="23"/>
  <c r="D8" i="23"/>
  <c r="E8" i="23"/>
  <c r="E36" i="24" l="1"/>
  <c r="D34" i="24" s="1"/>
  <c r="E32" i="24"/>
  <c r="C36" i="24"/>
  <c r="C33" i="24"/>
  <c r="C32" i="24"/>
  <c r="B34" i="24"/>
  <c r="B32" i="24"/>
  <c r="F32" i="23"/>
  <c r="D32" i="24" l="1"/>
  <c r="K25" i="24" l="1"/>
  <c r="K49" i="24"/>
  <c r="K48" i="24"/>
  <c r="K46" i="24"/>
  <c r="J48" i="24"/>
  <c r="J41" i="24"/>
  <c r="I49" i="24"/>
  <c r="I48" i="24"/>
  <c r="I46" i="24"/>
  <c r="H49" i="24"/>
  <c r="H48" i="24"/>
  <c r="H46" i="24"/>
  <c r="G49" i="24"/>
  <c r="G48" i="24"/>
  <c r="G46" i="24"/>
  <c r="K41" i="24"/>
  <c r="K40" i="24"/>
  <c r="K39" i="24"/>
  <c r="K38" i="24"/>
  <c r="K37" i="24"/>
  <c r="I45" i="24"/>
  <c r="I42" i="24"/>
  <c r="I41" i="24"/>
  <c r="I40" i="24"/>
  <c r="H42" i="24"/>
  <c r="H41" i="24"/>
  <c r="G42" i="24"/>
  <c r="G41" i="24"/>
  <c r="H40" i="24"/>
  <c r="G40" i="24"/>
  <c r="E46" i="24"/>
  <c r="E45" i="24"/>
  <c r="E43" i="24"/>
  <c r="E42" i="24"/>
  <c r="E41" i="24"/>
  <c r="E40" i="24"/>
  <c r="E39" i="24"/>
  <c r="E38" i="24"/>
  <c r="C46" i="24"/>
  <c r="B46" i="24"/>
  <c r="A46" i="24"/>
  <c r="D42" i="24"/>
  <c r="D39" i="24"/>
  <c r="C45" i="24"/>
  <c r="C43" i="24"/>
  <c r="C42" i="24"/>
  <c r="C41" i="24"/>
  <c r="C40" i="24"/>
  <c r="C39" i="24"/>
  <c r="C38" i="24"/>
  <c r="B45" i="24"/>
  <c r="B43" i="24"/>
  <c r="B42" i="24"/>
  <c r="B41" i="24"/>
  <c r="B40" i="24"/>
  <c r="B39" i="24"/>
  <c r="B38" i="24"/>
  <c r="A45" i="24"/>
  <c r="A43" i="24"/>
  <c r="A42" i="24"/>
  <c r="A41" i="24"/>
  <c r="A40" i="24"/>
  <c r="A39" i="24"/>
  <c r="A38" i="24"/>
  <c r="D37" i="24"/>
  <c r="C37" i="24"/>
  <c r="B37" i="24"/>
  <c r="A37" i="24"/>
  <c r="A34" i="24"/>
  <c r="D31" i="24"/>
  <c r="B31" i="24"/>
  <c r="E23" i="24"/>
  <c r="E22" i="24"/>
  <c r="C23" i="24"/>
  <c r="J38" i="24"/>
  <c r="I39" i="24"/>
  <c r="I38" i="24"/>
  <c r="I37" i="24"/>
  <c r="I33" i="24"/>
  <c r="H33" i="24"/>
  <c r="G33" i="24"/>
  <c r="J31" i="24"/>
  <c r="K32" i="24"/>
  <c r="K31" i="24"/>
  <c r="I32" i="24"/>
  <c r="I31" i="24"/>
  <c r="K29" i="24"/>
  <c r="K24" i="24"/>
  <c r="K23" i="24"/>
  <c r="K22" i="24"/>
  <c r="K21" i="24"/>
  <c r="I29" i="24"/>
  <c r="I25" i="24"/>
  <c r="H25" i="24"/>
  <c r="G25" i="24"/>
  <c r="I24" i="24"/>
  <c r="I23" i="24"/>
  <c r="H24" i="24"/>
  <c r="H23" i="24"/>
  <c r="G24" i="24"/>
  <c r="G23" i="24"/>
  <c r="I22" i="24"/>
  <c r="G22" i="24"/>
  <c r="H22" i="24"/>
  <c r="I4" i="24"/>
  <c r="I5" i="24"/>
  <c r="I6" i="24"/>
  <c r="I7" i="24"/>
  <c r="I8" i="24"/>
  <c r="I9" i="24"/>
  <c r="I10" i="24"/>
  <c r="I11" i="24"/>
  <c r="I14" i="24"/>
  <c r="I15" i="24"/>
  <c r="I16" i="24"/>
  <c r="I17" i="24"/>
  <c r="I18" i="24"/>
  <c r="I19" i="24"/>
  <c r="I20" i="24"/>
  <c r="I21" i="24"/>
  <c r="H17" i="24"/>
  <c r="G17" i="24"/>
  <c r="C22" i="24"/>
  <c r="K16" i="24"/>
  <c r="K15" i="24"/>
  <c r="K10" i="24"/>
  <c r="K9" i="24"/>
  <c r="K8" i="24"/>
  <c r="K7" i="24"/>
  <c r="K6" i="24"/>
  <c r="K5" i="24"/>
  <c r="J15" i="24"/>
  <c r="J7" i="24"/>
  <c r="H16" i="24"/>
  <c r="H15" i="24"/>
  <c r="H14" i="24"/>
  <c r="H11" i="24"/>
  <c r="H10" i="24"/>
  <c r="H9" i="24"/>
  <c r="H8" i="24"/>
  <c r="G16" i="24"/>
  <c r="G15" i="24"/>
  <c r="G14" i="24"/>
  <c r="G11" i="24"/>
  <c r="G10" i="24"/>
  <c r="G9" i="24"/>
  <c r="G8" i="24"/>
  <c r="E21" i="24"/>
  <c r="B21" i="24"/>
  <c r="A21" i="24"/>
  <c r="A20" i="24"/>
  <c r="C18" i="24"/>
  <c r="D18" i="24"/>
  <c r="E19" i="24" s="1"/>
  <c r="C19" i="24"/>
  <c r="B19" i="24"/>
  <c r="A18" i="24"/>
  <c r="B18" i="24"/>
  <c r="A9" i="24"/>
  <c r="B9" i="24"/>
  <c r="E60" i="23"/>
  <c r="D60" i="23"/>
  <c r="E61" i="23"/>
  <c r="D61" i="23"/>
  <c r="E62" i="24"/>
  <c r="E61" i="24"/>
  <c r="D12" i="37"/>
  <c r="E55" i="23" s="1"/>
  <c r="G8" i="37"/>
  <c r="F8" i="37"/>
  <c r="E8" i="37"/>
  <c r="G16" i="37"/>
  <c r="F56" i="23" s="1"/>
  <c r="D57" i="24" s="1"/>
  <c r="F16" i="37"/>
  <c r="E16" i="37"/>
  <c r="D16" i="37"/>
  <c r="C16" i="37"/>
  <c r="D56" i="23" s="1"/>
  <c r="G12" i="37"/>
  <c r="F12" i="37"/>
  <c r="E12" i="37"/>
  <c r="C12" i="37"/>
  <c r="D55" i="23" s="1"/>
  <c r="D8" i="37"/>
  <c r="E17" i="23" s="1"/>
  <c r="C8" i="37"/>
  <c r="G19" i="23"/>
  <c r="E46" i="20"/>
  <c r="E45" i="20"/>
  <c r="E44" i="20"/>
  <c r="D46" i="20"/>
  <c r="D45" i="20"/>
  <c r="D44" i="20"/>
  <c r="G46" i="20"/>
  <c r="K53" i="24" s="1"/>
  <c r="G45" i="20"/>
  <c r="K52" i="24" s="1"/>
  <c r="G44" i="20"/>
  <c r="K51" i="24" s="1"/>
  <c r="G36" i="51"/>
  <c r="G37" i="51" s="1"/>
  <c r="E42" i="20"/>
  <c r="D42" i="20"/>
  <c r="E37" i="51"/>
  <c r="D37" i="51"/>
  <c r="C37" i="51"/>
  <c r="E39" i="51"/>
  <c r="D39" i="51"/>
  <c r="C39" i="51"/>
  <c r="D39" i="20" s="1"/>
  <c r="E33" i="51"/>
  <c r="D33" i="51"/>
  <c r="E37" i="20" s="1"/>
  <c r="C33" i="51"/>
  <c r="E20" i="20"/>
  <c r="D20" i="20"/>
  <c r="E19" i="20"/>
  <c r="D19" i="20"/>
  <c r="E18" i="20"/>
  <c r="D18" i="20"/>
  <c r="G19" i="20"/>
  <c r="K19" i="24" s="1"/>
  <c r="K18" i="24"/>
  <c r="F42" i="20"/>
  <c r="J49" i="24" s="1"/>
  <c r="G39" i="51"/>
  <c r="F39" i="20" s="1"/>
  <c r="J46" i="24" s="1"/>
  <c r="G33" i="51"/>
  <c r="F39" i="51"/>
  <c r="F37" i="51"/>
  <c r="F33" i="51"/>
  <c r="G11" i="51"/>
  <c r="F11" i="51"/>
  <c r="E11" i="51"/>
  <c r="D11" i="51"/>
  <c r="C11" i="51"/>
  <c r="E50" i="43"/>
  <c r="F50" i="43"/>
  <c r="F53" i="43" s="1"/>
  <c r="D21" i="24" l="1"/>
  <c r="F47" i="51"/>
  <c r="D37" i="20"/>
  <c r="C47" i="51"/>
  <c r="E47" i="51"/>
  <c r="E39" i="20"/>
  <c r="D47" i="51"/>
  <c r="G37" i="20"/>
  <c r="K42" i="24" s="1"/>
  <c r="G47" i="51"/>
  <c r="D61" i="24"/>
  <c r="J51" i="24"/>
  <c r="E19" i="37"/>
  <c r="F19" i="37"/>
  <c r="G19" i="37"/>
  <c r="E56" i="23"/>
  <c r="D19" i="37"/>
  <c r="D17" i="23"/>
  <c r="C19" i="37"/>
  <c r="F55" i="23"/>
  <c r="D56" i="24" s="1"/>
  <c r="G13" i="23"/>
  <c r="G20" i="20"/>
  <c r="K20" i="24" s="1"/>
  <c r="G20" i="50"/>
  <c r="F35" i="20" s="1"/>
  <c r="J40" i="24" s="1"/>
  <c r="F20" i="50"/>
  <c r="E20" i="50"/>
  <c r="D20" i="50"/>
  <c r="E35" i="20" s="1"/>
  <c r="C20" i="50"/>
  <c r="D35" i="20" s="1"/>
  <c r="G9" i="50"/>
  <c r="F9" i="50"/>
  <c r="E9" i="50"/>
  <c r="D9" i="50"/>
  <c r="C9" i="50"/>
  <c r="E19" i="38"/>
  <c r="G33" i="38"/>
  <c r="G30" i="20" s="1"/>
  <c r="K33" i="24" s="1"/>
  <c r="F33" i="38"/>
  <c r="E33" i="38"/>
  <c r="D33" i="38"/>
  <c r="E30" i="20" s="1"/>
  <c r="C33" i="38"/>
  <c r="D30" i="20" s="1"/>
  <c r="D19" i="38"/>
  <c r="E31" i="20" s="1"/>
  <c r="C19" i="38"/>
  <c r="D31" i="20" s="1"/>
  <c r="E13" i="24" l="1"/>
  <c r="D9" i="24" s="1"/>
  <c r="F34" i="38"/>
  <c r="K34" i="24"/>
  <c r="D34" i="38"/>
  <c r="E34" i="38"/>
  <c r="F38" i="39"/>
  <c r="G38" i="39"/>
  <c r="C34" i="38"/>
  <c r="J16" i="24"/>
  <c r="G34" i="38" l="1"/>
  <c r="K17" i="24" l="1"/>
  <c r="J17" i="24" s="1"/>
  <c r="G23" i="47" l="1"/>
  <c r="F14" i="20" s="1"/>
  <c r="J14" i="24" s="1"/>
  <c r="F23" i="47"/>
  <c r="E23" i="47"/>
  <c r="D23" i="47"/>
  <c r="E14" i="20" s="1"/>
  <c r="C23" i="47"/>
  <c r="D14" i="20" s="1"/>
  <c r="G10" i="47"/>
  <c r="F43" i="23" s="1"/>
  <c r="D43" i="24" s="1"/>
  <c r="F10" i="47"/>
  <c r="E10" i="47"/>
  <c r="D10" i="47"/>
  <c r="C10" i="47"/>
  <c r="J10" i="24" l="1"/>
  <c r="J9" i="24" l="1"/>
  <c r="J8" i="24" l="1"/>
  <c r="G8" i="38" l="1"/>
  <c r="F57" i="23" s="1"/>
  <c r="D58" i="24" s="1"/>
  <c r="D17" i="24"/>
  <c r="C21" i="24"/>
  <c r="C20" i="24"/>
  <c r="C17" i="24"/>
  <c r="C16" i="24"/>
  <c r="B20" i="24"/>
  <c r="B17" i="24"/>
  <c r="C14" i="24"/>
  <c r="C13" i="24" l="1"/>
  <c r="C12" i="24"/>
  <c r="C11" i="24"/>
  <c r="C10" i="24"/>
  <c r="C9" i="24"/>
  <c r="B16" i="24"/>
  <c r="B14" i="24"/>
  <c r="A16" i="24"/>
  <c r="A14" i="24"/>
  <c r="C8" i="24"/>
  <c r="C7" i="24"/>
  <c r="C6" i="24"/>
  <c r="B8" i="24"/>
  <c r="B7" i="24"/>
  <c r="B6" i="24"/>
  <c r="A8" i="24"/>
  <c r="A7" i="24"/>
  <c r="A6" i="24"/>
  <c r="D8" i="24"/>
  <c r="C5" i="24"/>
  <c r="B5" i="24"/>
  <c r="A5" i="24"/>
  <c r="C4" i="24"/>
  <c r="B4" i="24"/>
  <c r="A4" i="24"/>
  <c r="H39" i="24"/>
  <c r="H38" i="24"/>
  <c r="H37" i="24"/>
  <c r="H32" i="24"/>
  <c r="H31" i="24"/>
  <c r="H21" i="24"/>
  <c r="G39" i="24"/>
  <c r="G38" i="24"/>
  <c r="G37" i="24"/>
  <c r="G32" i="24"/>
  <c r="G31" i="24"/>
  <c r="G21" i="24"/>
  <c r="G7" i="24"/>
  <c r="G6" i="24"/>
  <c r="G5" i="24"/>
  <c r="G4" i="24"/>
  <c r="H7" i="24"/>
  <c r="H6" i="24"/>
  <c r="H5" i="24"/>
  <c r="H4" i="24"/>
  <c r="D23" i="20" l="1"/>
  <c r="G50" i="43"/>
  <c r="D50" i="43"/>
  <c r="E38" i="20" s="1"/>
  <c r="C50" i="43"/>
  <c r="D38" i="20" s="1"/>
  <c r="G10" i="43"/>
  <c r="F10" i="43"/>
  <c r="E10" i="43"/>
  <c r="D10" i="43"/>
  <c r="C10" i="43"/>
  <c r="G49" i="41"/>
  <c r="F21" i="20" s="1"/>
  <c r="J21" i="24" s="1"/>
  <c r="F49" i="41"/>
  <c r="E49" i="41"/>
  <c r="D49" i="41"/>
  <c r="E21" i="20" s="1"/>
  <c r="C49" i="41"/>
  <c r="D21" i="20" s="1"/>
  <c r="G11" i="41"/>
  <c r="F45" i="23" s="1"/>
  <c r="D45" i="24" s="1"/>
  <c r="F11" i="41"/>
  <c r="E11" i="41"/>
  <c r="D11" i="41"/>
  <c r="E45" i="23" s="1"/>
  <c r="C11" i="41"/>
  <c r="D45" i="23" s="1"/>
  <c r="G38" i="20" l="1"/>
  <c r="K45" i="24" s="1"/>
  <c r="J42" i="24" s="1"/>
  <c r="G53" i="43"/>
  <c r="G41" i="40"/>
  <c r="F34" i="20" s="1"/>
  <c r="J39" i="24" s="1"/>
  <c r="F41" i="40"/>
  <c r="E41" i="40"/>
  <c r="D41" i="40"/>
  <c r="E34" i="20" s="1"/>
  <c r="C41" i="40"/>
  <c r="D34" i="20" s="1"/>
  <c r="G9" i="40"/>
  <c r="F9" i="40"/>
  <c r="E9" i="40"/>
  <c r="D9" i="40"/>
  <c r="C9" i="40"/>
  <c r="F32" i="20"/>
  <c r="J37" i="24" s="1"/>
  <c r="E38" i="39"/>
  <c r="D38" i="39"/>
  <c r="E32" i="20" s="1"/>
  <c r="C38" i="39"/>
  <c r="D32" i="20" s="1"/>
  <c r="G9" i="39"/>
  <c r="F58" i="23" s="1"/>
  <c r="D59" i="24" s="1"/>
  <c r="F9" i="39"/>
  <c r="E9" i="39"/>
  <c r="D9" i="39"/>
  <c r="E58" i="23" s="1"/>
  <c r="C9" i="39"/>
  <c r="D58" i="23" s="1"/>
  <c r="F8" i="38"/>
  <c r="E8" i="38"/>
  <c r="D8" i="38"/>
  <c r="E57" i="23" s="1"/>
  <c r="C8" i="38"/>
  <c r="D57" i="23" s="1"/>
  <c r="G34" i="37"/>
  <c r="F29" i="20" s="1"/>
  <c r="J32" i="24" s="1"/>
  <c r="F34" i="37"/>
  <c r="E34" i="37"/>
  <c r="D34" i="37"/>
  <c r="E29" i="20" s="1"/>
  <c r="C34" i="37"/>
  <c r="D29" i="20" s="1"/>
  <c r="G26" i="36" l="1"/>
  <c r="F24" i="20" s="1"/>
  <c r="J24" i="24" s="1"/>
  <c r="F26" i="36"/>
  <c r="E26" i="36"/>
  <c r="D26" i="36"/>
  <c r="E24" i="20" s="1"/>
  <c r="C26" i="36"/>
  <c r="D24" i="20" s="1"/>
  <c r="G9" i="36"/>
  <c r="F48" i="23" s="1"/>
  <c r="D48" i="24" s="1"/>
  <c r="F9" i="36"/>
  <c r="E9" i="36"/>
  <c r="D9" i="36"/>
  <c r="E48" i="23" s="1"/>
  <c r="C9" i="36"/>
  <c r="D48" i="23" s="1"/>
  <c r="G26" i="35"/>
  <c r="F23" i="20" s="1"/>
  <c r="J23" i="24" s="1"/>
  <c r="F26" i="35"/>
  <c r="E26" i="35"/>
  <c r="D26" i="35"/>
  <c r="E23" i="20" s="1"/>
  <c r="G11" i="35"/>
  <c r="F47" i="23" s="1"/>
  <c r="D47" i="24" s="1"/>
  <c r="F11" i="35"/>
  <c r="E11" i="35"/>
  <c r="D11" i="35"/>
  <c r="E47" i="23" s="1"/>
  <c r="C11" i="35"/>
  <c r="D47" i="23" s="1"/>
  <c r="G29" i="34"/>
  <c r="F22" i="20" s="1"/>
  <c r="J22" i="24" s="1"/>
  <c r="F29" i="34"/>
  <c r="E29" i="34"/>
  <c r="D29" i="34"/>
  <c r="E22" i="20" s="1"/>
  <c r="C29" i="34"/>
  <c r="D22" i="20" s="1"/>
  <c r="G10" i="34"/>
  <c r="F46" i="23" s="1"/>
  <c r="D46" i="24" s="1"/>
  <c r="F10" i="34"/>
  <c r="E10" i="34"/>
  <c r="D10" i="34"/>
  <c r="E46" i="23" s="1"/>
  <c r="C10" i="34"/>
  <c r="D46" i="23" s="1"/>
  <c r="G20" i="33"/>
  <c r="F12" i="20" s="1"/>
  <c r="J12" i="24" s="1"/>
  <c r="F20" i="33"/>
  <c r="D20" i="33"/>
  <c r="E12" i="20" s="1"/>
  <c r="C20" i="33"/>
  <c r="D12" i="20" s="1"/>
  <c r="G10" i="33"/>
  <c r="F10" i="33"/>
  <c r="E10" i="33"/>
  <c r="D10" i="33"/>
  <c r="C10" i="33"/>
  <c r="G20" i="32"/>
  <c r="F20" i="32"/>
  <c r="E20" i="32"/>
  <c r="D20" i="32"/>
  <c r="C20" i="32"/>
  <c r="G10" i="32"/>
  <c r="D41" i="24" s="1"/>
  <c r="F10" i="32"/>
  <c r="E10" i="32"/>
  <c r="D10" i="32"/>
  <c r="E41" i="23" s="1"/>
  <c r="C10" i="32"/>
  <c r="D41" i="23" s="1"/>
  <c r="G32" i="31"/>
  <c r="F11" i="20" s="1"/>
  <c r="J11" i="24" s="1"/>
  <c r="F32" i="31"/>
  <c r="E32" i="31"/>
  <c r="D32" i="31"/>
  <c r="E11" i="20" s="1"/>
  <c r="C32" i="31"/>
  <c r="D11" i="20" s="1"/>
  <c r="G10" i="31"/>
  <c r="F40" i="23" s="1"/>
  <c r="D40" i="24" s="1"/>
  <c r="F10" i="31"/>
  <c r="E10" i="31"/>
  <c r="D10" i="31"/>
  <c r="C10" i="31"/>
  <c r="G21" i="30"/>
  <c r="F6" i="20" s="1"/>
  <c r="J6" i="24" s="1"/>
  <c r="F21" i="30"/>
  <c r="E21" i="30"/>
  <c r="D21" i="30"/>
  <c r="E6" i="20" s="1"/>
  <c r="C21" i="30"/>
  <c r="D6" i="20" s="1"/>
  <c r="G10" i="30"/>
  <c r="F10" i="30"/>
  <c r="E10" i="30"/>
  <c r="D10" i="30"/>
  <c r="C10" i="30"/>
  <c r="G19" i="29"/>
  <c r="F5" i="20" s="1"/>
  <c r="J5" i="24" s="1"/>
  <c r="F19" i="29"/>
  <c r="E19" i="29"/>
  <c r="D19" i="29"/>
  <c r="E5" i="20" s="1"/>
  <c r="C19" i="29"/>
  <c r="D5" i="20" s="1"/>
  <c r="G10" i="29"/>
  <c r="F38" i="23" s="1"/>
  <c r="D38" i="24" s="1"/>
  <c r="F10" i="29"/>
  <c r="E10" i="29"/>
  <c r="D10" i="29"/>
  <c r="E38" i="23" s="1"/>
  <c r="C10" i="29"/>
  <c r="D38" i="23" s="1"/>
  <c r="G19" i="27"/>
  <c r="F4" i="20" s="1"/>
  <c r="J4" i="24" s="1"/>
  <c r="F19" i="27"/>
  <c r="E19" i="27"/>
  <c r="D19" i="27"/>
  <c r="E4" i="20" s="1"/>
  <c r="C19" i="27"/>
  <c r="D4" i="20" s="1"/>
  <c r="G10" i="27"/>
  <c r="F10" i="27"/>
  <c r="E10" i="27"/>
  <c r="D10" i="27"/>
  <c r="C10" i="27"/>
  <c r="E8" i="24"/>
  <c r="E63" i="23" l="1"/>
  <c r="E64" i="23" s="1"/>
  <c r="D63" i="23"/>
  <c r="D64" i="23" s="1"/>
  <c r="C6" i="53" l="1"/>
  <c r="F60" i="23" l="1"/>
  <c r="G8" i="23"/>
  <c r="E17" i="24" l="1"/>
  <c r="F21" i="23"/>
  <c r="F9" i="23"/>
  <c r="G37" i="23" l="1"/>
  <c r="F70" i="23" s="1"/>
  <c r="C7" i="53" s="1"/>
  <c r="G17" i="23"/>
  <c r="F67" i="23" s="1"/>
  <c r="C4" i="53" s="1"/>
  <c r="F64" i="23"/>
  <c r="E47" i="20"/>
  <c r="D47" i="20"/>
  <c r="F44" i="20"/>
  <c r="C22" i="53" l="1"/>
  <c r="F68" i="23"/>
  <c r="E37" i="24"/>
  <c r="F71" i="23" l="1"/>
  <c r="C5" i="53"/>
  <c r="C9" i="53" s="1"/>
  <c r="D64" i="24"/>
  <c r="D68" i="24" s="1"/>
  <c r="C8" i="6"/>
  <c r="C7" i="17" s="1"/>
  <c r="C9" i="6"/>
  <c r="C8" i="17" s="1"/>
  <c r="C10" i="6"/>
  <c r="C9" i="17" s="1"/>
  <c r="C11" i="6"/>
  <c r="C10" i="17" s="1"/>
  <c r="B13" i="6"/>
  <c r="F10" i="6"/>
  <c r="F9" i="17" s="1"/>
  <c r="C12" i="6"/>
  <c r="C11" i="17" s="1"/>
  <c r="L12" i="6"/>
  <c r="L11" i="17" s="1"/>
  <c r="I12" i="6"/>
  <c r="I11" i="17" s="1"/>
  <c r="F12" i="6"/>
  <c r="F11" i="17" s="1"/>
  <c r="L11" i="6"/>
  <c r="L10" i="17" s="1"/>
  <c r="I11" i="6"/>
  <c r="I10" i="17" s="1"/>
  <c r="F11" i="6"/>
  <c r="F10" i="17" s="1"/>
  <c r="L10" i="6"/>
  <c r="L9" i="17" s="1"/>
  <c r="I10" i="6"/>
  <c r="I9" i="17" s="1"/>
  <c r="L9" i="6"/>
  <c r="L8" i="17" s="1"/>
  <c r="I9" i="6"/>
  <c r="I8" i="17" s="1"/>
  <c r="F9" i="6"/>
  <c r="F8" i="17" s="1"/>
  <c r="L8" i="6"/>
  <c r="L7" i="17" s="1"/>
  <c r="I8" i="6"/>
  <c r="I7" i="17" s="1"/>
  <c r="F8" i="6"/>
  <c r="F7" i="17" s="1"/>
  <c r="B11" i="17"/>
  <c r="A11" i="17"/>
  <c r="A10" i="17"/>
  <c r="B9" i="17"/>
  <c r="A9" i="17"/>
  <c r="B8" i="17"/>
  <c r="A8" i="17"/>
  <c r="B7" i="17"/>
  <c r="A7" i="17"/>
  <c r="C6" i="17"/>
  <c r="B6" i="17"/>
  <c r="C5" i="17"/>
  <c r="B5" i="17"/>
  <c r="E5" i="17"/>
  <c r="H5" i="17"/>
  <c r="K5" i="17"/>
  <c r="M5" i="17"/>
  <c r="E6" i="17"/>
  <c r="F6" i="17"/>
  <c r="G6" i="17"/>
  <c r="H6" i="17"/>
  <c r="I6" i="17"/>
  <c r="J6" i="17"/>
  <c r="K6" i="17"/>
  <c r="L6" i="17"/>
  <c r="M6" i="17"/>
  <c r="E7" i="17"/>
  <c r="G7" i="17"/>
  <c r="H7" i="17"/>
  <c r="J7" i="17"/>
  <c r="K7" i="17"/>
  <c r="M7" i="17"/>
  <c r="E8" i="17"/>
  <c r="G8" i="17"/>
  <c r="H8" i="17"/>
  <c r="J8" i="17"/>
  <c r="K8" i="17"/>
  <c r="M8" i="17"/>
  <c r="E9" i="17"/>
  <c r="G9" i="17"/>
  <c r="H9" i="17"/>
  <c r="J9" i="17"/>
  <c r="K9" i="17"/>
  <c r="M9" i="17"/>
  <c r="E10" i="17"/>
  <c r="G10" i="17"/>
  <c r="H10" i="17"/>
  <c r="J10" i="17"/>
  <c r="K10" i="17"/>
  <c r="M10" i="17"/>
  <c r="E11" i="17"/>
  <c r="G11" i="17"/>
  <c r="H11" i="17"/>
  <c r="J11" i="17"/>
  <c r="K11" i="17"/>
  <c r="M11" i="17"/>
  <c r="D6" i="17"/>
  <c r="D7" i="17"/>
  <c r="D8" i="17"/>
  <c r="D9" i="17"/>
  <c r="D10" i="17"/>
  <c r="D11" i="17"/>
  <c r="D3" i="17"/>
  <c r="D2" i="17"/>
  <c r="B10" i="17"/>
  <c r="F25" i="20" l="1"/>
  <c r="J25" i="24"/>
  <c r="J33" i="24"/>
  <c r="F37" i="20"/>
  <c r="C13" i="6"/>
  <c r="J55" i="24" l="1"/>
  <c r="D69" i="24" s="1"/>
  <c r="F30" i="20"/>
  <c r="F17" i="20"/>
  <c r="G63" i="23" l="1"/>
  <c r="G64" i="23" s="1"/>
  <c r="F47" i="20"/>
  <c r="C23" i="53" s="1"/>
  <c r="C26" i="53" s="1"/>
  <c r="F60" i="20" l="1"/>
  <c r="F61" i="20" s="1"/>
  <c r="C12" i="53" l="1"/>
  <c r="C14" i="53" s="1"/>
  <c r="C16" i="53" s="1"/>
  <c r="D72" i="24"/>
  <c r="C18" i="53" s="1"/>
  <c r="F18" i="53" s="1"/>
  <c r="E25" i="37"/>
  <c r="E16" i="33"/>
  <c r="E14" i="38"/>
  <c r="E15" i="40"/>
  <c r="E15" i="36"/>
  <c r="E17" i="35"/>
  <c r="E16" i="31"/>
  <c r="E15" i="50"/>
  <c r="E17" i="41"/>
  <c r="E16" i="43"/>
  <c r="E17" i="51"/>
  <c r="E16" i="30"/>
  <c r="E16" i="32"/>
  <c r="E15" i="39"/>
  <c r="E16" i="47"/>
  <c r="E16" i="34"/>
</calcChain>
</file>

<file path=xl/sharedStrings.xml><?xml version="1.0" encoding="utf-8"?>
<sst xmlns="http://schemas.openxmlformats.org/spreadsheetml/2006/main" count="2235" uniqueCount="679">
  <si>
    <t>nájem nebytový</t>
  </si>
  <si>
    <t>nájem byty</t>
  </si>
  <si>
    <t>pronájem pozemků</t>
  </si>
  <si>
    <t>les</t>
  </si>
  <si>
    <t>obědy</t>
  </si>
  <si>
    <t>knihovna</t>
  </si>
  <si>
    <t>noviny</t>
  </si>
  <si>
    <t>muzeum</t>
  </si>
  <si>
    <t>rozhlas</t>
  </si>
  <si>
    <t>VPP</t>
  </si>
  <si>
    <t>prodej pozemků</t>
  </si>
  <si>
    <t>ZUŠ</t>
  </si>
  <si>
    <t>ROROŠ</t>
  </si>
  <si>
    <t>SRC</t>
  </si>
  <si>
    <t>DPS</t>
  </si>
  <si>
    <t>AFK</t>
  </si>
  <si>
    <t>Město</t>
  </si>
  <si>
    <t>SPOZ</t>
  </si>
  <si>
    <t>mzdy</t>
  </si>
  <si>
    <t>DDHM</t>
  </si>
  <si>
    <t>voda</t>
  </si>
  <si>
    <t>plyn</t>
  </si>
  <si>
    <t>cestovné</t>
  </si>
  <si>
    <t>nájemné</t>
  </si>
  <si>
    <t>celkem</t>
  </si>
  <si>
    <t>pohoštění</t>
  </si>
  <si>
    <t>fond odměn</t>
  </si>
  <si>
    <t>HV</t>
  </si>
  <si>
    <t>rezervní fond</t>
  </si>
  <si>
    <t xml:space="preserve">MŠ </t>
  </si>
  <si>
    <t>ZŠ</t>
  </si>
  <si>
    <t>Mikroregion Frýdlantsko</t>
  </si>
  <si>
    <t>[Kč]</t>
  </si>
  <si>
    <t>nově</t>
  </si>
  <si>
    <t>budovy</t>
  </si>
  <si>
    <t>příjmy</t>
  </si>
  <si>
    <t>ostatní nákupy</t>
  </si>
  <si>
    <t>investice</t>
  </si>
  <si>
    <t>poštovní služby</t>
  </si>
  <si>
    <t>nájem Teplárenská</t>
  </si>
  <si>
    <t>odpady EKOKOM</t>
  </si>
  <si>
    <t>FKSP</t>
  </si>
  <si>
    <t xml:space="preserve">Použití hospodářských výsledků </t>
  </si>
  <si>
    <t>veřejné osvětlení</t>
  </si>
  <si>
    <t>teplo</t>
  </si>
  <si>
    <t>SO Smrk</t>
  </si>
  <si>
    <t>rozpočet</t>
  </si>
  <si>
    <t>Evropská Nová Města</t>
  </si>
  <si>
    <t>3d-3z-3p</t>
  </si>
  <si>
    <t>DPH</t>
  </si>
  <si>
    <t>pohřebnictví</t>
  </si>
  <si>
    <t>sociální fond</t>
  </si>
  <si>
    <t xml:space="preserve"> </t>
  </si>
  <si>
    <t>daně placené městem</t>
  </si>
  <si>
    <t>fond reprodukce majetku</t>
  </si>
  <si>
    <t>příděl z HV</t>
  </si>
  <si>
    <t>DPS služby klientům</t>
  </si>
  <si>
    <t>součet</t>
  </si>
  <si>
    <t>JSDH</t>
  </si>
  <si>
    <t>stav 2019</t>
  </si>
  <si>
    <t>odvod 19</t>
  </si>
  <si>
    <t>název PO</t>
  </si>
  <si>
    <t>MěÚ</t>
  </si>
  <si>
    <t>příspěvkových organizací za rok 2020</t>
  </si>
  <si>
    <t>APK</t>
  </si>
  <si>
    <t>ozdrav. hosp. zvířat</t>
  </si>
  <si>
    <t>paragraf</t>
  </si>
  <si>
    <t>popis</t>
  </si>
  <si>
    <t>pěstební činnost</t>
  </si>
  <si>
    <t>silnice</t>
  </si>
  <si>
    <t xml:space="preserve">dopravní obslužnost </t>
  </si>
  <si>
    <t>odvádění a čištění odpadních vod</t>
  </si>
  <si>
    <t>mateřské školy</t>
  </si>
  <si>
    <t>základní školy</t>
  </si>
  <si>
    <t>základní umělecké školy</t>
  </si>
  <si>
    <t>činnosti knihovnické</t>
  </si>
  <si>
    <t>rozhlas a televize</t>
  </si>
  <si>
    <t>ostatní záležitosti kultury</t>
  </si>
  <si>
    <t>poznámka</t>
  </si>
  <si>
    <t>ostatní sportovní činnost</t>
  </si>
  <si>
    <t xml:space="preserve">využití volného času dětí a mládeže </t>
  </si>
  <si>
    <t>ostatní zájmová činnost a rekreace</t>
  </si>
  <si>
    <t>bytové hospodářství</t>
  </si>
  <si>
    <t>nebytové hospodářství</t>
  </si>
  <si>
    <t>komunální služby a územní rozvoj</t>
  </si>
  <si>
    <t>změny technologíí vytápění</t>
  </si>
  <si>
    <t>osobní asist., peč. služba  …</t>
  </si>
  <si>
    <t>krizová opatření</t>
  </si>
  <si>
    <t>požární ochrana - dobrovolná část</t>
  </si>
  <si>
    <t>zastupitelstva obcí</t>
  </si>
  <si>
    <t>volby</t>
  </si>
  <si>
    <t>činnost místní správy</t>
  </si>
  <si>
    <t>mezinárodní spolupráce</t>
  </si>
  <si>
    <t>převody vlastním fondům</t>
  </si>
  <si>
    <t>ostatní finanční operace</t>
  </si>
  <si>
    <t>ostatní činnosti</t>
  </si>
  <si>
    <t>sběr a svoz komunálních odpadů</t>
  </si>
  <si>
    <t>péče o vzhled obci a veřejnou zeleň</t>
  </si>
  <si>
    <t>popis (původní)</t>
  </si>
  <si>
    <t>daň z nemovitých věcí</t>
  </si>
  <si>
    <t>vstupné na kulturní akce</t>
  </si>
  <si>
    <t>veřejné osvětlení (pronájem plošiny)</t>
  </si>
  <si>
    <t>technologie vytápění (Teplárenská)</t>
  </si>
  <si>
    <t>sběr a svoz odpadu</t>
  </si>
  <si>
    <t>péče o vzhled obce</t>
  </si>
  <si>
    <t>pečovatelská služba</t>
  </si>
  <si>
    <t>činnost místní správy (nedaňové příjmy)</t>
  </si>
  <si>
    <t>převody fondům (sociální fond)</t>
  </si>
  <si>
    <t>plán</t>
  </si>
  <si>
    <t>skutečnost</t>
  </si>
  <si>
    <t>návrh</t>
  </si>
  <si>
    <t>výdaje</t>
  </si>
  <si>
    <t>dílčí návrhy</t>
  </si>
  <si>
    <t>Daně sdílené ze SR</t>
  </si>
  <si>
    <t>Místní daně</t>
  </si>
  <si>
    <t>Dotace</t>
  </si>
  <si>
    <t>nájemné FVS</t>
  </si>
  <si>
    <t>splátky půjček (UNITAS)</t>
  </si>
  <si>
    <t>záležitosti sdělovacích prostředků (noviny)</t>
  </si>
  <si>
    <t>správní poplatky</t>
  </si>
  <si>
    <t>daně, poplatky z hazardních her</t>
  </si>
  <si>
    <t>místní poplatky z vybraných činností a služeb</t>
  </si>
  <si>
    <t>daň z příjmů fyzických osob</t>
  </si>
  <si>
    <t>daň z příjmů právnických osob</t>
  </si>
  <si>
    <t>daň z přidané hodnoty</t>
  </si>
  <si>
    <t>krizová rezerva</t>
  </si>
  <si>
    <t>bytová správa</t>
  </si>
  <si>
    <t>využívání komun. odpadů (Eko-com,Asocol)</t>
  </si>
  <si>
    <t>(v Kč)</t>
  </si>
  <si>
    <t>134x</t>
  </si>
  <si>
    <t>neinvestiční přijaté transfery ze SR</t>
  </si>
  <si>
    <t>ostatní neinvestiční přijaté dotace ze SR</t>
  </si>
  <si>
    <t>neinvestiční přijaté dotace od krajů</t>
  </si>
  <si>
    <t>činosti muzeí a galerií</t>
  </si>
  <si>
    <t>111x</t>
  </si>
  <si>
    <t>112x</t>
  </si>
  <si>
    <t>121x</t>
  </si>
  <si>
    <t>příjmová část</t>
  </si>
  <si>
    <t>rozpočet v Kč</t>
  </si>
  <si>
    <t>položka</t>
  </si>
  <si>
    <t>text</t>
  </si>
  <si>
    <t>upravený</t>
  </si>
  <si>
    <t xml:space="preserve">předpoklad </t>
  </si>
  <si>
    <t>schválený</t>
  </si>
  <si>
    <t>výdajová část</t>
  </si>
  <si>
    <t>ostatní služby</t>
  </si>
  <si>
    <t xml:space="preserve">   ostatní služby</t>
  </si>
  <si>
    <t>Nové Město pod Smrkem dne:</t>
  </si>
  <si>
    <t>zpracoval:</t>
  </si>
  <si>
    <t>J. Pelant</t>
  </si>
  <si>
    <t>tržby za prodej dřeva</t>
  </si>
  <si>
    <t>materiál</t>
  </si>
  <si>
    <t>Radim Seifert</t>
  </si>
  <si>
    <t xml:space="preserve">    opravy a udržování</t>
  </si>
  <si>
    <t>Jalovičár D.</t>
  </si>
  <si>
    <t>komunikace</t>
  </si>
  <si>
    <t>Knihovnické činnosti</t>
  </si>
  <si>
    <t>služby (poplatky, internet, kopírování,…)</t>
  </si>
  <si>
    <t>užití duševního vlastnictví</t>
  </si>
  <si>
    <t>ochranné pomůcky</t>
  </si>
  <si>
    <t>zdravotnický materiál</t>
  </si>
  <si>
    <t>knihy, tisk</t>
  </si>
  <si>
    <t>studená voda</t>
  </si>
  <si>
    <t>elektrická energie</t>
  </si>
  <si>
    <t>internet</t>
  </si>
  <si>
    <t>nákup ostatních služeb</t>
  </si>
  <si>
    <t>opravy a udržování</t>
  </si>
  <si>
    <t>Činnosti muzeí</t>
  </si>
  <si>
    <t>vstupné</t>
  </si>
  <si>
    <t>nákup materiálu</t>
  </si>
  <si>
    <t>Rozhlas a televize</t>
  </si>
  <si>
    <t>elektronické komunikace</t>
  </si>
  <si>
    <t>Nebytové hospodářství</t>
  </si>
  <si>
    <t>služby</t>
  </si>
  <si>
    <t>nájem</t>
  </si>
  <si>
    <t>pojistné plnění</t>
  </si>
  <si>
    <t>prádlo, oděv, obuv</t>
  </si>
  <si>
    <t>pohonné hmoty</t>
  </si>
  <si>
    <t>Jalovičár</t>
  </si>
  <si>
    <t>Veřejné osvětlení</t>
  </si>
  <si>
    <t>služby (plošina)</t>
  </si>
  <si>
    <t>školení a vzdělávání</t>
  </si>
  <si>
    <t>Pohřebnictví</t>
  </si>
  <si>
    <t>za hrobová místa</t>
  </si>
  <si>
    <t>náhrady (vymožená pohledávka)</t>
  </si>
  <si>
    <t xml:space="preserve">   budovy, stavby</t>
  </si>
  <si>
    <t>Sběr a svoz komunálních odpadů</t>
  </si>
  <si>
    <t>EKO-KOM (odměna na podporu separace)</t>
  </si>
  <si>
    <t>ELEKTROWIN (odměna za zpětný odběr)</t>
  </si>
  <si>
    <t>FCC ( prodej PET), kauce, podnikatelé</t>
  </si>
  <si>
    <t>SD – suť (poplatek od FO)</t>
  </si>
  <si>
    <t>KOVOŠROT (prodej - železo, papír)</t>
  </si>
  <si>
    <t>služby (nádoby + sběrný dvůr+ monitoring)</t>
  </si>
  <si>
    <t>stavby (oplocení SD+stání kontejnerová)</t>
  </si>
  <si>
    <t>Václavková Marie</t>
  </si>
  <si>
    <t>telefon</t>
  </si>
  <si>
    <t>služby peněžních ústavů</t>
  </si>
  <si>
    <t xml:space="preserve">   dopravní prostředky</t>
  </si>
  <si>
    <t xml:space="preserve">Pečovatelská služba </t>
  </si>
  <si>
    <t>poskytování služeb</t>
  </si>
  <si>
    <t>příspěvky a náhrady</t>
  </si>
  <si>
    <t>Pečovatelská služba</t>
  </si>
  <si>
    <t>platy</t>
  </si>
  <si>
    <t>sociální zabezpečení</t>
  </si>
  <si>
    <t>zdravotní pojištění</t>
  </si>
  <si>
    <t>léky, zdravotnický materiál</t>
  </si>
  <si>
    <t>vodné</t>
  </si>
  <si>
    <t>elektronická komunikace</t>
  </si>
  <si>
    <t>služby peněž. ústavů</t>
  </si>
  <si>
    <t>zpracování dat, informatika</t>
  </si>
  <si>
    <t>náhrady mezd v nemoci</t>
  </si>
  <si>
    <t>Plíšková M.</t>
  </si>
  <si>
    <t>Požární ochrana</t>
  </si>
  <si>
    <t>ostatní platy</t>
  </si>
  <si>
    <t>ostatní osobní výdaje</t>
  </si>
  <si>
    <t>ostatní povinné pojistné</t>
  </si>
  <si>
    <t>věcné dary</t>
  </si>
  <si>
    <t>Bytová správa</t>
  </si>
  <si>
    <t>přeplatky za služby</t>
  </si>
  <si>
    <t>úrazové pojištění</t>
  </si>
  <si>
    <t>úroky (z kaucí)</t>
  </si>
  <si>
    <t>poradenské a právní služby</t>
  </si>
  <si>
    <t>školení, vzdělávání</t>
  </si>
  <si>
    <t>zpracování dat, IT</t>
  </si>
  <si>
    <t>převody</t>
  </si>
  <si>
    <t>platba daní a poplatků SR</t>
  </si>
  <si>
    <t>náhrady mezd v době nemoci</t>
  </si>
  <si>
    <t>ostatní výdaje (přeplatky)</t>
  </si>
  <si>
    <t>Edita Čeledová</t>
  </si>
  <si>
    <t>Ostatní záležitosti kultury</t>
  </si>
  <si>
    <t>vstupenky + dary</t>
  </si>
  <si>
    <t>KULTURA</t>
  </si>
  <si>
    <t>Činnost místní správy</t>
  </si>
  <si>
    <t>dohody, refundace</t>
  </si>
  <si>
    <t>zdravotnický materiál (roušky, dezinfekce,..</t>
  </si>
  <si>
    <t>poštovní služba</t>
  </si>
  <si>
    <t>programové vybavení</t>
  </si>
  <si>
    <t>stroje, přístroje</t>
  </si>
  <si>
    <t xml:space="preserve"> k 30.09.</t>
  </si>
  <si>
    <t>dopravní obslužnost</t>
  </si>
  <si>
    <t>odpadové hospodářství</t>
  </si>
  <si>
    <t>Mateřská škola</t>
  </si>
  <si>
    <t>Základní škola</t>
  </si>
  <si>
    <t>Základní umělecká škola</t>
  </si>
  <si>
    <t>SPOZ, kultura, ples</t>
  </si>
  <si>
    <t>zeleň a čištění města</t>
  </si>
  <si>
    <t>Teplárenská novoměstská</t>
  </si>
  <si>
    <t>poplatek z veřejného pros.</t>
  </si>
  <si>
    <t>poplatek ze vstupného</t>
  </si>
  <si>
    <t>poplatek za odpad</t>
  </si>
  <si>
    <t>výkon státní správy</t>
  </si>
  <si>
    <t>sociální práce</t>
  </si>
  <si>
    <t>UP VPP</t>
  </si>
  <si>
    <t>čištění města</t>
  </si>
  <si>
    <t>Přehled nákladů</t>
  </si>
  <si>
    <t>na rok</t>
  </si>
  <si>
    <t>Příloha č. 8</t>
  </si>
  <si>
    <t>Mateřská škola, Nové Město pod Smrkem, okres Liberec, příspěvková organizace</t>
  </si>
  <si>
    <t xml:space="preserve">                                                                 Hlavní činnost</t>
  </si>
  <si>
    <t>v  Kč</t>
  </si>
  <si>
    <t>účet</t>
  </si>
  <si>
    <t>ukazatel</t>
  </si>
  <si>
    <t>celková potřeba</t>
  </si>
  <si>
    <t>příspěvek města</t>
  </si>
  <si>
    <t>další zdroje</t>
  </si>
  <si>
    <t>vlastní</t>
  </si>
  <si>
    <t>fondy</t>
  </si>
  <si>
    <t>od cizích</t>
  </si>
  <si>
    <t>NÁKLADY CELKEM</t>
  </si>
  <si>
    <r>
      <t xml:space="preserve">Spotřebované nákupy </t>
    </r>
    <r>
      <rPr>
        <b/>
        <sz val="8"/>
        <rFont val="Arial"/>
        <family val="2"/>
        <charset val="238"/>
      </rPr>
      <t>(501+502)</t>
    </r>
    <r>
      <rPr>
        <b/>
        <sz val="9"/>
        <rFont val="Arial"/>
        <family val="2"/>
        <charset val="238"/>
      </rPr>
      <t xml:space="preserve"> </t>
    </r>
  </si>
  <si>
    <t xml:space="preserve">Spotřeba materiálu  </t>
  </si>
  <si>
    <t>Ostatní materiál, DDHM do 3.000 Kč</t>
  </si>
  <si>
    <t>Učebnice a bezplatně poskytované školní potřeby</t>
  </si>
  <si>
    <t>Kancelářské potřeby</t>
  </si>
  <si>
    <t>Knihy, tisk, předplatné</t>
  </si>
  <si>
    <t>Pohonné hmoty</t>
  </si>
  <si>
    <t>Potraviny</t>
  </si>
  <si>
    <t>Čisticí prostředky</t>
  </si>
  <si>
    <t>Chemikálie</t>
  </si>
  <si>
    <t xml:space="preserve">Spotřeba energie </t>
  </si>
  <si>
    <t>Elektrická energie</t>
  </si>
  <si>
    <t>Teplo</t>
  </si>
  <si>
    <t>Plyn</t>
  </si>
  <si>
    <t>Voda</t>
  </si>
  <si>
    <r>
      <t xml:space="preserve">Služby </t>
    </r>
    <r>
      <rPr>
        <b/>
        <sz val="8"/>
        <rFont val="Arial"/>
        <family val="2"/>
        <charset val="238"/>
      </rPr>
      <t>(511+512+513+518)</t>
    </r>
  </si>
  <si>
    <t>Opravy a udržování</t>
  </si>
  <si>
    <t>Opravy a udržování (vč. revizí)</t>
  </si>
  <si>
    <t>Opravy počítačů</t>
  </si>
  <si>
    <t>Cestovné</t>
  </si>
  <si>
    <t>Cestovné a cestovní náhrady</t>
  </si>
  <si>
    <t>Náklady na reprezentaci</t>
  </si>
  <si>
    <t>Náklady na reprezentaci (pohoštění)</t>
  </si>
  <si>
    <t xml:space="preserve">Ostatní služby </t>
  </si>
  <si>
    <t>Svoz odpadu</t>
  </si>
  <si>
    <t>Internet</t>
  </si>
  <si>
    <t>Služby pošt</t>
  </si>
  <si>
    <t>Telefonní poplatky</t>
  </si>
  <si>
    <t>Ostatní služby, DDNM do 7.000 Kč</t>
  </si>
  <si>
    <t>Přeprava dětí</t>
  </si>
  <si>
    <t>Bankovní poplatky</t>
  </si>
  <si>
    <t>Nájemné tělocvičny</t>
  </si>
  <si>
    <t>Nájemné leasing (např. kopírky)</t>
  </si>
  <si>
    <t>Nájem sálu</t>
  </si>
  <si>
    <t>Rozbory vody</t>
  </si>
  <si>
    <t>Propagace, reklama</t>
  </si>
  <si>
    <t>Plavání</t>
  </si>
  <si>
    <r>
      <t xml:space="preserve">Osobní náklady </t>
    </r>
    <r>
      <rPr>
        <b/>
        <sz val="8"/>
        <rFont val="Arial"/>
        <family val="2"/>
        <charset val="238"/>
      </rPr>
      <t>(521+524+525+527+528)</t>
    </r>
    <r>
      <rPr>
        <b/>
        <sz val="9"/>
        <rFont val="Arial"/>
        <family val="2"/>
        <charset val="238"/>
      </rPr>
      <t xml:space="preserve"> </t>
    </r>
  </si>
  <si>
    <t>Mzdové náklady</t>
  </si>
  <si>
    <t>Zákonné sociální pojištění</t>
  </si>
  <si>
    <t>Jiné sociální pojištění</t>
  </si>
  <si>
    <t>Zákonné sociální náklady</t>
  </si>
  <si>
    <t>Zákonné sociální náklady (FKSP)</t>
  </si>
  <si>
    <t>Služby, školení a vzdělávání</t>
  </si>
  <si>
    <t>Zdravotní prohlídky</t>
  </si>
  <si>
    <t>Ochranné pomůcky</t>
  </si>
  <si>
    <t>Jiné sociální náklady</t>
  </si>
  <si>
    <r>
      <t xml:space="preserve">Daně a poplatky </t>
    </r>
    <r>
      <rPr>
        <b/>
        <sz val="8"/>
        <rFont val="Arial"/>
        <family val="2"/>
        <charset val="238"/>
      </rPr>
      <t>(538)</t>
    </r>
  </si>
  <si>
    <t>Jiné daně a poplatky</t>
  </si>
  <si>
    <r>
      <t xml:space="preserve">Ostatní náklady </t>
    </r>
    <r>
      <rPr>
        <b/>
        <sz val="8"/>
        <rFont val="Arial"/>
        <family val="2"/>
        <charset val="238"/>
      </rPr>
      <t>(541+542+547+549)</t>
    </r>
  </si>
  <si>
    <t>Smluvní pokuty a úroky z prodlení</t>
  </si>
  <si>
    <t>Ostatní pokuty a penále</t>
  </si>
  <si>
    <t>Manka a škody</t>
  </si>
  <si>
    <t>Ostatní náklady (ostatní pojištění, kapesné)</t>
  </si>
  <si>
    <t>Ostatní náklady - pojištění</t>
  </si>
  <si>
    <r>
      <t xml:space="preserve">Odpisy, rezervy a opravné položky </t>
    </r>
    <r>
      <rPr>
        <b/>
        <sz val="8"/>
        <rFont val="Arial"/>
        <family val="2"/>
        <charset val="238"/>
      </rPr>
      <t>(556+558)</t>
    </r>
  </si>
  <si>
    <t>Odpisy dlouhodobého majetku</t>
  </si>
  <si>
    <t>Tvorba a zúčtování opravných položek</t>
  </si>
  <si>
    <t>Náklady z DDM</t>
  </si>
  <si>
    <t>DDHM (3.000-40.000 Kč)</t>
  </si>
  <si>
    <t>DDNM (7.000-60.000 Kč)</t>
  </si>
  <si>
    <r>
      <t xml:space="preserve">Finanční náklady </t>
    </r>
    <r>
      <rPr>
        <b/>
        <sz val="8"/>
        <rFont val="Arial"/>
        <family val="2"/>
        <charset val="238"/>
      </rPr>
      <t>(569)</t>
    </r>
  </si>
  <si>
    <t>Ostatní finanční náklady</t>
  </si>
  <si>
    <r>
      <t xml:space="preserve">Daň z příjmů </t>
    </r>
    <r>
      <rPr>
        <b/>
        <sz val="8"/>
        <rFont val="Arial"/>
        <family val="2"/>
        <charset val="238"/>
      </rPr>
      <t>(591+595)</t>
    </r>
  </si>
  <si>
    <t>Daň z příjmů</t>
  </si>
  <si>
    <t>Dodatečné odvody daně z příjmů</t>
  </si>
  <si>
    <t>sestavil:</t>
  </si>
  <si>
    <t>podpis:</t>
  </si>
  <si>
    <t>datum:</t>
  </si>
  <si>
    <t>ředitel PO:</t>
  </si>
  <si>
    <t xml:space="preserve">poznámka: </t>
  </si>
  <si>
    <t>Základní umělecká škola, Nové Město pod Smrkem, okres Liberec, příspěvková organizace</t>
  </si>
  <si>
    <t>Mgr. Martina Funtánová</t>
  </si>
  <si>
    <t>Středisko volného času "ROROŠ", Nové Město pod Smrkem, příspěvková organizace</t>
  </si>
  <si>
    <t>Sportovní a relaxační centrum, příspěvková organizace</t>
  </si>
  <si>
    <t>Ing. Pavel Jakoubek</t>
  </si>
  <si>
    <t>platy VPP</t>
  </si>
  <si>
    <t>sociální zabezpečení VPP</t>
  </si>
  <si>
    <t>zdravotní pojištění VPP</t>
  </si>
  <si>
    <t>náhrady v nemoci</t>
  </si>
  <si>
    <t>součet VPP</t>
  </si>
  <si>
    <t>součet čištění a zeleň</t>
  </si>
  <si>
    <t>Zastupitelstvo města</t>
  </si>
  <si>
    <t>odměny zastupitelů</t>
  </si>
  <si>
    <t>M. Holcová</t>
  </si>
  <si>
    <t>prodej budov</t>
  </si>
  <si>
    <t>§ 6171</t>
  </si>
  <si>
    <t>§ 3429</t>
  </si>
  <si>
    <t>§ 6223</t>
  </si>
  <si>
    <t>Svaz měst a obcí</t>
  </si>
  <si>
    <t>§ 6409</t>
  </si>
  <si>
    <t>(Město)</t>
  </si>
  <si>
    <t>§ 6399</t>
  </si>
  <si>
    <t>členské příspěvky</t>
  </si>
  <si>
    <t>Euroregion</t>
  </si>
  <si>
    <t>Jizerská</t>
  </si>
  <si>
    <t>poplatek za psy</t>
  </si>
  <si>
    <t>poplatek za komunální odpad</t>
  </si>
  <si>
    <t>§ 3722</t>
  </si>
  <si>
    <t>obědy (stravenkový paušál)</t>
  </si>
  <si>
    <t>rozhledna, kyselka</t>
  </si>
  <si>
    <t>Svaz měst a obcí ČR</t>
  </si>
  <si>
    <t>platby dani a poplatků</t>
  </si>
  <si>
    <t>výdajů:</t>
  </si>
  <si>
    <t>Schodek rozpočtu bude kryt ze zůstatků finančních prostředků</t>
  </si>
  <si>
    <t>prodej budov a staveb</t>
  </si>
  <si>
    <t>ostatní nahodilé přijmy</t>
  </si>
  <si>
    <t>§ 1014</t>
  </si>
  <si>
    <t>§ 1031</t>
  </si>
  <si>
    <t>§ 2212</t>
  </si>
  <si>
    <t>§ 3314</t>
  </si>
  <si>
    <t>§ 3613</t>
  </si>
  <si>
    <t>§ 3612</t>
  </si>
  <si>
    <t>§ 3399</t>
  </si>
  <si>
    <t>§ 3341</t>
  </si>
  <si>
    <t>§ 3315</t>
  </si>
  <si>
    <t>§ 3631</t>
  </si>
  <si>
    <t>§ 3632</t>
  </si>
  <si>
    <t>§ 3745</t>
  </si>
  <si>
    <t>§ 4351</t>
  </si>
  <si>
    <t>§ 5512</t>
  </si>
  <si>
    <t>§ 6112</t>
  </si>
  <si>
    <t>V.Petrovič</t>
  </si>
  <si>
    <t>Čištění města a veřejná zeleň</t>
  </si>
  <si>
    <t>poplatek z pobytu</t>
  </si>
  <si>
    <t>materiál (posyp)</t>
  </si>
  <si>
    <t>dotace Město</t>
  </si>
  <si>
    <t>platy zaměstnanců</t>
  </si>
  <si>
    <r>
      <t xml:space="preserve">nehmotný majetek </t>
    </r>
    <r>
      <rPr>
        <sz val="10"/>
        <color theme="1"/>
        <rFont val="Calibri"/>
        <family val="2"/>
        <charset val="238"/>
        <scheme val="minor"/>
      </rPr>
      <t>(pasporty)</t>
    </r>
  </si>
  <si>
    <t>Pěstební činnost (les)</t>
  </si>
  <si>
    <t>odchodné při ukončení funkce</t>
  </si>
  <si>
    <t>dopravní prostředky</t>
  </si>
  <si>
    <t>investiční dotace ze SR</t>
  </si>
  <si>
    <t>investiční dotace kraj</t>
  </si>
  <si>
    <t>opravy a investice</t>
  </si>
  <si>
    <t xml:space="preserve">Rozpočet pěstební činnost - les (org 0339) na </t>
  </si>
  <si>
    <t>Rozpočet komunikace (org 0359) na</t>
  </si>
  <si>
    <t>Rozpočet knihovny (org 0325) na</t>
  </si>
  <si>
    <t>Rozpočet muzea (org 0330) na</t>
  </si>
  <si>
    <t>Rozpočet veřejný rozhlas (org 0328) na</t>
  </si>
  <si>
    <t>Rozpočet kultura + SPOZ (org 0389) na</t>
  </si>
  <si>
    <t xml:space="preserve">Rozpočet bytová správa  (org 0350) na </t>
  </si>
  <si>
    <t>Rozpočet nebytové hospodářství (org 0348) na</t>
  </si>
  <si>
    <t>Rozpočet veřejné osvětlení (org 0352) na</t>
  </si>
  <si>
    <t>Rozpočet pohřebnictví (org 0353) na</t>
  </si>
  <si>
    <t>Rozpočet čištění města a veřejná zeleň (org 0355) na</t>
  </si>
  <si>
    <t>Rozpočet pečovatelské služby (org 0341) na</t>
  </si>
  <si>
    <t>Rozpočet hasiči (org 0331 a 0332) na</t>
  </si>
  <si>
    <t>Rozpočet města (org 0337) na</t>
  </si>
  <si>
    <t>Rozpočet městského úřadu  (org 0336) na</t>
  </si>
  <si>
    <t>Rozpočet města - správní odbor  (org 0337) na</t>
  </si>
  <si>
    <t>prodej PET</t>
  </si>
  <si>
    <t>léky a zdravotnický materiál</t>
  </si>
  <si>
    <t>telefony, internet</t>
  </si>
  <si>
    <t>dotace a finanční dary</t>
  </si>
  <si>
    <t>Fin. dary</t>
  </si>
  <si>
    <t>§ 3639</t>
  </si>
  <si>
    <t>codexis 3 roky</t>
  </si>
  <si>
    <t>příjem z daně z technických her</t>
  </si>
  <si>
    <t>využití odpadu EKOKOM</t>
  </si>
  <si>
    <t>sběr a svoz komunálního odpadu</t>
  </si>
  <si>
    <t>kompenzace FCC</t>
  </si>
  <si>
    <t>FCC kompenzace</t>
  </si>
  <si>
    <t>územní rozvoj</t>
  </si>
  <si>
    <t>kraj-komunikace náměstí</t>
  </si>
  <si>
    <t>investiční přijaté dotace ze SF</t>
  </si>
  <si>
    <t>zákonná úhrada pracovních úrazů</t>
  </si>
  <si>
    <t>zákonné (úrazové) pojištění</t>
  </si>
  <si>
    <t>Splátky půjček</t>
  </si>
  <si>
    <t>Přijatý úvěr</t>
  </si>
  <si>
    <t>Příjmy daňové</t>
  </si>
  <si>
    <t>Příjmy nedaňové</t>
  </si>
  <si>
    <t>Příjmy kapitálové</t>
  </si>
  <si>
    <t>Běžné výdaje</t>
  </si>
  <si>
    <t>Kapitálové výdaje</t>
  </si>
  <si>
    <t>Financování (splátky jistin úvěrů)</t>
  </si>
  <si>
    <t>Příjmy celkem</t>
  </si>
  <si>
    <t>Výdaje celkem</t>
  </si>
  <si>
    <t>Financování</t>
  </si>
  <si>
    <t>Dotace - transfery</t>
  </si>
  <si>
    <t>požární ochrana</t>
  </si>
  <si>
    <t>sběr a  svoz komunálních odpadů</t>
  </si>
  <si>
    <t>Výdaje v Kč</t>
  </si>
  <si>
    <t>Příjmy v Kč</t>
  </si>
  <si>
    <t>M. Vojáčková</t>
  </si>
  <si>
    <t>Mgr. Vymazal</t>
  </si>
  <si>
    <t>Příjmy</t>
  </si>
  <si>
    <t>Daňové příjmy</t>
  </si>
  <si>
    <t>Nedaňové příjmy</t>
  </si>
  <si>
    <t>Kapitálové příjmy</t>
  </si>
  <si>
    <t>Přijaté transfery (dotace)</t>
  </si>
  <si>
    <t>splátek jistin bankovního úvěru ve výši:</t>
  </si>
  <si>
    <t>pojištění funkčně nespecifikované</t>
  </si>
  <si>
    <t>pojištění majetku a odpovědnosti</t>
  </si>
  <si>
    <t>§ 6320</t>
  </si>
  <si>
    <t>majetek od 1-40 tis. Kč</t>
  </si>
  <si>
    <t xml:space="preserve"> výdajů:</t>
  </si>
  <si>
    <t>rok 2024</t>
  </si>
  <si>
    <t>sloučeno s muzeem</t>
  </si>
  <si>
    <t>zpracování dat a služby IT</t>
  </si>
  <si>
    <t>software (AKS)</t>
  </si>
  <si>
    <t>členský příspěvek SK</t>
  </si>
  <si>
    <t>pojistné - plošina</t>
  </si>
  <si>
    <t>odměny za užití duševního vlastnictví</t>
  </si>
  <si>
    <t>poskytnuté náhrady</t>
  </si>
  <si>
    <t>Renomie</t>
  </si>
  <si>
    <t>audit PO</t>
  </si>
  <si>
    <t>Daně placené městem, DPH</t>
  </si>
  <si>
    <t>montoring</t>
  </si>
  <si>
    <t>reklama</t>
  </si>
  <si>
    <t>§ 3349</t>
  </si>
  <si>
    <t>geometrické plány</t>
  </si>
  <si>
    <t>Novoměstské noviny</t>
  </si>
  <si>
    <t>pořízení nemovitého majetku</t>
  </si>
  <si>
    <t>Součet</t>
  </si>
  <si>
    <t>pořízení pozemky</t>
  </si>
  <si>
    <t>bank. poplatky</t>
  </si>
  <si>
    <t>dálniční známky</t>
  </si>
  <si>
    <t>kopírky</t>
  </si>
  <si>
    <t>ostatní nákupy (ošatné)</t>
  </si>
  <si>
    <t>200.000 Kč</t>
  </si>
  <si>
    <t>Gordic, licence</t>
  </si>
  <si>
    <t>soc. terénní pracovník</t>
  </si>
  <si>
    <t>hasiči, atd.</t>
  </si>
  <si>
    <t>Projekty a inženýrská činnost</t>
  </si>
  <si>
    <t>oprava</t>
  </si>
  <si>
    <t>i</t>
  </si>
  <si>
    <t xml:space="preserve">Čísla názvu akcí, neurčují jejich pořadí  !!! </t>
  </si>
  <si>
    <t>Celkem</t>
  </si>
  <si>
    <t>ostatní záležitosti sdělovacích prostředků</t>
  </si>
  <si>
    <t xml:space="preserve">Rozpočet útulku (org 0338) na </t>
  </si>
  <si>
    <t>útulek</t>
  </si>
  <si>
    <t>osobní auta</t>
  </si>
  <si>
    <t>frankovačka</t>
  </si>
  <si>
    <t>150.000 Kč</t>
  </si>
  <si>
    <t>250.000 Kč/rok</t>
  </si>
  <si>
    <t>cca 7.600 Kč/měsíc</t>
  </si>
  <si>
    <t>26.000 Kč/rok</t>
  </si>
  <si>
    <t>DAS 30.000 Kč/rok</t>
  </si>
  <si>
    <t>Fond na podporu výstavby zdroje pitné vody a čističek (kanalizace)</t>
  </si>
  <si>
    <t>Mgr. Gabriela Ouhrabková</t>
  </si>
  <si>
    <t>Mgr. Radoslava Žáková</t>
  </si>
  <si>
    <t>Příloha č. 1, 6</t>
  </si>
  <si>
    <t>v Kč</t>
  </si>
  <si>
    <t>I. změna</t>
  </si>
  <si>
    <t>II. změna</t>
  </si>
  <si>
    <t>III. změna</t>
  </si>
  <si>
    <t>po změnách</t>
  </si>
  <si>
    <t>NÁKLADY CELKEM - účtová třída 5</t>
  </si>
  <si>
    <t>Spotřebované nákupy</t>
  </si>
  <si>
    <t>Spotřeba materiálu</t>
  </si>
  <si>
    <t>Spotřeba energie (teplo, voda, plyn, el. energie)</t>
  </si>
  <si>
    <t>Služby</t>
  </si>
  <si>
    <t>Ostatní služby</t>
  </si>
  <si>
    <t>Osobní náklady</t>
  </si>
  <si>
    <t>Zákonné sociální pojištění (zdravotní, sociální)</t>
  </si>
  <si>
    <t>Jiné sociální pojištění (Kooperativa)</t>
  </si>
  <si>
    <t xml:space="preserve">Jiné sociální náklady </t>
  </si>
  <si>
    <t>Daně a poplatky</t>
  </si>
  <si>
    <t>Ostatní náklady</t>
  </si>
  <si>
    <t>Jiné pokuty a penále</t>
  </si>
  <si>
    <t>Odpisy, rezervy a opravné položky</t>
  </si>
  <si>
    <t>Finanční náklady</t>
  </si>
  <si>
    <t xml:space="preserve">VÝNOSY CELKEM - účtová třída 6 </t>
  </si>
  <si>
    <t>Výnosy z vlastních výkonů a zboží</t>
  </si>
  <si>
    <t>Výnosy z prodeje služeb</t>
  </si>
  <si>
    <t>Výnosy z pronájmu</t>
  </si>
  <si>
    <t>Výnosy z prodaného zboží</t>
  </si>
  <si>
    <t>Ostatní výnosy</t>
  </si>
  <si>
    <t>Výnosy z vyřazených pohledávek</t>
  </si>
  <si>
    <t>Čerpání fondů</t>
  </si>
  <si>
    <t>Ostatní výnosy z činnosti</t>
  </si>
  <si>
    <t>Finanční výnosy</t>
  </si>
  <si>
    <t>Úroky (BÚ apod.)</t>
  </si>
  <si>
    <t>Výnosy z transferů</t>
  </si>
  <si>
    <t>672…</t>
  </si>
  <si>
    <t>Výnosy institucí z transferů - město</t>
  </si>
  <si>
    <t>Výnosy institucí z transferů - odpisy</t>
  </si>
  <si>
    <t>Výnosy institucí z transferů - kraj</t>
  </si>
  <si>
    <t>Výnosy institucí z transferů (dotace)</t>
  </si>
  <si>
    <t>Výnosy institucí ostatní (ÚP)</t>
  </si>
  <si>
    <t xml:space="preserve">Hospodářský výsledek po zdanění </t>
  </si>
  <si>
    <t>DOPLŇKOVÉ ÚDAJE</t>
  </si>
  <si>
    <t>Závazky vůči rozpočtu zřizovatele</t>
  </si>
  <si>
    <t xml:space="preserve">V tom </t>
  </si>
  <si>
    <t xml:space="preserve">odvod z provozu </t>
  </si>
  <si>
    <t xml:space="preserve">ostatní odvody </t>
  </si>
  <si>
    <t>Úč. příspěvky a dotace ze SR a zřizovatele (nad rozpočet)</t>
  </si>
  <si>
    <t>Z toho</t>
  </si>
  <si>
    <t>investiční dotace zřizovatele do investičního fondu</t>
  </si>
  <si>
    <t>účelové dotace státního rozpočtu a státních fondů</t>
  </si>
  <si>
    <t xml:space="preserve">individuální dotace státního rozpočtu na investice </t>
  </si>
  <si>
    <r>
      <t xml:space="preserve">Pozn.: k vyplnění jsou určena </t>
    </r>
    <r>
      <rPr>
        <i/>
        <u/>
        <sz val="8"/>
        <rFont val="Arial"/>
        <family val="2"/>
        <charset val="238"/>
      </rPr>
      <t>žlutá</t>
    </r>
    <r>
      <rPr>
        <i/>
        <sz val="8"/>
        <rFont val="Arial"/>
        <family val="2"/>
        <charset val="238"/>
      </rPr>
      <t xml:space="preserve"> pole.</t>
    </r>
  </si>
  <si>
    <t>k vyplnění jsou určena žlutá pole</t>
  </si>
  <si>
    <t>Základní škola Nové Město pod Smrkem, příspěvková organizace</t>
  </si>
  <si>
    <t>Rozpočet odpadové hospodářství (org 0347 a 0356) na</t>
  </si>
  <si>
    <r>
      <t>součet</t>
    </r>
    <r>
      <rPr>
        <sz val="14"/>
        <rFont val="Calibri"/>
        <family val="2"/>
        <charset val="238"/>
        <scheme val="minor"/>
      </rPr>
      <t xml:space="preserve"> (výdaje + úvěr)</t>
    </r>
  </si>
  <si>
    <t>(2023-2025)</t>
  </si>
  <si>
    <t>Singltrek ops</t>
  </si>
  <si>
    <t>rok 2025</t>
  </si>
  <si>
    <t>k 31.12.2024</t>
  </si>
  <si>
    <t>MMR revitalizace Mírového náměstí</t>
  </si>
  <si>
    <t>stroje, přístroje, zařízení</t>
  </si>
  <si>
    <t>30 ks odpadkových košů á 10.000,00 Kč</t>
  </si>
  <si>
    <t>firma na udržování náměstí</t>
  </si>
  <si>
    <t>příslušenství k traktoru Kioti</t>
  </si>
  <si>
    <t>přijaté peněžité dary</t>
  </si>
  <si>
    <t>pojistná plnění</t>
  </si>
  <si>
    <t>přeplatek elektřiny</t>
  </si>
  <si>
    <t>výdaje za nezpůsobenou újmu</t>
  </si>
  <si>
    <t>pneumatiky</t>
  </si>
  <si>
    <t>vysavač</t>
  </si>
  <si>
    <t>příjem z pojistných plnění</t>
  </si>
  <si>
    <t>stavby</t>
  </si>
  <si>
    <t>služby (obědy)</t>
  </si>
  <si>
    <t>ostatní nerozpočtované příjmy</t>
  </si>
  <si>
    <t>neplnění zam. ZP</t>
  </si>
  <si>
    <t>prodej ostatního majetku</t>
  </si>
  <si>
    <t>programy PO</t>
  </si>
  <si>
    <t>auta 150.000 Kč</t>
  </si>
  <si>
    <t>účast na setkání v roce 2025</t>
  </si>
  <si>
    <t>starší auto na kontejnery do 3,5t</t>
  </si>
  <si>
    <t>terénní pracovník</t>
  </si>
  <si>
    <t>auto</t>
  </si>
  <si>
    <t>24.000 Kč/měsíc</t>
  </si>
  <si>
    <t>Nové Město pod Smrkem dne: 30.10.2024</t>
  </si>
  <si>
    <t>Dotace auto JSDH</t>
  </si>
  <si>
    <t>Jaromír Pelant</t>
  </si>
  <si>
    <t>E. Čeledová a P. Černica</t>
  </si>
  <si>
    <t>V. Petrovič</t>
  </si>
  <si>
    <t>Opravy a investice  2025</t>
  </si>
  <si>
    <t>Odkup pozemků Ludvíkov pod Smrkem</t>
  </si>
  <si>
    <t>Dětské hřiště ul. Jindřichovická u Sokolovny</t>
  </si>
  <si>
    <t>Oprava štítu budovy úřadu, Palackého 280</t>
  </si>
  <si>
    <t>na bankovních účtech k 31.12.2024 ve výši:</t>
  </si>
  <si>
    <t>MMR rekonstrukce učebny ZŠ</t>
  </si>
  <si>
    <t>Odhad</t>
  </si>
  <si>
    <t>Cena z projektu</t>
  </si>
  <si>
    <t>Okna Dělňák</t>
  </si>
  <si>
    <t>Ludvíkov pod Smrkem - vodovod a kanalizace</t>
  </si>
  <si>
    <t>Nabídka</t>
  </si>
  <si>
    <t>Rezervní (záložní) pumpy do čerpacích stanic - 5 ks</t>
  </si>
  <si>
    <t>Rekonstrukce velké zasedací místnosti</t>
  </si>
  <si>
    <t>Rekonstrukce střechy hasičárny</t>
  </si>
  <si>
    <t>Rekonstrukce střechy budova úřadu</t>
  </si>
  <si>
    <t>Oprava WC pro veřejnost v budově úřadu, Palackého 280</t>
  </si>
  <si>
    <t>Rekonstrukce ul. Palackého (úsek před úřadem)</t>
  </si>
  <si>
    <t>Rekonstrukce ul. Palackého (úsek Mánesova - Myslbekova), ul. 28. října (úsek Frýdlantská - Revoluční)</t>
  </si>
  <si>
    <t>Ing. Miroslav Tesař</t>
  </si>
  <si>
    <t>Navýšení rozpočtu o 3% inflace.</t>
  </si>
  <si>
    <t>Položka 6121 stavby: Zastřešení stanovišť na kontejnerové stání: ul. Uhelná 932-934, ul. Vaňkova 924, Mírové náměstí 209-212.</t>
  </si>
  <si>
    <t>Povrch komunikací a chodníků v ulici 28. října (od ul. Vaňkova po ul. Smetanova)</t>
  </si>
  <si>
    <t>Dešťová kanalizace s odlehčením - ul. Dělnická, ul. Husova (Měděnec)</t>
  </si>
  <si>
    <t>Cyklostezka Ludvíkov pod Smrkem</t>
  </si>
  <si>
    <t>Rekonstrukce ul. Vaňkova (včetně přilehlých komunikací)</t>
  </si>
  <si>
    <t>Obnova části komunikace na Přebytku</t>
  </si>
  <si>
    <t>Komunikace ul. Rokycanova (po výměně vody FVS)</t>
  </si>
  <si>
    <t>Komunikace Havířská - oprava cca 100 m</t>
  </si>
  <si>
    <t>Střecha AFK kabiny</t>
  </si>
  <si>
    <t xml:space="preserve">Ludvíkov - zpevnění plochy dětského hřiště </t>
  </si>
  <si>
    <t>Fasáda - budova Jindřichovická 145 (policie)</t>
  </si>
  <si>
    <t>Mázelova hrobka - klempířské prvky a penetrace pískovce</t>
  </si>
  <si>
    <t>Koupaliště - úprava břehu</t>
  </si>
  <si>
    <t>Komunikace ul. Jiskrova (po výměně vody FVS)</t>
  </si>
  <si>
    <t>Revitalizace prostranství v ulici Jindřichovická, parcela č. 414</t>
  </si>
  <si>
    <t>Hřbitovní cesta ke Klingerově mauzoleu, parcela č. 2352</t>
  </si>
  <si>
    <t>Povrch komunikací a chodníků v ulici Mánesova, parcela č. 140/5 a 835</t>
  </si>
  <si>
    <t>Povrch komunikace v ulici Husova, 2x lampa VO parcela č. 598/3 a 647/1</t>
  </si>
  <si>
    <t>Klimatizace budovy ZUŠ</t>
  </si>
  <si>
    <t>Návrh rozpočtu</t>
  </si>
  <si>
    <t>21.10.2024</t>
  </si>
  <si>
    <t>23.10.2024</t>
  </si>
  <si>
    <t>05.11.2024</t>
  </si>
  <si>
    <t>Prodané zboží</t>
  </si>
  <si>
    <t>Zboží</t>
  </si>
  <si>
    <t>urad</t>
  </si>
  <si>
    <t>04.11.2024</t>
  </si>
  <si>
    <t>pořízení nemov. majetku</t>
  </si>
  <si>
    <t>majetek 340.000 Kč</t>
  </si>
  <si>
    <t>Ludvíkov - oprava vodoteče a stavidla požární nádrže</t>
  </si>
  <si>
    <t>Zastupitelstvo města schvaluje na 13. zasedání konaném dne 16.12.2024 rozpočet města pro rok 2025</t>
  </si>
  <si>
    <t>Údržba stezek Singltrek pod Smrkem</t>
  </si>
  <si>
    <t>plán [v Kč]</t>
  </si>
  <si>
    <t>Úprava přechodů na sil. II/291 u MŠ a ZŠ na řízené se SSZ</t>
  </si>
  <si>
    <t>Přístupové komunikace u bytových domů v ul. 28. října, 3x vchod a ul. Mánesova parcela č. 831</t>
  </si>
  <si>
    <t>Parkoviště v ul. Nádražní, parcela č. 647/1 + část z ul. Nádražní</t>
  </si>
  <si>
    <t>2 učebny, chemie, přírodních věd a kabinet pro ZŠ Tylova</t>
  </si>
  <si>
    <t>Vybudování doskočiště - sportovní areál u Sokolovny</t>
  </si>
  <si>
    <t>Rekonstrukce střechy budovy knihovny</t>
  </si>
  <si>
    <t>Usnesení č. 7/13Z/2024</t>
  </si>
  <si>
    <t>dle předložených podkladů jako schodkový ve výši      příjmů:</t>
  </si>
  <si>
    <t>Usnesení č.7/13Z/2024</t>
  </si>
  <si>
    <t>splátek bankovního úvěru ve výši:</t>
  </si>
  <si>
    <t>dle předložených podkladů jako schodkový ve výši     příjmů:</t>
  </si>
  <si>
    <t>Rozpočet města Nové Město pod Smrkem na rok 2025</t>
  </si>
  <si>
    <t>příspěvek nadace Agrofert</t>
  </si>
  <si>
    <t>dotace pro ZŠ z KÚLK</t>
  </si>
  <si>
    <t>dotace pro ZUŠ z KÚLK</t>
  </si>
  <si>
    <t>SVČ ROROŠ</t>
  </si>
  <si>
    <t>od obcí za přestupky</t>
  </si>
  <si>
    <t>peněžité dary</t>
  </si>
  <si>
    <t>volný čas dětí a mládeže</t>
  </si>
  <si>
    <t>finanční vypořádání</t>
  </si>
  <si>
    <t>vratka dotací z roku 2024</t>
  </si>
  <si>
    <t>schváleno</t>
  </si>
  <si>
    <t>rozdíl</t>
  </si>
  <si>
    <t>příspěvek Agrofert</t>
  </si>
  <si>
    <t xml:space="preserve">Rozpočet města na rok 2025 po I. rozpočtové změně je schodkový a skládá se ve výši: </t>
  </si>
  <si>
    <t>neinvestiční přijaté transfery od obcí</t>
  </si>
  <si>
    <t>po I. změně rozpočtu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</si>
</sst>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#,##0\ &quot;Kč&quot;;[Red]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#,##0\ &quot;Kč&quot;"/>
    <numFmt numFmtId="166" formatCode="#,##0.00\ &quot;Kč&quot;"/>
    <numFmt numFmtId="167" formatCode="0.0%"/>
  </numFmts>
  <fonts count="112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53"/>
      <name val="Arial"/>
      <family val="2"/>
    </font>
    <font>
      <b/>
      <sz val="12"/>
      <color indexed="9"/>
      <name val="Arial"/>
      <family val="2"/>
      <charset val="238"/>
    </font>
    <font>
      <sz val="10"/>
      <color indexed="9"/>
      <name val="Arial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b/>
      <sz val="10"/>
      <color indexed="12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10"/>
      <color indexed="9"/>
      <name val="Arial"/>
      <family val="2"/>
      <charset val="238"/>
    </font>
    <font>
      <i/>
      <sz val="12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8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rgb="FF0000CC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11"/>
      <color rgb="FF0000FF"/>
      <name val="Calibri"/>
      <family val="2"/>
      <charset val="238"/>
      <scheme val="minor"/>
    </font>
    <font>
      <b/>
      <sz val="12"/>
      <color rgb="FF0000FF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 CE"/>
      <charset val="238"/>
    </font>
    <font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8"/>
      <color rgb="FFFFFFC5"/>
      <name val="Arial"/>
      <family val="2"/>
      <charset val="238"/>
    </font>
    <font>
      <i/>
      <sz val="8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3"/>
      <color theme="1"/>
      <name val="Arial"/>
      <family val="2"/>
      <charset val="238"/>
    </font>
    <font>
      <sz val="13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rgb="FFFF0000"/>
      <name val="Arial"/>
      <family val="2"/>
      <charset val="238"/>
    </font>
    <font>
      <u/>
      <sz val="10"/>
      <color indexed="12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6"/>
      <name val="Arial"/>
      <family val="2"/>
      <charset val="238"/>
    </font>
    <font>
      <sz val="11"/>
      <color indexed="9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name val="Arial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EE0000"/>
      <name val="Calibri"/>
      <family val="2"/>
      <charset val="238"/>
      <scheme val="minor"/>
    </font>
    <font>
      <sz val="12"/>
      <color rgb="FFEE0000"/>
      <name val="Calibri"/>
      <family val="2"/>
      <charset val="238"/>
      <scheme val="minor"/>
    </font>
    <font>
      <sz val="10"/>
      <color rgb="FFEE0000"/>
      <name val="Arial"/>
      <family val="2"/>
      <charset val="238"/>
    </font>
    <font>
      <b/>
      <sz val="10"/>
      <color rgb="FFEE0000"/>
      <name val="Arial"/>
      <family val="2"/>
      <charset val="238"/>
    </font>
    <font>
      <sz val="11"/>
      <color rgb="FFEE0000"/>
      <name val="Arial"/>
      <family val="2"/>
      <charset val="238"/>
    </font>
  </fonts>
  <fills count="49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gray125">
        <fgColor indexed="22"/>
        <bgColor indexed="9"/>
      </patternFill>
    </fill>
    <fill>
      <patternFill patternType="mediumGray">
        <fgColor indexed="22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22"/>
      </patternFill>
    </fill>
    <fill>
      <patternFill patternType="solid">
        <fgColor indexed="5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FF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lightGray">
        <fgColor rgb="FFFFFFC5"/>
        <bgColor theme="7" tint="0.79998168889431442"/>
      </patternFill>
    </fill>
    <fill>
      <patternFill patternType="lightGray">
        <fgColor rgb="FFFFFFC5"/>
        <bgColor rgb="FFFFFFC5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C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8" tint="0.39997558519241921"/>
        <bgColor indexed="11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4" tint="0.79998168889431442"/>
        <bgColor rgb="FF00FF00"/>
      </patternFill>
    </fill>
    <fill>
      <patternFill patternType="solid">
        <fgColor theme="4" tint="0.79998168889431442"/>
        <bgColor indexed="11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rgb="FF00FF00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CDDC"/>
        <bgColor indexed="11"/>
      </patternFill>
    </fill>
    <fill>
      <patternFill patternType="solid">
        <fgColor rgb="FF92CDDC"/>
        <bgColor indexed="64"/>
      </patternFill>
    </fill>
    <fill>
      <patternFill patternType="solid">
        <fgColor theme="8" tint="0.79998168889431442"/>
        <bgColor indexed="11"/>
      </patternFill>
    </fill>
    <fill>
      <patternFill patternType="solid">
        <fgColor rgb="FFB8CCE4"/>
        <bgColor indexed="64"/>
      </patternFill>
    </fill>
    <fill>
      <patternFill patternType="solid">
        <fgColor rgb="FFB8CCE4"/>
        <bgColor indexed="11"/>
      </patternFill>
    </fill>
  </fills>
  <borders count="194">
    <border>
      <left/>
      <right/>
      <top/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/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ck">
        <color indexed="9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/>
      <right style="thin">
        <color theme="0"/>
      </right>
      <top style="thin">
        <color theme="0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indexed="9"/>
      </top>
      <bottom style="thick">
        <color indexed="9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 style="thick">
        <color indexed="9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ck">
        <color indexed="9"/>
      </right>
      <top style="thin">
        <color theme="0"/>
      </top>
      <bottom/>
      <diagonal/>
    </border>
    <border>
      <left style="thick">
        <color indexed="9"/>
      </left>
      <right/>
      <top style="thin">
        <color theme="0"/>
      </top>
      <bottom/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ck">
        <color indexed="9"/>
      </right>
      <top style="thin">
        <color indexed="9"/>
      </top>
      <bottom style="thin">
        <color theme="0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ck">
        <color indexed="9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ck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/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ck">
        <color indexed="9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 style="thick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ashed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ashed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thick">
        <color auto="1"/>
      </right>
      <top style="dash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ash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dashed">
        <color auto="1"/>
      </bottom>
      <diagonal/>
    </border>
    <border>
      <left style="thin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thin">
        <color auto="1"/>
      </bottom>
      <diagonal/>
    </border>
    <border>
      <left style="thin">
        <color theme="0"/>
      </left>
      <right/>
      <top/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hair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dotted">
        <color auto="1"/>
      </bottom>
      <diagonal/>
    </border>
    <border>
      <left style="thick">
        <color auto="1"/>
      </left>
      <right style="thick">
        <color auto="1"/>
      </right>
      <top style="dotted">
        <color auto="1"/>
      </top>
      <bottom/>
      <diagonal/>
    </border>
    <border>
      <left style="thick">
        <color auto="1"/>
      </left>
      <right style="thick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otted">
        <color auto="1"/>
      </top>
      <bottom/>
      <diagonal/>
    </border>
    <border>
      <left style="thick">
        <color auto="1"/>
      </left>
      <right style="thick">
        <color auto="1"/>
      </right>
      <top/>
      <bottom style="dashed">
        <color auto="1"/>
      </bottom>
      <diagonal/>
    </border>
  </borders>
  <cellStyleXfs count="17">
    <xf numFmtId="0" fontId="0" fillId="0" borderId="0"/>
    <xf numFmtId="164" fontId="52" fillId="0" borderId="0" applyFont="0" applyFill="0" applyBorder="0" applyAlignment="0" applyProtection="0"/>
    <xf numFmtId="0" fontId="45" fillId="0" borderId="0"/>
    <xf numFmtId="0" fontId="66" fillId="0" borderId="0"/>
    <xf numFmtId="9" fontId="80" fillId="0" borderId="0" applyFont="0" applyFill="0" applyBorder="0" applyAlignment="0" applyProtection="0"/>
    <xf numFmtId="0" fontId="43" fillId="0" borderId="0"/>
    <xf numFmtId="0" fontId="81" fillId="0" borderId="0"/>
    <xf numFmtId="0" fontId="40" fillId="0" borderId="0"/>
    <xf numFmtId="0" fontId="33" fillId="0" borderId="0"/>
    <xf numFmtId="0" fontId="92" fillId="0" borderId="0" applyNumberFormat="0" applyFill="0" applyBorder="0" applyAlignment="0" applyProtection="0">
      <alignment vertical="top"/>
      <protection locked="0"/>
    </xf>
    <xf numFmtId="0" fontId="45" fillId="0" borderId="0"/>
    <xf numFmtId="0" fontId="45" fillId="0" borderId="0"/>
    <xf numFmtId="0" fontId="16" fillId="0" borderId="0"/>
    <xf numFmtId="44" fontId="103" fillId="0" borderId="0" applyFont="0" applyFill="0" applyBorder="0" applyAlignment="0" applyProtection="0"/>
    <xf numFmtId="0" fontId="4" fillId="0" borderId="0"/>
    <xf numFmtId="0" fontId="3" fillId="0" borderId="0"/>
    <xf numFmtId="0" fontId="2" fillId="0" borderId="0"/>
  </cellStyleXfs>
  <cellXfs count="1523">
    <xf numFmtId="0" fontId="0" fillId="0" borderId="0" xfId="0"/>
    <xf numFmtId="3" fontId="0" fillId="2" borderId="0" xfId="0" applyNumberFormat="1" applyFill="1" applyAlignment="1">
      <alignment vertical="center"/>
    </xf>
    <xf numFmtId="0" fontId="0" fillId="0" borderId="0" xfId="0" applyAlignment="1">
      <alignment vertical="center"/>
    </xf>
    <xf numFmtId="0" fontId="45" fillId="0" borderId="0" xfId="0" applyFont="1" applyAlignment="1">
      <alignment vertical="center"/>
    </xf>
    <xf numFmtId="3" fontId="49" fillId="3" borderId="8" xfId="0" applyNumberFormat="1" applyFont="1" applyFill="1" applyBorder="1" applyAlignment="1">
      <alignment horizontal="right" vertical="center"/>
    </xf>
    <xf numFmtId="3" fontId="49" fillId="3" borderId="9" xfId="0" applyNumberFormat="1" applyFont="1" applyFill="1" applyBorder="1" applyAlignment="1">
      <alignment horizontal="right" vertical="center"/>
    </xf>
    <xf numFmtId="3" fontId="49" fillId="3" borderId="10" xfId="0" applyNumberFormat="1" applyFont="1" applyFill="1" applyBorder="1" applyAlignment="1">
      <alignment horizontal="right" vertical="center"/>
    </xf>
    <xf numFmtId="3" fontId="49" fillId="3" borderId="11" xfId="0" applyNumberFormat="1" applyFont="1" applyFill="1" applyBorder="1" applyAlignment="1">
      <alignment horizontal="center" vertical="center"/>
    </xf>
    <xf numFmtId="3" fontId="51" fillId="2" borderId="1" xfId="0" applyNumberFormat="1" applyFont="1" applyFill="1" applyBorder="1" applyAlignment="1">
      <alignment vertical="center"/>
    </xf>
    <xf numFmtId="0" fontId="53" fillId="0" borderId="0" xfId="0" applyFont="1" applyAlignment="1">
      <alignment vertical="center"/>
    </xf>
    <xf numFmtId="3" fontId="51" fillId="2" borderId="2" xfId="0" applyNumberFormat="1" applyFont="1" applyFill="1" applyBorder="1" applyAlignment="1">
      <alignment vertical="center"/>
    </xf>
    <xf numFmtId="3" fontId="0" fillId="2" borderId="1" xfId="0" applyNumberFormat="1" applyFill="1" applyBorder="1" applyAlignment="1">
      <alignment vertical="center"/>
    </xf>
    <xf numFmtId="3" fontId="0" fillId="2" borderId="3" xfId="0" applyNumberFormat="1" applyFill="1" applyBorder="1" applyAlignment="1">
      <alignment vertical="center"/>
    </xf>
    <xf numFmtId="3" fontId="0" fillId="2" borderId="2" xfId="0" applyNumberFormat="1" applyFill="1" applyBorder="1" applyAlignment="1">
      <alignment vertical="center"/>
    </xf>
    <xf numFmtId="3" fontId="49" fillId="3" borderId="37" xfId="0" applyNumberFormat="1" applyFont="1" applyFill="1" applyBorder="1" applyAlignment="1">
      <alignment horizontal="center" vertical="center"/>
    </xf>
    <xf numFmtId="3" fontId="49" fillId="3" borderId="38" xfId="0" applyNumberFormat="1" applyFont="1" applyFill="1" applyBorder="1" applyAlignment="1">
      <alignment horizontal="right" vertical="center"/>
    </xf>
    <xf numFmtId="0" fontId="56" fillId="0" borderId="0" xfId="0" applyFont="1" applyAlignment="1">
      <alignment vertical="center"/>
    </xf>
    <xf numFmtId="3" fontId="45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vertical="center"/>
    </xf>
    <xf numFmtId="3" fontId="46" fillId="0" borderId="0" xfId="0" applyNumberFormat="1" applyFont="1" applyAlignment="1">
      <alignment horizontal="center" vertical="center"/>
    </xf>
    <xf numFmtId="0" fontId="46" fillId="0" borderId="0" xfId="0" applyFont="1" applyAlignment="1">
      <alignment vertical="center"/>
    </xf>
    <xf numFmtId="3" fontId="46" fillId="0" borderId="12" xfId="0" applyNumberFormat="1" applyFont="1" applyBorder="1" applyAlignment="1">
      <alignment horizontal="center" vertical="center"/>
    </xf>
    <xf numFmtId="3" fontId="46" fillId="0" borderId="29" xfId="0" applyNumberFormat="1" applyFont="1" applyBorder="1" applyAlignment="1">
      <alignment vertical="center"/>
    </xf>
    <xf numFmtId="3" fontId="46" fillId="0" borderId="30" xfId="0" applyNumberFormat="1" applyFont="1" applyBorder="1" applyAlignment="1">
      <alignment vertical="center"/>
    </xf>
    <xf numFmtId="3" fontId="46" fillId="0" borderId="31" xfId="0" applyNumberFormat="1" applyFont="1" applyBorder="1" applyAlignment="1">
      <alignment horizontal="center" vertical="center"/>
    </xf>
    <xf numFmtId="3" fontId="46" fillId="0" borderId="29" xfId="0" applyNumberFormat="1" applyFont="1" applyBorder="1" applyAlignment="1">
      <alignment horizontal="center" vertical="center"/>
    </xf>
    <xf numFmtId="3" fontId="46" fillId="0" borderId="22" xfId="0" applyNumberFormat="1" applyFont="1" applyBorder="1" applyAlignment="1">
      <alignment horizontal="center" vertical="center"/>
    </xf>
    <xf numFmtId="3" fontId="46" fillId="0" borderId="17" xfId="0" applyNumberFormat="1" applyFont="1" applyBorder="1" applyAlignment="1">
      <alignment vertical="center"/>
    </xf>
    <xf numFmtId="3" fontId="46" fillId="0" borderId="18" xfId="0" applyNumberFormat="1" applyFont="1" applyBorder="1" applyAlignment="1">
      <alignment vertical="center"/>
    </xf>
    <xf numFmtId="3" fontId="46" fillId="0" borderId="19" xfId="0" applyNumberFormat="1" applyFont="1" applyBorder="1" applyAlignment="1">
      <alignment vertical="center"/>
    </xf>
    <xf numFmtId="3" fontId="46" fillId="0" borderId="20" xfId="0" applyNumberFormat="1" applyFont="1" applyBorder="1" applyAlignment="1">
      <alignment vertical="center"/>
    </xf>
    <xf numFmtId="3" fontId="46" fillId="0" borderId="24" xfId="0" applyNumberFormat="1" applyFont="1" applyBorder="1" applyAlignment="1">
      <alignment vertical="center"/>
    </xf>
    <xf numFmtId="3" fontId="46" fillId="0" borderId="21" xfId="0" applyNumberFormat="1" applyFont="1" applyBorder="1" applyAlignment="1">
      <alignment vertical="center"/>
    </xf>
    <xf numFmtId="3" fontId="56" fillId="0" borderId="0" xfId="0" applyNumberFormat="1" applyFont="1" applyAlignment="1">
      <alignment horizontal="left" vertical="center"/>
    </xf>
    <xf numFmtId="3" fontId="50" fillId="2" borderId="1" xfId="0" applyNumberFormat="1" applyFont="1" applyFill="1" applyBorder="1" applyAlignment="1">
      <alignment vertical="center"/>
    </xf>
    <xf numFmtId="3" fontId="0" fillId="2" borderId="4" xfId="0" applyNumberFormat="1" applyFill="1" applyBorder="1" applyAlignment="1">
      <alignment vertical="center"/>
    </xf>
    <xf numFmtId="3" fontId="47" fillId="7" borderId="40" xfId="0" applyNumberFormat="1" applyFont="1" applyFill="1" applyBorder="1" applyAlignment="1">
      <alignment horizontal="center" vertical="center"/>
    </xf>
    <xf numFmtId="3" fontId="47" fillId="7" borderId="41" xfId="0" applyNumberFormat="1" applyFont="1" applyFill="1" applyBorder="1" applyAlignment="1">
      <alignment horizontal="center" vertical="center"/>
    </xf>
    <xf numFmtId="3" fontId="48" fillId="7" borderId="42" xfId="0" applyNumberFormat="1" applyFont="1" applyFill="1" applyBorder="1" applyAlignment="1">
      <alignment vertical="center"/>
    </xf>
    <xf numFmtId="3" fontId="47" fillId="7" borderId="42" xfId="0" applyNumberFormat="1" applyFont="1" applyFill="1" applyBorder="1" applyAlignment="1">
      <alignment horizontal="center" vertical="center"/>
    </xf>
    <xf numFmtId="3" fontId="48" fillId="7" borderId="43" xfId="0" applyNumberFormat="1" applyFont="1" applyFill="1" applyBorder="1" applyAlignment="1">
      <alignment vertical="center"/>
    </xf>
    <xf numFmtId="3" fontId="48" fillId="7" borderId="44" xfId="0" applyNumberFormat="1" applyFont="1" applyFill="1" applyBorder="1" applyAlignment="1">
      <alignment vertical="center"/>
    </xf>
    <xf numFmtId="3" fontId="47" fillId="7" borderId="39" xfId="0" applyNumberFormat="1" applyFont="1" applyFill="1" applyBorder="1" applyAlignment="1">
      <alignment horizontal="center" vertical="center"/>
    </xf>
    <xf numFmtId="3" fontId="47" fillId="5" borderId="6" xfId="0" applyNumberFormat="1" applyFont="1" applyFill="1" applyBorder="1" applyAlignment="1">
      <alignment vertical="center"/>
    </xf>
    <xf numFmtId="3" fontId="46" fillId="4" borderId="45" xfId="0" applyNumberFormat="1" applyFont="1" applyFill="1" applyBorder="1" applyAlignment="1">
      <alignment vertical="center"/>
    </xf>
    <xf numFmtId="3" fontId="45" fillId="4" borderId="32" xfId="0" applyNumberFormat="1" applyFont="1" applyFill="1" applyBorder="1" applyAlignment="1">
      <alignment vertical="center"/>
    </xf>
    <xf numFmtId="3" fontId="60" fillId="2" borderId="2" xfId="0" applyNumberFormat="1" applyFont="1" applyFill="1" applyBorder="1" applyAlignment="1">
      <alignment vertical="center"/>
    </xf>
    <xf numFmtId="3" fontId="47" fillId="6" borderId="7" xfId="0" applyNumberFormat="1" applyFont="1" applyFill="1" applyBorder="1" applyAlignment="1">
      <alignment vertical="center"/>
    </xf>
    <xf numFmtId="3" fontId="46" fillId="3" borderId="45" xfId="0" applyNumberFormat="1" applyFont="1" applyFill="1" applyBorder="1" applyAlignment="1">
      <alignment vertical="center"/>
    </xf>
    <xf numFmtId="3" fontId="45" fillId="3" borderId="32" xfId="0" applyNumberFormat="1" applyFont="1" applyFill="1" applyBorder="1" applyAlignment="1">
      <alignment vertical="center"/>
    </xf>
    <xf numFmtId="3" fontId="47" fillId="5" borderId="0" xfId="0" applyNumberFormat="1" applyFont="1" applyFill="1" applyAlignment="1">
      <alignment vertical="center"/>
    </xf>
    <xf numFmtId="3" fontId="46" fillId="4" borderId="47" xfId="0" applyNumberFormat="1" applyFont="1" applyFill="1" applyBorder="1" applyAlignment="1">
      <alignment vertical="center"/>
    </xf>
    <xf numFmtId="3" fontId="47" fillId="7" borderId="49" xfId="0" applyNumberFormat="1" applyFont="1" applyFill="1" applyBorder="1" applyAlignment="1">
      <alignment horizontal="center" vertical="center"/>
    </xf>
    <xf numFmtId="3" fontId="51" fillId="2" borderId="3" xfId="0" applyNumberFormat="1" applyFont="1" applyFill="1" applyBorder="1" applyAlignment="1">
      <alignment vertical="center"/>
    </xf>
    <xf numFmtId="3" fontId="47" fillId="7" borderId="52" xfId="0" applyNumberFormat="1" applyFont="1" applyFill="1" applyBorder="1" applyAlignment="1">
      <alignment vertical="center"/>
    </xf>
    <xf numFmtId="3" fontId="59" fillId="0" borderId="0" xfId="0" applyNumberFormat="1" applyFont="1" applyAlignment="1">
      <alignment vertical="center"/>
    </xf>
    <xf numFmtId="3" fontId="46" fillId="4" borderId="5" xfId="0" applyNumberFormat="1" applyFont="1" applyFill="1" applyBorder="1" applyAlignment="1" applyProtection="1">
      <alignment vertical="center"/>
      <protection locked="0"/>
    </xf>
    <xf numFmtId="3" fontId="46" fillId="3" borderId="5" xfId="0" applyNumberFormat="1" applyFont="1" applyFill="1" applyBorder="1" applyAlignment="1" applyProtection="1">
      <alignment vertical="center"/>
      <protection locked="0"/>
    </xf>
    <xf numFmtId="3" fontId="46" fillId="4" borderId="35" xfId="0" applyNumberFormat="1" applyFont="1" applyFill="1" applyBorder="1" applyAlignment="1" applyProtection="1">
      <alignment vertical="center"/>
      <protection locked="0"/>
    </xf>
    <xf numFmtId="3" fontId="46" fillId="3" borderId="35" xfId="0" applyNumberFormat="1" applyFont="1" applyFill="1" applyBorder="1" applyAlignment="1" applyProtection="1">
      <alignment vertical="center"/>
      <protection locked="0"/>
    </xf>
    <xf numFmtId="3" fontId="46" fillId="4" borderId="34" xfId="0" applyNumberFormat="1" applyFont="1" applyFill="1" applyBorder="1" applyAlignment="1" applyProtection="1">
      <alignment vertical="center"/>
      <protection locked="0"/>
    </xf>
    <xf numFmtId="3" fontId="46" fillId="3" borderId="33" xfId="0" applyNumberFormat="1" applyFont="1" applyFill="1" applyBorder="1" applyAlignment="1" applyProtection="1">
      <alignment vertical="center"/>
      <protection locked="0"/>
    </xf>
    <xf numFmtId="3" fontId="46" fillId="4" borderId="50" xfId="0" applyNumberFormat="1" applyFont="1" applyFill="1" applyBorder="1" applyAlignment="1" applyProtection="1">
      <alignment vertical="center"/>
      <protection locked="0"/>
    </xf>
    <xf numFmtId="3" fontId="46" fillId="4" borderId="48" xfId="0" applyNumberFormat="1" applyFont="1" applyFill="1" applyBorder="1" applyAlignment="1" applyProtection="1">
      <alignment vertical="center"/>
      <protection locked="0"/>
    </xf>
    <xf numFmtId="3" fontId="46" fillId="4" borderId="51" xfId="0" applyNumberFormat="1" applyFont="1" applyFill="1" applyBorder="1" applyAlignment="1" applyProtection="1">
      <alignment vertical="center"/>
      <protection locked="0"/>
    </xf>
    <xf numFmtId="3" fontId="46" fillId="4" borderId="36" xfId="0" applyNumberFormat="1" applyFont="1" applyFill="1" applyBorder="1" applyAlignment="1" applyProtection="1">
      <alignment vertical="center"/>
      <protection locked="0"/>
    </xf>
    <xf numFmtId="3" fontId="46" fillId="4" borderId="45" xfId="0" applyNumberFormat="1" applyFont="1" applyFill="1" applyBorder="1" applyAlignment="1" applyProtection="1">
      <alignment vertical="center"/>
      <protection locked="0"/>
    </xf>
    <xf numFmtId="3" fontId="46" fillId="3" borderId="45" xfId="0" applyNumberFormat="1" applyFont="1" applyFill="1" applyBorder="1" applyAlignment="1" applyProtection="1">
      <alignment vertical="center"/>
      <protection locked="0"/>
    </xf>
    <xf numFmtId="3" fontId="46" fillId="4" borderId="46" xfId="0" applyNumberFormat="1" applyFont="1" applyFill="1" applyBorder="1" applyAlignment="1" applyProtection="1">
      <alignment vertical="center"/>
      <protection locked="0"/>
    </xf>
    <xf numFmtId="0" fontId="51" fillId="0" borderId="0" xfId="0" applyFont="1" applyAlignment="1">
      <alignment vertical="center"/>
    </xf>
    <xf numFmtId="3" fontId="58" fillId="0" borderId="0" xfId="0" applyNumberFormat="1" applyFont="1" applyAlignment="1">
      <alignment vertical="center"/>
    </xf>
    <xf numFmtId="3" fontId="46" fillId="0" borderId="12" xfId="0" applyNumberFormat="1" applyFont="1" applyBorder="1" applyAlignment="1">
      <alignment vertical="center"/>
    </xf>
    <xf numFmtId="3" fontId="46" fillId="0" borderId="13" xfId="0" applyNumberFormat="1" applyFont="1" applyBorder="1" applyAlignment="1">
      <alignment vertical="center"/>
    </xf>
    <xf numFmtId="3" fontId="0" fillId="0" borderId="0" xfId="0" applyNumberFormat="1"/>
    <xf numFmtId="0" fontId="0" fillId="0" borderId="0" xfId="0" applyAlignment="1">
      <alignment horizontal="center" vertical="center"/>
    </xf>
    <xf numFmtId="3" fontId="62" fillId="0" borderId="0" xfId="0" applyNumberFormat="1" applyFont="1"/>
    <xf numFmtId="3" fontId="60" fillId="0" borderId="0" xfId="0" applyNumberFormat="1" applyFont="1" applyAlignment="1">
      <alignment horizontal="center" vertical="center"/>
    </xf>
    <xf numFmtId="0" fontId="57" fillId="11" borderId="55" xfId="0" applyFont="1" applyFill="1" applyBorder="1"/>
    <xf numFmtId="0" fontId="0" fillId="11" borderId="55" xfId="0" applyFill="1" applyBorder="1"/>
    <xf numFmtId="0" fontId="56" fillId="11" borderId="60" xfId="0" applyFont="1" applyFill="1" applyBorder="1" applyAlignment="1">
      <alignment horizontal="center" vertical="center"/>
    </xf>
    <xf numFmtId="0" fontId="56" fillId="11" borderId="61" xfId="0" applyFont="1" applyFill="1" applyBorder="1" applyAlignment="1">
      <alignment horizontal="center" vertical="center"/>
    </xf>
    <xf numFmtId="0" fontId="56" fillId="11" borderId="70" xfId="0" applyFont="1" applyFill="1" applyBorder="1" applyAlignment="1">
      <alignment horizontal="center"/>
    </xf>
    <xf numFmtId="0" fontId="56" fillId="11" borderId="63" xfId="0" applyFont="1" applyFill="1" applyBorder="1" applyAlignment="1">
      <alignment horizontal="center" vertical="center"/>
    </xf>
    <xf numFmtId="0" fontId="57" fillId="11" borderId="5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165" fontId="0" fillId="0" borderId="0" xfId="0" applyNumberFormat="1"/>
    <xf numFmtId="0" fontId="0" fillId="12" borderId="31" xfId="0" applyFill="1" applyBorder="1"/>
    <xf numFmtId="3" fontId="0" fillId="12" borderId="29" xfId="0" applyNumberFormat="1" applyFill="1" applyBorder="1"/>
    <xf numFmtId="0" fontId="0" fillId="12" borderId="15" xfId="0" applyFill="1" applyBorder="1"/>
    <xf numFmtId="0" fontId="0" fillId="12" borderId="0" xfId="0" applyFill="1"/>
    <xf numFmtId="165" fontId="0" fillId="12" borderId="0" xfId="0" applyNumberFormat="1" applyFill="1"/>
    <xf numFmtId="0" fontId="45" fillId="12" borderId="0" xfId="0" applyFont="1" applyFill="1" applyAlignment="1">
      <alignment horizontal="left" indent="2"/>
    </xf>
    <xf numFmtId="3" fontId="56" fillId="11" borderId="63" xfId="0" applyNumberFormat="1" applyFont="1" applyFill="1" applyBorder="1" applyAlignment="1">
      <alignment horizontal="center" vertical="center"/>
    </xf>
    <xf numFmtId="0" fontId="57" fillId="11" borderId="94" xfId="0" applyFont="1" applyFill="1" applyBorder="1"/>
    <xf numFmtId="0" fontId="63" fillId="11" borderId="95" xfId="0" applyFont="1" applyFill="1" applyBorder="1"/>
    <xf numFmtId="3" fontId="57" fillId="11" borderId="89" xfId="0" applyNumberFormat="1" applyFont="1" applyFill="1" applyBorder="1"/>
    <xf numFmtId="3" fontId="63" fillId="11" borderId="89" xfId="0" applyNumberFormat="1" applyFont="1" applyFill="1" applyBorder="1"/>
    <xf numFmtId="3" fontId="56" fillId="11" borderId="89" xfId="0" applyNumberFormat="1" applyFont="1" applyFill="1" applyBorder="1"/>
    <xf numFmtId="0" fontId="67" fillId="0" borderId="0" xfId="0" applyFont="1"/>
    <xf numFmtId="0" fontId="67" fillId="0" borderId="0" xfId="0" applyFont="1" applyAlignment="1">
      <alignment horizontal="right"/>
    </xf>
    <xf numFmtId="165" fontId="0" fillId="12" borderId="16" xfId="0" applyNumberFormat="1" applyFill="1" applyBorder="1"/>
    <xf numFmtId="0" fontId="66" fillId="0" borderId="0" xfId="3"/>
    <xf numFmtId="0" fontId="72" fillId="0" borderId="30" xfId="3" applyFont="1" applyBorder="1"/>
    <xf numFmtId="0" fontId="72" fillId="0" borderId="31" xfId="3" applyFont="1" applyBorder="1" applyAlignment="1">
      <alignment horizontal="center"/>
    </xf>
    <xf numFmtId="0" fontId="44" fillId="0" borderId="31" xfId="3" applyFont="1" applyBorder="1"/>
    <xf numFmtId="0" fontId="66" fillId="0" borderId="29" xfId="3" applyBorder="1"/>
    <xf numFmtId="0" fontId="72" fillId="0" borderId="100" xfId="3" applyFont="1" applyBorder="1"/>
    <xf numFmtId="0" fontId="70" fillId="0" borderId="102" xfId="3" applyFont="1" applyBorder="1" applyAlignment="1">
      <alignment horizontal="center"/>
    </xf>
    <xf numFmtId="0" fontId="66" fillId="0" borderId="103" xfId="3" applyBorder="1"/>
    <xf numFmtId="0" fontId="44" fillId="0" borderId="109" xfId="3" applyFont="1" applyBorder="1" applyAlignment="1">
      <alignment horizontal="center"/>
    </xf>
    <xf numFmtId="0" fontId="44" fillId="0" borderId="110" xfId="3" applyFont="1" applyBorder="1" applyAlignment="1">
      <alignment horizontal="center"/>
    </xf>
    <xf numFmtId="0" fontId="44" fillId="0" borderId="0" xfId="3" applyFont="1"/>
    <xf numFmtId="0" fontId="44" fillId="0" borderId="0" xfId="3" applyFont="1" applyAlignment="1">
      <alignment horizontal="center"/>
    </xf>
    <xf numFmtId="0" fontId="75" fillId="0" borderId="101" xfId="3" applyFont="1" applyBorder="1" applyAlignment="1">
      <alignment horizontal="center" vertical="center"/>
    </xf>
    <xf numFmtId="166" fontId="44" fillId="0" borderId="0" xfId="3" applyNumberFormat="1" applyFont="1"/>
    <xf numFmtId="0" fontId="44" fillId="0" borderId="0" xfId="3" applyFont="1" applyAlignment="1">
      <alignment horizontal="right"/>
    </xf>
    <xf numFmtId="14" fontId="44" fillId="0" borderId="0" xfId="3" applyNumberFormat="1" applyFont="1"/>
    <xf numFmtId="0" fontId="62" fillId="0" borderId="0" xfId="3" applyFont="1"/>
    <xf numFmtId="0" fontId="79" fillId="0" borderId="0" xfId="3" applyFont="1"/>
    <xf numFmtId="3" fontId="79" fillId="0" borderId="0" xfId="3" applyNumberFormat="1" applyFont="1" applyAlignment="1">
      <alignment horizontal="right"/>
    </xf>
    <xf numFmtId="0" fontId="61" fillId="13" borderId="0" xfId="6" applyFont="1" applyFill="1" applyAlignment="1">
      <alignment horizontal="right" vertical="center"/>
    </xf>
    <xf numFmtId="0" fontId="54" fillId="13" borderId="0" xfId="6" applyFont="1" applyFill="1" applyAlignment="1">
      <alignment vertical="center"/>
    </xf>
    <xf numFmtId="0" fontId="61" fillId="13" borderId="0" xfId="6" applyFont="1" applyFill="1" applyAlignment="1">
      <alignment vertical="center"/>
    </xf>
    <xf numFmtId="0" fontId="54" fillId="0" borderId="0" xfId="6" applyFont="1" applyAlignment="1">
      <alignment vertical="center"/>
    </xf>
    <xf numFmtId="0" fontId="54" fillId="13" borderId="0" xfId="6" applyFont="1" applyFill="1" applyAlignment="1">
      <alignment horizontal="right" vertical="center"/>
    </xf>
    <xf numFmtId="0" fontId="61" fillId="13" borderId="141" xfId="6" applyFont="1" applyFill="1" applyBorder="1" applyAlignment="1">
      <alignment horizontal="center" vertical="center"/>
    </xf>
    <xf numFmtId="3" fontId="83" fillId="16" borderId="14" xfId="6" applyNumberFormat="1" applyFont="1" applyFill="1" applyBorder="1" applyAlignment="1">
      <alignment horizontal="right" vertical="center" wrapText="1"/>
    </xf>
    <xf numFmtId="3" fontId="83" fillId="16" borderId="143" xfId="6" applyNumberFormat="1" applyFont="1" applyFill="1" applyBorder="1" applyAlignment="1">
      <alignment horizontal="right" vertical="center" wrapText="1"/>
    </xf>
    <xf numFmtId="3" fontId="83" fillId="16" borderId="26" xfId="6" applyNumberFormat="1" applyFont="1" applyFill="1" applyBorder="1" applyAlignment="1">
      <alignment horizontal="right" vertical="center"/>
    </xf>
    <xf numFmtId="3" fontId="83" fillId="16" borderId="119" xfId="6" applyNumberFormat="1" applyFont="1" applyFill="1" applyBorder="1" applyAlignment="1">
      <alignment horizontal="right" vertical="center"/>
    </xf>
    <xf numFmtId="0" fontId="83" fillId="17" borderId="25" xfId="6" applyFont="1" applyFill="1" applyBorder="1" applyAlignment="1">
      <alignment horizontal="center" vertical="center"/>
    </xf>
    <xf numFmtId="3" fontId="83" fillId="17" borderId="14" xfId="6" applyNumberFormat="1" applyFont="1" applyFill="1" applyBorder="1" applyAlignment="1">
      <alignment horizontal="right" vertical="center"/>
    </xf>
    <xf numFmtId="3" fontId="83" fillId="17" borderId="143" xfId="6" applyNumberFormat="1" applyFont="1" applyFill="1" applyBorder="1" applyAlignment="1">
      <alignment horizontal="right" vertical="center"/>
    </xf>
    <xf numFmtId="3" fontId="83" fillId="17" borderId="26" xfId="6" applyNumberFormat="1" applyFont="1" applyFill="1" applyBorder="1" applyAlignment="1">
      <alignment horizontal="right" vertical="center"/>
    </xf>
    <xf numFmtId="3" fontId="83" fillId="17" borderId="119" xfId="6" applyNumberFormat="1" applyFont="1" applyFill="1" applyBorder="1" applyAlignment="1">
      <alignment horizontal="right" vertical="center"/>
    </xf>
    <xf numFmtId="0" fontId="61" fillId="18" borderId="25" xfId="6" applyFont="1" applyFill="1" applyBorder="1" applyAlignment="1">
      <alignment horizontal="center" vertical="center"/>
    </xf>
    <xf numFmtId="3" fontId="61" fillId="18" borderId="14" xfId="6" applyNumberFormat="1" applyFont="1" applyFill="1" applyBorder="1" applyAlignment="1">
      <alignment horizontal="right" vertical="center"/>
    </xf>
    <xf numFmtId="3" fontId="61" fillId="18" borderId="144" xfId="6" applyNumberFormat="1" applyFont="1" applyFill="1" applyBorder="1" applyAlignment="1">
      <alignment horizontal="right" vertical="center"/>
    </xf>
    <xf numFmtId="3" fontId="61" fillId="18" borderId="145" xfId="6" applyNumberFormat="1" applyFont="1" applyFill="1" applyBorder="1" applyAlignment="1">
      <alignment horizontal="right" vertical="center"/>
    </xf>
    <xf numFmtId="3" fontId="61" fillId="18" borderId="146" xfId="6" applyNumberFormat="1" applyFont="1" applyFill="1" applyBorder="1" applyAlignment="1">
      <alignment horizontal="right" vertical="center"/>
    </xf>
    <xf numFmtId="0" fontId="54" fillId="19" borderId="130" xfId="6" applyFont="1" applyFill="1" applyBorder="1" applyAlignment="1">
      <alignment horizontal="center" vertical="center"/>
    </xf>
    <xf numFmtId="0" fontId="54" fillId="19" borderId="65" xfId="6" applyFont="1" applyFill="1" applyBorder="1" applyAlignment="1">
      <alignment horizontal="center" vertical="center"/>
    </xf>
    <xf numFmtId="0" fontId="54" fillId="19" borderId="69" xfId="6" applyFont="1" applyFill="1" applyBorder="1" applyAlignment="1">
      <alignment vertical="center"/>
    </xf>
    <xf numFmtId="3" fontId="54" fillId="19" borderId="147" xfId="6" applyNumberFormat="1" applyFont="1" applyFill="1" applyBorder="1" applyAlignment="1">
      <alignment horizontal="right" vertical="center"/>
    </xf>
    <xf numFmtId="0" fontId="54" fillId="19" borderId="126" xfId="6" applyFont="1" applyFill="1" applyBorder="1" applyAlignment="1">
      <alignment horizontal="center" vertical="center"/>
    </xf>
    <xf numFmtId="0" fontId="54" fillId="19" borderId="58" xfId="6" applyFont="1" applyFill="1" applyBorder="1" applyAlignment="1">
      <alignment horizontal="center" vertical="center"/>
    </xf>
    <xf numFmtId="0" fontId="54" fillId="19" borderId="53" xfId="6" applyFont="1" applyFill="1" applyBorder="1" applyAlignment="1">
      <alignment vertical="center"/>
    </xf>
    <xf numFmtId="3" fontId="54" fillId="19" borderId="148" xfId="6" applyNumberFormat="1" applyFont="1" applyFill="1" applyBorder="1" applyAlignment="1">
      <alignment horizontal="right" vertical="center"/>
    </xf>
    <xf numFmtId="0" fontId="54" fillId="19" borderId="104" xfId="6" applyFont="1" applyFill="1" applyBorder="1" applyAlignment="1">
      <alignment horizontal="center" vertical="center"/>
    </xf>
    <xf numFmtId="0" fontId="54" fillId="19" borderId="75" xfId="6" applyFont="1" applyFill="1" applyBorder="1" applyAlignment="1">
      <alignment horizontal="center" vertical="center"/>
    </xf>
    <xf numFmtId="0" fontId="54" fillId="19" borderId="77" xfId="6" applyFont="1" applyFill="1" applyBorder="1" applyAlignment="1">
      <alignment vertical="center"/>
    </xf>
    <xf numFmtId="3" fontId="54" fillId="19" borderId="149" xfId="6" applyNumberFormat="1" applyFont="1" applyFill="1" applyBorder="1" applyAlignment="1">
      <alignment horizontal="right" vertical="center"/>
    </xf>
    <xf numFmtId="3" fontId="61" fillId="18" borderId="143" xfId="6" applyNumberFormat="1" applyFont="1" applyFill="1" applyBorder="1" applyAlignment="1">
      <alignment horizontal="right" vertical="center"/>
    </xf>
    <xf numFmtId="3" fontId="61" fillId="18" borderId="26" xfId="6" applyNumberFormat="1" applyFont="1" applyFill="1" applyBorder="1" applyAlignment="1">
      <alignment horizontal="right" vertical="center"/>
    </xf>
    <xf numFmtId="3" fontId="61" fillId="18" borderId="119" xfId="6" applyNumberFormat="1" applyFont="1" applyFill="1" applyBorder="1" applyAlignment="1">
      <alignment horizontal="right" vertical="center"/>
    </xf>
    <xf numFmtId="0" fontId="83" fillId="20" borderId="25" xfId="6" applyFont="1" applyFill="1" applyBorder="1" applyAlignment="1">
      <alignment horizontal="center" vertical="center"/>
    </xf>
    <xf numFmtId="3" fontId="83" fillId="20" borderId="14" xfId="6" applyNumberFormat="1" applyFont="1" applyFill="1" applyBorder="1" applyAlignment="1">
      <alignment horizontal="right" vertical="center"/>
    </xf>
    <xf numFmtId="3" fontId="83" fillId="20" borderId="143" xfId="6" applyNumberFormat="1" applyFont="1" applyFill="1" applyBorder="1" applyAlignment="1">
      <alignment horizontal="right" vertical="center"/>
    </xf>
    <xf numFmtId="0" fontId="61" fillId="21" borderId="25" xfId="6" applyFont="1" applyFill="1" applyBorder="1" applyAlignment="1">
      <alignment horizontal="center" vertical="center"/>
    </xf>
    <xf numFmtId="3" fontId="61" fillId="21" borderId="14" xfId="6" applyNumberFormat="1" applyFont="1" applyFill="1" applyBorder="1" applyAlignment="1">
      <alignment horizontal="right" vertical="center"/>
    </xf>
    <xf numFmtId="3" fontId="61" fillId="21" borderId="143" xfId="6" applyNumberFormat="1" applyFont="1" applyFill="1" applyBorder="1" applyAlignment="1">
      <alignment horizontal="right" vertical="center"/>
    </xf>
    <xf numFmtId="0" fontId="54" fillId="22" borderId="130" xfId="6" applyFont="1" applyFill="1" applyBorder="1" applyAlignment="1">
      <alignment horizontal="center" vertical="center"/>
    </xf>
    <xf numFmtId="0" fontId="54" fillId="22" borderId="65" xfId="6" applyFont="1" applyFill="1" applyBorder="1" applyAlignment="1">
      <alignment horizontal="center" vertical="center"/>
    </xf>
    <xf numFmtId="0" fontId="54" fillId="22" borderId="69" xfId="6" applyFont="1" applyFill="1" applyBorder="1" applyAlignment="1">
      <alignment vertical="center"/>
    </xf>
    <xf numFmtId="3" fontId="54" fillId="22" borderId="147" xfId="6" applyNumberFormat="1" applyFont="1" applyFill="1" applyBorder="1" applyAlignment="1">
      <alignment horizontal="right" vertical="center"/>
    </xf>
    <xf numFmtId="0" fontId="54" fillId="22" borderId="126" xfId="6" applyFont="1" applyFill="1" applyBorder="1" applyAlignment="1">
      <alignment horizontal="center" vertical="center"/>
    </xf>
    <xf numFmtId="0" fontId="54" fillId="22" borderId="58" xfId="6" applyFont="1" applyFill="1" applyBorder="1" applyAlignment="1">
      <alignment horizontal="center" vertical="center"/>
    </xf>
    <xf numFmtId="0" fontId="54" fillId="22" borderId="53" xfId="6" applyFont="1" applyFill="1" applyBorder="1" applyAlignment="1">
      <alignment vertical="center"/>
    </xf>
    <xf numFmtId="3" fontId="54" fillId="22" borderId="148" xfId="6" applyNumberFormat="1" applyFont="1" applyFill="1" applyBorder="1" applyAlignment="1">
      <alignment horizontal="right" vertical="center"/>
    </xf>
    <xf numFmtId="0" fontId="54" fillId="22" borderId="104" xfId="6" applyFont="1" applyFill="1" applyBorder="1" applyAlignment="1">
      <alignment horizontal="center" vertical="center"/>
    </xf>
    <xf numFmtId="0" fontId="54" fillId="22" borderId="75" xfId="6" applyFont="1" applyFill="1" applyBorder="1" applyAlignment="1">
      <alignment horizontal="center" vertical="center"/>
    </xf>
    <xf numFmtId="0" fontId="54" fillId="22" borderId="77" xfId="6" applyFont="1" applyFill="1" applyBorder="1" applyAlignment="1">
      <alignment vertical="center"/>
    </xf>
    <xf numFmtId="3" fontId="54" fillId="22" borderId="149" xfId="6" applyNumberFormat="1" applyFont="1" applyFill="1" applyBorder="1" applyAlignment="1">
      <alignment horizontal="right" vertical="center"/>
    </xf>
    <xf numFmtId="0" fontId="83" fillId="23" borderId="25" xfId="6" applyFont="1" applyFill="1" applyBorder="1" applyAlignment="1">
      <alignment horizontal="center" vertical="center"/>
    </xf>
    <xf numFmtId="3" fontId="83" fillId="23" borderId="14" xfId="6" applyNumberFormat="1" applyFont="1" applyFill="1" applyBorder="1" applyAlignment="1">
      <alignment horizontal="right" vertical="center"/>
    </xf>
    <xf numFmtId="3" fontId="83" fillId="23" borderId="143" xfId="6" applyNumberFormat="1" applyFont="1" applyFill="1" applyBorder="1" applyAlignment="1">
      <alignment horizontal="right" vertical="center"/>
    </xf>
    <xf numFmtId="0" fontId="61" fillId="24" borderId="25" xfId="6" applyFont="1" applyFill="1" applyBorder="1" applyAlignment="1">
      <alignment horizontal="center" vertical="center"/>
    </xf>
    <xf numFmtId="3" fontId="61" fillId="24" borderId="14" xfId="6" applyNumberFormat="1" applyFont="1" applyFill="1" applyBorder="1" applyAlignment="1">
      <alignment horizontal="right" vertical="center"/>
    </xf>
    <xf numFmtId="3" fontId="61" fillId="24" borderId="143" xfId="6" applyNumberFormat="1" applyFont="1" applyFill="1" applyBorder="1" applyAlignment="1">
      <alignment horizontal="right" vertical="center"/>
    </xf>
    <xf numFmtId="0" fontId="54" fillId="12" borderId="126" xfId="6" applyFont="1" applyFill="1" applyBorder="1" applyAlignment="1">
      <alignment horizontal="center" vertical="center"/>
    </xf>
    <xf numFmtId="0" fontId="54" fillId="12" borderId="58" xfId="6" applyFont="1" applyFill="1" applyBorder="1" applyAlignment="1">
      <alignment horizontal="center" vertical="center"/>
    </xf>
    <xf numFmtId="0" fontId="54" fillId="12" borderId="53" xfId="6" applyFont="1" applyFill="1" applyBorder="1" applyAlignment="1">
      <alignment vertical="center"/>
    </xf>
    <xf numFmtId="3" fontId="54" fillId="12" borderId="148" xfId="6" applyNumberFormat="1" applyFont="1" applyFill="1" applyBorder="1" applyAlignment="1">
      <alignment horizontal="right" vertical="center"/>
    </xf>
    <xf numFmtId="0" fontId="61" fillId="24" borderId="126" xfId="6" applyFont="1" applyFill="1" applyBorder="1" applyAlignment="1">
      <alignment horizontal="center" vertical="center"/>
    </xf>
    <xf numFmtId="3" fontId="61" fillId="24" borderId="148" xfId="6" applyNumberFormat="1" applyFont="1" applyFill="1" applyBorder="1" applyAlignment="1">
      <alignment horizontal="right" vertical="center"/>
    </xf>
    <xf numFmtId="3" fontId="61" fillId="24" borderId="150" xfId="6" applyNumberFormat="1" applyFont="1" applyFill="1" applyBorder="1" applyAlignment="1">
      <alignment horizontal="right" vertical="center"/>
    </xf>
    <xf numFmtId="0" fontId="54" fillId="19" borderId="114" xfId="6" applyFont="1" applyFill="1" applyBorder="1" applyAlignment="1">
      <alignment horizontal="center" vertical="center"/>
    </xf>
    <xf numFmtId="0" fontId="54" fillId="19" borderId="76" xfId="6" applyFont="1" applyFill="1" applyBorder="1" applyAlignment="1">
      <alignment horizontal="center" vertical="center"/>
    </xf>
    <xf numFmtId="0" fontId="54" fillId="19" borderId="88" xfId="6" applyFont="1" applyFill="1" applyBorder="1" applyAlignment="1">
      <alignment vertical="center"/>
    </xf>
    <xf numFmtId="3" fontId="54" fillId="19" borderId="22" xfId="6" applyNumberFormat="1" applyFont="1" applyFill="1" applyBorder="1" applyAlignment="1">
      <alignment horizontal="right" vertical="center"/>
    </xf>
    <xf numFmtId="0" fontId="61" fillId="21" borderId="126" xfId="6" applyFont="1" applyFill="1" applyBorder="1" applyAlignment="1">
      <alignment horizontal="center" vertical="center"/>
    </xf>
    <xf numFmtId="3" fontId="61" fillId="21" borderId="148" xfId="6" applyNumberFormat="1" applyFont="1" applyFill="1" applyBorder="1" applyAlignment="1">
      <alignment horizontal="right" vertical="center"/>
    </xf>
    <xf numFmtId="3" fontId="61" fillId="21" borderId="150" xfId="6" applyNumberFormat="1" applyFont="1" applyFill="1" applyBorder="1" applyAlignment="1">
      <alignment horizontal="right" vertical="center"/>
    </xf>
    <xf numFmtId="0" fontId="54" fillId="12" borderId="130" xfId="6" applyFont="1" applyFill="1" applyBorder="1" applyAlignment="1">
      <alignment horizontal="center" vertical="center"/>
    </xf>
    <xf numFmtId="0" fontId="54" fillId="12" borderId="65" xfId="6" applyFont="1" applyFill="1" applyBorder="1" applyAlignment="1">
      <alignment horizontal="center" vertical="center"/>
    </xf>
    <xf numFmtId="0" fontId="54" fillId="12" borderId="69" xfId="6" applyFont="1" applyFill="1" applyBorder="1" applyAlignment="1">
      <alignment vertical="center"/>
    </xf>
    <xf numFmtId="3" fontId="54" fillId="12" borderId="147" xfId="6" applyNumberFormat="1" applyFont="1" applyFill="1" applyBorder="1" applyAlignment="1">
      <alignment horizontal="right" vertical="center"/>
    </xf>
    <xf numFmtId="0" fontId="54" fillId="12" borderId="104" xfId="6" applyFont="1" applyFill="1" applyBorder="1" applyAlignment="1">
      <alignment horizontal="center" vertical="center"/>
    </xf>
    <xf numFmtId="0" fontId="54" fillId="12" borderId="75" xfId="6" applyFont="1" applyFill="1" applyBorder="1" applyAlignment="1">
      <alignment horizontal="center" vertical="center"/>
    </xf>
    <xf numFmtId="0" fontId="54" fillId="12" borderId="77" xfId="6" applyFont="1" applyFill="1" applyBorder="1" applyAlignment="1">
      <alignment vertical="center"/>
    </xf>
    <xf numFmtId="3" fontId="54" fillId="12" borderId="149" xfId="6" applyNumberFormat="1" applyFont="1" applyFill="1" applyBorder="1" applyAlignment="1">
      <alignment horizontal="right" vertical="center"/>
    </xf>
    <xf numFmtId="0" fontId="54" fillId="22" borderId="136" xfId="6" applyFont="1" applyFill="1" applyBorder="1" applyAlignment="1">
      <alignment horizontal="center" vertical="center"/>
    </xf>
    <xf numFmtId="0" fontId="54" fillId="22" borderId="137" xfId="6" applyFont="1" applyFill="1" applyBorder="1" applyAlignment="1">
      <alignment horizontal="center" vertical="center"/>
    </xf>
    <xf numFmtId="0" fontId="54" fillId="22" borderId="138" xfId="6" applyFont="1" applyFill="1" applyBorder="1" applyAlignment="1">
      <alignment vertical="center"/>
    </xf>
    <xf numFmtId="3" fontId="54" fillId="22" borderId="139" xfId="6" applyNumberFormat="1" applyFont="1" applyFill="1" applyBorder="1" applyAlignment="1">
      <alignment horizontal="right" vertical="center"/>
    </xf>
    <xf numFmtId="0" fontId="54" fillId="0" borderId="0" xfId="6" applyFont="1" applyAlignment="1">
      <alignment horizontal="center" vertical="center"/>
    </xf>
    <xf numFmtId="3" fontId="54" fillId="0" borderId="0" xfId="6" applyNumberFormat="1" applyFont="1" applyAlignment="1">
      <alignment horizontal="right" vertical="center"/>
    </xf>
    <xf numFmtId="3" fontId="54" fillId="26" borderId="0" xfId="6" applyNumberFormat="1" applyFont="1" applyFill="1" applyAlignment="1">
      <alignment vertical="center"/>
    </xf>
    <xf numFmtId="3" fontId="54" fillId="26" borderId="0" xfId="6" applyNumberFormat="1" applyFont="1" applyFill="1" applyAlignment="1">
      <alignment horizontal="left" vertical="center"/>
    </xf>
    <xf numFmtId="0" fontId="85" fillId="0" borderId="0" xfId="6" applyFont="1" applyAlignment="1">
      <alignment vertical="center"/>
    </xf>
    <xf numFmtId="0" fontId="43" fillId="0" borderId="31" xfId="3" applyFont="1" applyBorder="1"/>
    <xf numFmtId="0" fontId="43" fillId="0" borderId="77" xfId="3" applyFont="1" applyBorder="1"/>
    <xf numFmtId="0" fontId="43" fillId="0" borderId="102" xfId="3" applyFont="1" applyBorder="1"/>
    <xf numFmtId="0" fontId="43" fillId="0" borderId="105" xfId="3" applyFont="1" applyBorder="1" applyAlignment="1">
      <alignment horizontal="center"/>
    </xf>
    <xf numFmtId="0" fontId="43" fillId="0" borderId="106" xfId="3" applyFont="1" applyBorder="1" applyAlignment="1">
      <alignment horizontal="center"/>
    </xf>
    <xf numFmtId="0" fontId="43" fillId="0" borderId="0" xfId="3" applyFont="1"/>
    <xf numFmtId="0" fontId="43" fillId="0" borderId="0" xfId="3" applyFont="1" applyAlignment="1">
      <alignment horizontal="center"/>
    </xf>
    <xf numFmtId="3" fontId="43" fillId="0" borderId="0" xfId="3" applyNumberFormat="1" applyFont="1"/>
    <xf numFmtId="166" fontId="43" fillId="0" borderId="0" xfId="3" applyNumberFormat="1" applyFont="1"/>
    <xf numFmtId="0" fontId="43" fillId="0" borderId="0" xfId="3" applyFont="1" applyAlignment="1">
      <alignment horizontal="right"/>
    </xf>
    <xf numFmtId="14" fontId="43" fillId="0" borderId="0" xfId="3" applyNumberFormat="1" applyFont="1"/>
    <xf numFmtId="9" fontId="0" fillId="0" borderId="0" xfId="4" applyFont="1"/>
    <xf numFmtId="9" fontId="43" fillId="0" borderId="0" xfId="4" applyFont="1"/>
    <xf numFmtId="0" fontId="43" fillId="27" borderId="114" xfId="3" applyFont="1" applyFill="1" applyBorder="1" applyAlignment="1">
      <alignment horizontal="right"/>
    </xf>
    <xf numFmtId="0" fontId="44" fillId="22" borderId="114" xfId="3" applyFont="1" applyFill="1" applyBorder="1"/>
    <xf numFmtId="3" fontId="44" fillId="22" borderId="27" xfId="3" applyNumberFormat="1" applyFont="1" applyFill="1" applyBorder="1"/>
    <xf numFmtId="3" fontId="44" fillId="22" borderId="27" xfId="3" applyNumberFormat="1" applyFont="1" applyFill="1" applyBorder="1" applyAlignment="1">
      <alignment horizontal="right"/>
    </xf>
    <xf numFmtId="3" fontId="78" fillId="22" borderId="115" xfId="3" applyNumberFormat="1" applyFont="1" applyFill="1" applyBorder="1"/>
    <xf numFmtId="0" fontId="44" fillId="22" borderId="123" xfId="3" applyFont="1" applyFill="1" applyBorder="1"/>
    <xf numFmtId="0" fontId="44" fillId="22" borderId="124" xfId="3" applyFont="1" applyFill="1" applyBorder="1" applyAlignment="1">
      <alignment horizontal="left" indent="1"/>
    </xf>
    <xf numFmtId="3" fontId="44" fillId="22" borderId="124" xfId="3" applyNumberFormat="1" applyFont="1" applyFill="1" applyBorder="1"/>
    <xf numFmtId="3" fontId="78" fillId="22" borderId="125" xfId="3" applyNumberFormat="1" applyFont="1" applyFill="1" applyBorder="1"/>
    <xf numFmtId="0" fontId="44" fillId="22" borderId="116" xfId="3" applyFont="1" applyFill="1" applyBorder="1"/>
    <xf numFmtId="0" fontId="44" fillId="22" borderId="117" xfId="3" applyFont="1" applyFill="1" applyBorder="1" applyAlignment="1">
      <alignment horizontal="left" indent="1"/>
    </xf>
    <xf numFmtId="3" fontId="44" fillId="22" borderId="117" xfId="3" applyNumberFormat="1" applyFont="1" applyFill="1" applyBorder="1"/>
    <xf numFmtId="3" fontId="78" fillId="22" borderId="118" xfId="3" applyNumberFormat="1" applyFont="1" applyFill="1" applyBorder="1"/>
    <xf numFmtId="0" fontId="44" fillId="22" borderId="120" xfId="3" applyFont="1" applyFill="1" applyBorder="1"/>
    <xf numFmtId="0" fontId="44" fillId="22" borderId="121" xfId="3" applyFont="1" applyFill="1" applyBorder="1"/>
    <xf numFmtId="3" fontId="44" fillId="22" borderId="121" xfId="3" applyNumberFormat="1" applyFont="1" applyFill="1" applyBorder="1"/>
    <xf numFmtId="3" fontId="78" fillId="22" borderId="122" xfId="3" applyNumberFormat="1" applyFont="1" applyFill="1" applyBorder="1"/>
    <xf numFmtId="0" fontId="44" fillId="22" borderId="107" xfId="3" applyFont="1" applyFill="1" applyBorder="1"/>
    <xf numFmtId="0" fontId="70" fillId="27" borderId="26" xfId="3" applyFont="1" applyFill="1" applyBorder="1" applyAlignment="1">
      <alignment horizontal="left" indent="1"/>
    </xf>
    <xf numFmtId="3" fontId="70" fillId="27" borderId="26" xfId="3" applyNumberFormat="1" applyFont="1" applyFill="1" applyBorder="1" applyAlignment="1">
      <alignment horizontal="right"/>
    </xf>
    <xf numFmtId="3" fontId="70" fillId="27" borderId="119" xfId="3" applyNumberFormat="1" applyFont="1" applyFill="1" applyBorder="1" applyAlignment="1">
      <alignment horizontal="right"/>
    </xf>
    <xf numFmtId="0" fontId="43" fillId="27" borderId="151" xfId="3" applyFont="1" applyFill="1" applyBorder="1" applyAlignment="1">
      <alignment horizontal="left" indent="1"/>
    </xf>
    <xf numFmtId="3" fontId="43" fillId="27" borderId="151" xfId="3" applyNumberFormat="1" applyFont="1" applyFill="1" applyBorder="1" applyAlignment="1">
      <alignment horizontal="right"/>
    </xf>
    <xf numFmtId="0" fontId="43" fillId="27" borderId="124" xfId="3" applyFont="1" applyFill="1" applyBorder="1" applyAlignment="1">
      <alignment horizontal="left" indent="1"/>
    </xf>
    <xf numFmtId="3" fontId="43" fillId="27" borderId="124" xfId="3" applyNumberFormat="1" applyFont="1" applyFill="1" applyBorder="1" applyAlignment="1">
      <alignment horizontal="right"/>
    </xf>
    <xf numFmtId="0" fontId="43" fillId="27" borderId="121" xfId="3" applyFont="1" applyFill="1" applyBorder="1" applyAlignment="1">
      <alignment horizontal="left" indent="1"/>
    </xf>
    <xf numFmtId="3" fontId="43" fillId="27" borderId="121" xfId="3" applyNumberFormat="1" applyFont="1" applyFill="1" applyBorder="1" applyAlignment="1">
      <alignment horizontal="right"/>
    </xf>
    <xf numFmtId="0" fontId="77" fillId="22" borderId="109" xfId="3" applyFont="1" applyFill="1" applyBorder="1"/>
    <xf numFmtId="3" fontId="77" fillId="22" borderId="109" xfId="3" applyNumberFormat="1" applyFont="1" applyFill="1" applyBorder="1"/>
    <xf numFmtId="3" fontId="87" fillId="22" borderId="110" xfId="3" applyNumberFormat="1" applyFont="1" applyFill="1" applyBorder="1"/>
    <xf numFmtId="166" fontId="62" fillId="0" borderId="0" xfId="3" applyNumberFormat="1" applyFont="1"/>
    <xf numFmtId="166" fontId="66" fillId="0" borderId="0" xfId="3" applyNumberFormat="1"/>
    <xf numFmtId="0" fontId="43" fillId="22" borderId="123" xfId="3" applyFont="1" applyFill="1" applyBorder="1"/>
    <xf numFmtId="0" fontId="43" fillId="22" borderId="124" xfId="3" applyFont="1" applyFill="1" applyBorder="1" applyAlignment="1">
      <alignment horizontal="left" indent="1"/>
    </xf>
    <xf numFmtId="3" fontId="43" fillId="22" borderId="124" xfId="3" applyNumberFormat="1" applyFont="1" applyFill="1" applyBorder="1"/>
    <xf numFmtId="0" fontId="43" fillId="22" borderId="116" xfId="3" applyFont="1" applyFill="1" applyBorder="1"/>
    <xf numFmtId="0" fontId="43" fillId="22" borderId="117" xfId="3" applyFont="1" applyFill="1" applyBorder="1" applyAlignment="1">
      <alignment horizontal="left" indent="1"/>
    </xf>
    <xf numFmtId="3" fontId="43" fillId="22" borderId="117" xfId="3" applyNumberFormat="1" applyFont="1" applyFill="1" applyBorder="1"/>
    <xf numFmtId="0" fontId="70" fillId="22" borderId="126" xfId="3" applyFont="1" applyFill="1" applyBorder="1"/>
    <xf numFmtId="0" fontId="70" fillId="22" borderId="58" xfId="3" applyFont="1" applyFill="1" applyBorder="1" applyAlignment="1">
      <alignment horizontal="left" indent="1"/>
    </xf>
    <xf numFmtId="3" fontId="70" fillId="22" borderId="58" xfId="3" applyNumberFormat="1" applyFont="1" applyFill="1" applyBorder="1"/>
    <xf numFmtId="3" fontId="72" fillId="22" borderId="128" xfId="3" applyNumberFormat="1" applyFont="1" applyFill="1" applyBorder="1"/>
    <xf numFmtId="0" fontId="43" fillId="27" borderId="114" xfId="3" applyFont="1" applyFill="1" applyBorder="1"/>
    <xf numFmtId="3" fontId="43" fillId="27" borderId="76" xfId="3" applyNumberFormat="1" applyFont="1" applyFill="1" applyBorder="1"/>
    <xf numFmtId="3" fontId="78" fillId="27" borderId="115" xfId="3" applyNumberFormat="1" applyFont="1" applyFill="1" applyBorder="1"/>
    <xf numFmtId="0" fontId="43" fillId="27" borderId="116" xfId="3" applyFont="1" applyFill="1" applyBorder="1"/>
    <xf numFmtId="3" fontId="43" fillId="27" borderId="117" xfId="3" applyNumberFormat="1" applyFont="1" applyFill="1" applyBorder="1"/>
    <xf numFmtId="3" fontId="78" fillId="27" borderId="118" xfId="3" applyNumberFormat="1" applyFont="1" applyFill="1" applyBorder="1"/>
    <xf numFmtId="0" fontId="70" fillId="27" borderId="126" xfId="3" applyFont="1" applyFill="1" applyBorder="1"/>
    <xf numFmtId="0" fontId="70" fillId="27" borderId="58" xfId="3" applyFont="1" applyFill="1" applyBorder="1" applyAlignment="1">
      <alignment horizontal="left" indent="1"/>
    </xf>
    <xf numFmtId="3" fontId="70" fillId="27" borderId="58" xfId="3" applyNumberFormat="1" applyFont="1" applyFill="1" applyBorder="1"/>
    <xf numFmtId="3" fontId="72" fillId="27" borderId="128" xfId="3" applyNumberFormat="1" applyFont="1" applyFill="1" applyBorder="1"/>
    <xf numFmtId="0" fontId="43" fillId="12" borderId="114" xfId="3" applyFont="1" applyFill="1" applyBorder="1"/>
    <xf numFmtId="0" fontId="43" fillId="12" borderId="76" xfId="3" applyFont="1" applyFill="1" applyBorder="1" applyAlignment="1">
      <alignment horizontal="left" indent="1"/>
    </xf>
    <xf numFmtId="3" fontId="43" fillId="12" borderId="76" xfId="3" applyNumberFormat="1" applyFont="1" applyFill="1" applyBorder="1"/>
    <xf numFmtId="3" fontId="78" fillId="12" borderId="115" xfId="3" applyNumberFormat="1" applyFont="1" applyFill="1" applyBorder="1"/>
    <xf numFmtId="0" fontId="70" fillId="12" borderId="126" xfId="3" applyFont="1" applyFill="1" applyBorder="1"/>
    <xf numFmtId="0" fontId="70" fillId="12" borderId="58" xfId="3" applyFont="1" applyFill="1" applyBorder="1" applyAlignment="1">
      <alignment horizontal="left" indent="1"/>
    </xf>
    <xf numFmtId="3" fontId="70" fillId="12" borderId="58" xfId="3" applyNumberFormat="1" applyFont="1" applyFill="1" applyBorder="1"/>
    <xf numFmtId="3" fontId="72" fillId="12" borderId="128" xfId="3" applyNumberFormat="1" applyFont="1" applyFill="1" applyBorder="1"/>
    <xf numFmtId="0" fontId="43" fillId="28" borderId="114" xfId="3" applyFont="1" applyFill="1" applyBorder="1"/>
    <xf numFmtId="0" fontId="43" fillId="28" borderId="76" xfId="3" applyFont="1" applyFill="1" applyBorder="1" applyAlignment="1">
      <alignment horizontal="left" indent="1"/>
    </xf>
    <xf numFmtId="3" fontId="43" fillId="28" borderId="76" xfId="3" applyNumberFormat="1" applyFont="1" applyFill="1" applyBorder="1"/>
    <xf numFmtId="3" fontId="78" fillId="28" borderId="115" xfId="3" applyNumberFormat="1" applyFont="1" applyFill="1" applyBorder="1"/>
    <xf numFmtId="0" fontId="70" fillId="28" borderId="126" xfId="3" applyFont="1" applyFill="1" applyBorder="1"/>
    <xf numFmtId="0" fontId="70" fillId="28" borderId="58" xfId="3" applyFont="1" applyFill="1" applyBorder="1" applyAlignment="1">
      <alignment horizontal="left" indent="1"/>
    </xf>
    <xf numFmtId="3" fontId="70" fillId="28" borderId="58" xfId="3" applyNumberFormat="1" applyFont="1" applyFill="1" applyBorder="1"/>
    <xf numFmtId="3" fontId="72" fillId="28" borderId="128" xfId="3" applyNumberFormat="1" applyFont="1" applyFill="1" applyBorder="1"/>
    <xf numFmtId="0" fontId="43" fillId="10" borderId="116" xfId="3" applyFont="1" applyFill="1" applyBorder="1"/>
    <xf numFmtId="0" fontId="43" fillId="10" borderId="117" xfId="3" applyFont="1" applyFill="1" applyBorder="1" applyAlignment="1">
      <alignment horizontal="left" indent="1"/>
    </xf>
    <xf numFmtId="3" fontId="43" fillId="10" borderId="117" xfId="3" applyNumberFormat="1" applyFont="1" applyFill="1" applyBorder="1"/>
    <xf numFmtId="3" fontId="78" fillId="10" borderId="118" xfId="3" applyNumberFormat="1" applyFont="1" applyFill="1" applyBorder="1"/>
    <xf numFmtId="0" fontId="70" fillId="10" borderId="136" xfId="3" applyFont="1" applyFill="1" applyBorder="1"/>
    <xf numFmtId="0" fontId="70" fillId="10" borderId="137" xfId="3" applyFont="1" applyFill="1" applyBorder="1" applyAlignment="1">
      <alignment horizontal="left" indent="1"/>
    </xf>
    <xf numFmtId="3" fontId="70" fillId="10" borderId="137" xfId="3" applyNumberFormat="1" applyFont="1" applyFill="1" applyBorder="1"/>
    <xf numFmtId="3" fontId="72" fillId="10" borderId="141" xfId="3" applyNumberFormat="1" applyFont="1" applyFill="1" applyBorder="1"/>
    <xf numFmtId="0" fontId="77" fillId="0" borderId="31" xfId="3" applyFont="1" applyBorder="1" applyAlignment="1">
      <alignment horizontal="left"/>
    </xf>
    <xf numFmtId="0" fontId="42" fillId="27" borderId="117" xfId="3" applyFont="1" applyFill="1" applyBorder="1" applyAlignment="1">
      <alignment horizontal="left" indent="1"/>
    </xf>
    <xf numFmtId="0" fontId="42" fillId="0" borderId="0" xfId="3" applyFont="1"/>
    <xf numFmtId="3" fontId="42" fillId="0" borderId="0" xfId="3" applyNumberFormat="1" applyFont="1"/>
    <xf numFmtId="0" fontId="44" fillId="12" borderId="126" xfId="3" applyFont="1" applyFill="1" applyBorder="1" applyAlignment="1">
      <alignment horizontal="right"/>
    </xf>
    <xf numFmtId="0" fontId="78" fillId="12" borderId="127" xfId="3" applyFont="1" applyFill="1" applyBorder="1" applyAlignment="1">
      <alignment horizontal="left" vertical="center" wrapText="1" indent="1"/>
    </xf>
    <xf numFmtId="3" fontId="44" fillId="12" borderId="65" xfId="3" applyNumberFormat="1" applyFont="1" applyFill="1" applyBorder="1" applyAlignment="1">
      <alignment horizontal="right"/>
    </xf>
    <xf numFmtId="3" fontId="44" fillId="12" borderId="58" xfId="3" applyNumberFormat="1" applyFont="1" applyFill="1" applyBorder="1" applyAlignment="1">
      <alignment horizontal="right"/>
    </xf>
    <xf numFmtId="0" fontId="44" fillId="28" borderId="126" xfId="3" applyFont="1" applyFill="1" applyBorder="1" applyAlignment="1">
      <alignment horizontal="right"/>
    </xf>
    <xf numFmtId="0" fontId="78" fillId="28" borderId="127" xfId="3" applyFont="1" applyFill="1" applyBorder="1" applyAlignment="1">
      <alignment horizontal="left" vertical="center" indent="1"/>
    </xf>
    <xf numFmtId="3" fontId="44" fillId="28" borderId="65" xfId="3" applyNumberFormat="1" applyFont="1" applyFill="1" applyBorder="1" applyAlignment="1">
      <alignment horizontal="right"/>
    </xf>
    <xf numFmtId="0" fontId="78" fillId="28" borderId="0" xfId="3" applyFont="1" applyFill="1" applyAlignment="1">
      <alignment horizontal="left" vertical="center" indent="1"/>
    </xf>
    <xf numFmtId="3" fontId="70" fillId="28" borderId="76" xfId="3" applyNumberFormat="1" applyFont="1" applyFill="1" applyBorder="1" applyAlignment="1">
      <alignment horizontal="right"/>
    </xf>
    <xf numFmtId="0" fontId="44" fillId="12" borderId="130" xfId="3" applyFont="1" applyFill="1" applyBorder="1" applyAlignment="1">
      <alignment horizontal="right"/>
    </xf>
    <xf numFmtId="0" fontId="78" fillId="12" borderId="153" xfId="3" applyFont="1" applyFill="1" applyBorder="1" applyAlignment="1">
      <alignment horizontal="left" vertical="center" wrapText="1" indent="1"/>
    </xf>
    <xf numFmtId="0" fontId="44" fillId="28" borderId="130" xfId="3" applyFont="1" applyFill="1" applyBorder="1" applyAlignment="1">
      <alignment horizontal="right"/>
    </xf>
    <xf numFmtId="0" fontId="78" fillId="28" borderId="153" xfId="3" applyFont="1" applyFill="1" applyBorder="1" applyAlignment="1">
      <alignment horizontal="left" vertical="center" indent="1"/>
    </xf>
    <xf numFmtId="0" fontId="78" fillId="12" borderId="154" xfId="3" applyFont="1" applyFill="1" applyBorder="1" applyAlignment="1">
      <alignment horizontal="left" vertical="center" wrapText="1" indent="1"/>
    </xf>
    <xf numFmtId="3" fontId="70" fillId="12" borderId="137" xfId="3" applyNumberFormat="1" applyFont="1" applyFill="1" applyBorder="1" applyAlignment="1">
      <alignment horizontal="right"/>
    </xf>
    <xf numFmtId="0" fontId="56" fillId="29" borderId="54" xfId="0" applyFont="1" applyFill="1" applyBorder="1" applyAlignment="1">
      <alignment horizontal="center" vertical="center"/>
    </xf>
    <xf numFmtId="0" fontId="45" fillId="29" borderId="55" xfId="0" applyFont="1" applyFill="1" applyBorder="1"/>
    <xf numFmtId="0" fontId="0" fillId="29" borderId="55" xfId="0" applyFill="1" applyBorder="1"/>
    <xf numFmtId="3" fontId="0" fillId="29" borderId="55" xfId="0" applyNumberFormat="1" applyFill="1" applyBorder="1"/>
    <xf numFmtId="3" fontId="0" fillId="29" borderId="56" xfId="0" applyNumberFormat="1" applyFill="1" applyBorder="1"/>
    <xf numFmtId="3" fontId="56" fillId="29" borderId="70" xfId="0" applyNumberFormat="1" applyFont="1" applyFill="1" applyBorder="1"/>
    <xf numFmtId="3" fontId="0" fillId="29" borderId="70" xfId="0" applyNumberFormat="1" applyFill="1" applyBorder="1"/>
    <xf numFmtId="0" fontId="56" fillId="30" borderId="57" xfId="0" applyFont="1" applyFill="1" applyBorder="1" applyAlignment="1">
      <alignment horizontal="center" vertical="center"/>
    </xf>
    <xf numFmtId="0" fontId="45" fillId="30" borderId="58" xfId="0" applyFont="1" applyFill="1" applyBorder="1"/>
    <xf numFmtId="0" fontId="0" fillId="30" borderId="58" xfId="0" applyFill="1" applyBorder="1"/>
    <xf numFmtId="3" fontId="0" fillId="30" borderId="58" xfId="0" applyNumberFormat="1" applyFill="1" applyBorder="1"/>
    <xf numFmtId="3" fontId="0" fillId="30" borderId="59" xfId="0" applyNumberFormat="1" applyFill="1" applyBorder="1"/>
    <xf numFmtId="3" fontId="56" fillId="30" borderId="72" xfId="0" applyNumberFormat="1" applyFont="1" applyFill="1" applyBorder="1"/>
    <xf numFmtId="3" fontId="0" fillId="30" borderId="72" xfId="0" applyNumberFormat="1" applyFill="1" applyBorder="1"/>
    <xf numFmtId="0" fontId="56" fillId="29" borderId="57" xfId="0" applyFont="1" applyFill="1" applyBorder="1" applyAlignment="1">
      <alignment horizontal="center" vertical="center"/>
    </xf>
    <xf numFmtId="0" fontId="45" fillId="29" borderId="58" xfId="0" applyFont="1" applyFill="1" applyBorder="1"/>
    <xf numFmtId="0" fontId="0" fillId="29" borderId="58" xfId="0" applyFill="1" applyBorder="1"/>
    <xf numFmtId="3" fontId="0" fillId="29" borderId="58" xfId="0" applyNumberFormat="1" applyFill="1" applyBorder="1"/>
    <xf numFmtId="3" fontId="0" fillId="29" borderId="59" xfId="0" applyNumberFormat="1" applyFill="1" applyBorder="1"/>
    <xf numFmtId="3" fontId="56" fillId="29" borderId="72" xfId="0" applyNumberFormat="1" applyFont="1" applyFill="1" applyBorder="1"/>
    <xf numFmtId="3" fontId="0" fillId="29" borderId="72" xfId="0" applyNumberFormat="1" applyFill="1" applyBorder="1"/>
    <xf numFmtId="3" fontId="45" fillId="30" borderId="72" xfId="0" applyNumberFormat="1" applyFont="1" applyFill="1" applyBorder="1"/>
    <xf numFmtId="0" fontId="45" fillId="30" borderId="75" xfId="0" applyFont="1" applyFill="1" applyBorder="1"/>
    <xf numFmtId="3" fontId="0" fillId="30" borderId="90" xfId="0" applyNumberFormat="1" applyFill="1" applyBorder="1"/>
    <xf numFmtId="0" fontId="45" fillId="30" borderId="78" xfId="0" applyFont="1" applyFill="1" applyBorder="1"/>
    <xf numFmtId="3" fontId="60" fillId="29" borderId="72" xfId="0" applyNumberFormat="1" applyFont="1" applyFill="1" applyBorder="1"/>
    <xf numFmtId="3" fontId="0" fillId="29" borderId="90" xfId="0" applyNumberFormat="1" applyFill="1" applyBorder="1"/>
    <xf numFmtId="0" fontId="45" fillId="29" borderId="81" xfId="0" applyFont="1" applyFill="1" applyBorder="1"/>
    <xf numFmtId="3" fontId="0" fillId="30" borderId="75" xfId="0" applyNumberFormat="1" applyFill="1" applyBorder="1"/>
    <xf numFmtId="3" fontId="0" fillId="30" borderId="65" xfId="0" applyNumberFormat="1" applyFill="1" applyBorder="1"/>
    <xf numFmtId="3" fontId="0" fillId="30" borderId="78" xfId="0" applyNumberFormat="1" applyFill="1" applyBorder="1"/>
    <xf numFmtId="3" fontId="0" fillId="30" borderId="80" xfId="0" applyNumberFormat="1" applyFill="1" applyBorder="1"/>
    <xf numFmtId="3" fontId="0" fillId="30" borderId="91" xfId="0" applyNumberFormat="1" applyFill="1" applyBorder="1"/>
    <xf numFmtId="3" fontId="0" fillId="30" borderId="71" xfId="0" applyNumberFormat="1" applyFill="1" applyBorder="1"/>
    <xf numFmtId="3" fontId="0" fillId="29" borderId="65" xfId="0" applyNumberFormat="1" applyFill="1" applyBorder="1"/>
    <xf numFmtId="3" fontId="0" fillId="29" borderId="71" xfId="0" applyNumberFormat="1" applyFill="1" applyBorder="1"/>
    <xf numFmtId="3" fontId="45" fillId="29" borderId="70" xfId="0" applyNumberFormat="1" applyFont="1" applyFill="1" applyBorder="1"/>
    <xf numFmtId="3" fontId="45" fillId="29" borderId="72" xfId="0" applyNumberFormat="1" applyFont="1" applyFill="1" applyBorder="1"/>
    <xf numFmtId="3" fontId="45" fillId="30" borderId="90" xfId="0" applyNumberFormat="1" applyFont="1" applyFill="1" applyBorder="1"/>
    <xf numFmtId="3" fontId="45" fillId="30" borderId="91" xfId="0" applyNumberFormat="1" applyFont="1" applyFill="1" applyBorder="1"/>
    <xf numFmtId="3" fontId="45" fillId="30" borderId="93" xfId="0" applyNumberFormat="1" applyFont="1" applyFill="1" applyBorder="1"/>
    <xf numFmtId="0" fontId="56" fillId="19" borderId="64" xfId="0" applyFont="1" applyFill="1" applyBorder="1" applyAlignment="1">
      <alignment horizontal="center" vertical="center"/>
    </xf>
    <xf numFmtId="0" fontId="0" fillId="19" borderId="65" xfId="0" applyFill="1" applyBorder="1"/>
    <xf numFmtId="0" fontId="45" fillId="19" borderId="65" xfId="0" applyFont="1" applyFill="1" applyBorder="1"/>
    <xf numFmtId="3" fontId="45" fillId="19" borderId="65" xfId="0" applyNumberFormat="1" applyFont="1" applyFill="1" applyBorder="1"/>
    <xf numFmtId="3" fontId="0" fillId="19" borderId="69" xfId="0" applyNumberFormat="1" applyFill="1" applyBorder="1"/>
    <xf numFmtId="3" fontId="56" fillId="19" borderId="71" xfId="0" applyNumberFormat="1" applyFont="1" applyFill="1" applyBorder="1"/>
    <xf numFmtId="3" fontId="0" fillId="19" borderId="71" xfId="0" applyNumberFormat="1" applyFill="1" applyBorder="1"/>
    <xf numFmtId="0" fontId="0" fillId="19" borderId="66" xfId="0" applyFill="1" applyBorder="1"/>
    <xf numFmtId="0" fontId="56" fillId="19" borderId="57" xfId="0" applyFont="1" applyFill="1" applyBorder="1" applyAlignment="1">
      <alignment horizontal="center" vertical="center"/>
    </xf>
    <xf numFmtId="0" fontId="45" fillId="19" borderId="58" xfId="0" applyFont="1" applyFill="1" applyBorder="1"/>
    <xf numFmtId="3" fontId="0" fillId="19" borderId="58" xfId="0" applyNumberFormat="1" applyFill="1" applyBorder="1"/>
    <xf numFmtId="3" fontId="0" fillId="19" borderId="53" xfId="0" applyNumberFormat="1" applyFill="1" applyBorder="1"/>
    <xf numFmtId="3" fontId="56" fillId="19" borderId="72" xfId="0" applyNumberFormat="1" applyFont="1" applyFill="1" applyBorder="1"/>
    <xf numFmtId="3" fontId="0" fillId="19" borderId="72" xfId="0" applyNumberFormat="1" applyFill="1" applyBorder="1"/>
    <xf numFmtId="0" fontId="0" fillId="19" borderId="59" xfId="0" applyFill="1" applyBorder="1"/>
    <xf numFmtId="0" fontId="45" fillId="19" borderId="75" xfId="0" applyFont="1" applyFill="1" applyBorder="1"/>
    <xf numFmtId="3" fontId="0" fillId="19" borderId="75" xfId="0" applyNumberFormat="1" applyFill="1" applyBorder="1"/>
    <xf numFmtId="3" fontId="0" fillId="19" borderId="77" xfId="0" applyNumberFormat="1" applyFill="1" applyBorder="1"/>
    <xf numFmtId="3" fontId="0" fillId="19" borderId="90" xfId="0" applyNumberFormat="1" applyFill="1" applyBorder="1"/>
    <xf numFmtId="0" fontId="45" fillId="19" borderId="59" xfId="0" applyFont="1" applyFill="1" applyBorder="1"/>
    <xf numFmtId="0" fontId="45" fillId="19" borderId="78" xfId="0" applyFont="1" applyFill="1" applyBorder="1"/>
    <xf numFmtId="3" fontId="45" fillId="19" borderId="78" xfId="0" applyNumberFormat="1" applyFont="1" applyFill="1" applyBorder="1"/>
    <xf numFmtId="3" fontId="45" fillId="19" borderId="80" xfId="0" applyNumberFormat="1" applyFont="1" applyFill="1" applyBorder="1"/>
    <xf numFmtId="0" fontId="0" fillId="19" borderId="58" xfId="0" applyFill="1" applyBorder="1"/>
    <xf numFmtId="3" fontId="45" fillId="19" borderId="58" xfId="0" applyNumberFormat="1" applyFont="1" applyFill="1" applyBorder="1"/>
    <xf numFmtId="0" fontId="56" fillId="18" borderId="57" xfId="0" applyFont="1" applyFill="1" applyBorder="1" applyAlignment="1">
      <alignment horizontal="center" vertical="center"/>
    </xf>
    <xf numFmtId="0" fontId="45" fillId="18" borderId="58" xfId="0" applyFont="1" applyFill="1" applyBorder="1"/>
    <xf numFmtId="3" fontId="0" fillId="18" borderId="58" xfId="0" applyNumberFormat="1" applyFill="1" applyBorder="1"/>
    <xf numFmtId="3" fontId="56" fillId="18" borderId="72" xfId="0" applyNumberFormat="1" applyFont="1" applyFill="1" applyBorder="1"/>
    <xf numFmtId="3" fontId="0" fillId="18" borderId="72" xfId="0" applyNumberFormat="1" applyFill="1" applyBorder="1"/>
    <xf numFmtId="0" fontId="0" fillId="18" borderId="59" xfId="0" applyFill="1" applyBorder="1"/>
    <xf numFmtId="3" fontId="0" fillId="18" borderId="53" xfId="0" applyNumberFormat="1" applyFill="1" applyBorder="1"/>
    <xf numFmtId="0" fontId="45" fillId="18" borderId="75" xfId="0" applyFont="1" applyFill="1" applyBorder="1"/>
    <xf numFmtId="3" fontId="0" fillId="18" borderId="75" xfId="0" applyNumberFormat="1" applyFill="1" applyBorder="1"/>
    <xf numFmtId="3" fontId="0" fillId="18" borderId="77" xfId="0" applyNumberFormat="1" applyFill="1" applyBorder="1"/>
    <xf numFmtId="0" fontId="45" fillId="18" borderId="78" xfId="0" applyFont="1" applyFill="1" applyBorder="1"/>
    <xf numFmtId="3" fontId="0" fillId="18" borderId="78" xfId="0" applyNumberFormat="1" applyFill="1" applyBorder="1"/>
    <xf numFmtId="3" fontId="0" fillId="18" borderId="80" xfId="0" applyNumberFormat="1" applyFill="1" applyBorder="1"/>
    <xf numFmtId="3" fontId="0" fillId="18" borderId="91" xfId="0" applyNumberFormat="1" applyFill="1" applyBorder="1"/>
    <xf numFmtId="0" fontId="56" fillId="18" borderId="64" xfId="0" applyFont="1" applyFill="1" applyBorder="1" applyAlignment="1">
      <alignment horizontal="center" vertical="center"/>
    </xf>
    <xf numFmtId="0" fontId="45" fillId="18" borderId="65" xfId="0" applyFont="1" applyFill="1" applyBorder="1"/>
    <xf numFmtId="3" fontId="0" fillId="18" borderId="92" xfId="0" applyNumberFormat="1" applyFill="1" applyBorder="1"/>
    <xf numFmtId="3" fontId="0" fillId="18" borderId="79" xfId="0" applyNumberFormat="1" applyFill="1" applyBorder="1"/>
    <xf numFmtId="0" fontId="45" fillId="18" borderId="86" xfId="0" applyFont="1" applyFill="1" applyBorder="1"/>
    <xf numFmtId="3" fontId="0" fillId="18" borderId="86" xfId="0" applyNumberFormat="1" applyFill="1" applyBorder="1"/>
    <xf numFmtId="3" fontId="0" fillId="18" borderId="156" xfId="0" applyNumberFormat="1" applyFill="1" applyBorder="1"/>
    <xf numFmtId="3" fontId="0" fillId="18" borderId="98" xfId="0" applyNumberFormat="1" applyFill="1" applyBorder="1"/>
    <xf numFmtId="0" fontId="45" fillId="18" borderId="81" xfId="0" applyFont="1" applyFill="1" applyBorder="1"/>
    <xf numFmtId="3" fontId="0" fillId="18" borderId="81" xfId="0" applyNumberFormat="1" applyFill="1" applyBorder="1"/>
    <xf numFmtId="3" fontId="45" fillId="18" borderId="58" xfId="0" applyNumberFormat="1" applyFont="1" applyFill="1" applyBorder="1"/>
    <xf numFmtId="3" fontId="45" fillId="18" borderId="53" xfId="0" applyNumberFormat="1" applyFont="1" applyFill="1" applyBorder="1"/>
    <xf numFmtId="0" fontId="45" fillId="18" borderId="77" xfId="0" applyFont="1" applyFill="1" applyBorder="1"/>
    <xf numFmtId="3" fontId="0" fillId="18" borderId="155" xfId="0" applyNumberFormat="1" applyFill="1" applyBorder="1"/>
    <xf numFmtId="0" fontId="45" fillId="18" borderId="92" xfId="0" applyFont="1" applyFill="1" applyBorder="1"/>
    <xf numFmtId="0" fontId="56" fillId="17" borderId="94" xfId="0" applyFont="1" applyFill="1" applyBorder="1"/>
    <xf numFmtId="0" fontId="0" fillId="17" borderId="95" xfId="0" applyFill="1" applyBorder="1"/>
    <xf numFmtId="3" fontId="56" fillId="17" borderId="95" xfId="0" applyNumberFormat="1" applyFont="1" applyFill="1" applyBorder="1"/>
    <xf numFmtId="3" fontId="56" fillId="17" borderId="96" xfId="0" applyNumberFormat="1" applyFont="1" applyFill="1" applyBorder="1"/>
    <xf numFmtId="3" fontId="0" fillId="17" borderId="89" xfId="0" applyNumberFormat="1" applyFill="1" applyBorder="1"/>
    <xf numFmtId="0" fontId="0" fillId="17" borderId="97" xfId="0" applyFill="1" applyBorder="1"/>
    <xf numFmtId="0" fontId="45" fillId="29" borderId="75" xfId="0" applyFont="1" applyFill="1" applyBorder="1"/>
    <xf numFmtId="3" fontId="0" fillId="29" borderId="75" xfId="0" applyNumberFormat="1" applyFill="1" applyBorder="1"/>
    <xf numFmtId="3" fontId="0" fillId="29" borderId="82" xfId="0" applyNumberFormat="1" applyFill="1" applyBorder="1"/>
    <xf numFmtId="3" fontId="45" fillId="29" borderId="90" xfId="0" applyNumberFormat="1" applyFont="1" applyFill="1" applyBorder="1"/>
    <xf numFmtId="0" fontId="45" fillId="29" borderId="78" xfId="0" applyFont="1" applyFill="1" applyBorder="1"/>
    <xf numFmtId="3" fontId="0" fillId="29" borderId="78" xfId="0" applyNumberFormat="1" applyFill="1" applyBorder="1"/>
    <xf numFmtId="3" fontId="0" fillId="29" borderId="80" xfId="0" applyNumberFormat="1" applyFill="1" applyBorder="1"/>
    <xf numFmtId="3" fontId="45" fillId="29" borderId="91" xfId="0" applyNumberFormat="1" applyFont="1" applyFill="1" applyBorder="1"/>
    <xf numFmtId="3" fontId="0" fillId="29" borderId="91" xfId="0" applyNumberFormat="1" applyFill="1" applyBorder="1"/>
    <xf numFmtId="0" fontId="45" fillId="29" borderId="65" xfId="0" applyFont="1" applyFill="1" applyBorder="1"/>
    <xf numFmtId="3" fontId="45" fillId="29" borderId="71" xfId="0" applyNumberFormat="1" applyFont="1" applyFill="1" applyBorder="1"/>
    <xf numFmtId="3" fontId="0" fillId="30" borderId="82" xfId="0" applyNumberFormat="1" applyFill="1" applyBorder="1"/>
    <xf numFmtId="0" fontId="45" fillId="30" borderId="65" xfId="0" applyFont="1" applyFill="1" applyBorder="1"/>
    <xf numFmtId="3" fontId="0" fillId="30" borderId="66" xfId="0" applyNumberFormat="1" applyFill="1" applyBorder="1"/>
    <xf numFmtId="3" fontId="45" fillId="30" borderId="71" xfId="0" applyNumberFormat="1" applyFont="1" applyFill="1" applyBorder="1"/>
    <xf numFmtId="0" fontId="57" fillId="30" borderId="54" xfId="0" applyFont="1" applyFill="1" applyBorder="1" applyAlignment="1">
      <alignment horizontal="center"/>
    </xf>
    <xf numFmtId="0" fontId="57" fillId="30" borderId="55" xfId="0" applyFont="1" applyFill="1" applyBorder="1"/>
    <xf numFmtId="0" fontId="0" fillId="30" borderId="55" xfId="0" applyFill="1" applyBorder="1"/>
    <xf numFmtId="0" fontId="56" fillId="30" borderId="70" xfId="0" applyFont="1" applyFill="1" applyBorder="1" applyAlignment="1">
      <alignment horizontal="center"/>
    </xf>
    <xf numFmtId="0" fontId="0" fillId="30" borderId="70" xfId="0" applyFill="1" applyBorder="1"/>
    <xf numFmtId="0" fontId="56" fillId="30" borderId="60" xfId="0" applyFont="1" applyFill="1" applyBorder="1" applyAlignment="1">
      <alignment horizontal="center" vertical="center"/>
    </xf>
    <xf numFmtId="0" fontId="56" fillId="30" borderId="61" xfId="0" applyFont="1" applyFill="1" applyBorder="1" applyAlignment="1">
      <alignment horizontal="center" vertical="center"/>
    </xf>
    <xf numFmtId="0" fontId="56" fillId="30" borderId="68" xfId="0" applyFont="1" applyFill="1" applyBorder="1" applyAlignment="1">
      <alignment horizontal="center" vertical="center"/>
    </xf>
    <xf numFmtId="0" fontId="56" fillId="30" borderId="63" xfId="0" applyFont="1" applyFill="1" applyBorder="1" applyAlignment="1">
      <alignment horizontal="center" vertical="center"/>
    </xf>
    <xf numFmtId="3" fontId="56" fillId="30" borderId="63" xfId="0" applyNumberFormat="1" applyFont="1" applyFill="1" applyBorder="1" applyAlignment="1">
      <alignment horizontal="center" vertical="center"/>
    </xf>
    <xf numFmtId="0" fontId="57" fillId="18" borderId="54" xfId="0" applyFont="1" applyFill="1" applyBorder="1" applyAlignment="1">
      <alignment horizontal="center"/>
    </xf>
    <xf numFmtId="0" fontId="57" fillId="18" borderId="55" xfId="0" applyFont="1" applyFill="1" applyBorder="1"/>
    <xf numFmtId="0" fontId="0" fillId="18" borderId="55" xfId="0" applyFill="1" applyBorder="1"/>
    <xf numFmtId="0" fontId="56" fillId="18" borderId="70" xfId="0" applyFont="1" applyFill="1" applyBorder="1" applyAlignment="1">
      <alignment horizontal="center"/>
    </xf>
    <xf numFmtId="0" fontId="0" fillId="18" borderId="56" xfId="0" applyFill="1" applyBorder="1"/>
    <xf numFmtId="0" fontId="56" fillId="18" borderId="60" xfId="0" applyFont="1" applyFill="1" applyBorder="1" applyAlignment="1">
      <alignment horizontal="center" vertical="center"/>
    </xf>
    <xf numFmtId="0" fontId="56" fillId="18" borderId="61" xfId="0" applyFont="1" applyFill="1" applyBorder="1" applyAlignment="1">
      <alignment horizontal="center" vertical="center"/>
    </xf>
    <xf numFmtId="0" fontId="56" fillId="18" borderId="68" xfId="0" applyFont="1" applyFill="1" applyBorder="1" applyAlignment="1">
      <alignment horizontal="center" vertical="center"/>
    </xf>
    <xf numFmtId="0" fontId="56" fillId="18" borderId="63" xfId="0" applyFont="1" applyFill="1" applyBorder="1" applyAlignment="1">
      <alignment horizontal="center" vertical="center"/>
    </xf>
    <xf numFmtId="3" fontId="56" fillId="18" borderId="63" xfId="0" applyNumberFormat="1" applyFont="1" applyFill="1" applyBorder="1" applyAlignment="1">
      <alignment horizontal="center" vertical="center"/>
    </xf>
    <xf numFmtId="0" fontId="56" fillId="18" borderId="62" xfId="0" applyFont="1" applyFill="1" applyBorder="1" applyAlignment="1">
      <alignment horizontal="center" vertical="center"/>
    </xf>
    <xf numFmtId="0" fontId="64" fillId="17" borderId="87" xfId="0" applyFont="1" applyFill="1" applyBorder="1" applyAlignment="1">
      <alignment horizontal="left" vertical="center"/>
    </xf>
    <xf numFmtId="0" fontId="57" fillId="29" borderId="53" xfId="0" applyFont="1" applyFill="1" applyBorder="1"/>
    <xf numFmtId="0" fontId="45" fillId="29" borderId="58" xfId="0" applyFont="1" applyFill="1" applyBorder="1" applyAlignment="1">
      <alignment horizontal="left" vertical="center"/>
    </xf>
    <xf numFmtId="0" fontId="0" fillId="29" borderId="75" xfId="0" applyFill="1" applyBorder="1"/>
    <xf numFmtId="0" fontId="0" fillId="29" borderId="65" xfId="0" applyFill="1" applyBorder="1"/>
    <xf numFmtId="0" fontId="0" fillId="29" borderId="80" xfId="0" applyFill="1" applyBorder="1"/>
    <xf numFmtId="3" fontId="0" fillId="30" borderId="93" xfId="0" applyNumberFormat="1" applyFill="1" applyBorder="1"/>
    <xf numFmtId="0" fontId="0" fillId="30" borderId="75" xfId="0" applyFill="1" applyBorder="1"/>
    <xf numFmtId="0" fontId="0" fillId="30" borderId="65" xfId="0" applyFill="1" applyBorder="1"/>
    <xf numFmtId="0" fontId="0" fillId="30" borderId="80" xfId="0" applyFill="1" applyBorder="1"/>
    <xf numFmtId="0" fontId="57" fillId="31" borderId="83" xfId="0" applyFont="1" applyFill="1" applyBorder="1"/>
    <xf numFmtId="0" fontId="0" fillId="31" borderId="95" xfId="0" applyFill="1" applyBorder="1"/>
    <xf numFmtId="0" fontId="0" fillId="31" borderId="84" xfId="0" applyFill="1" applyBorder="1"/>
    <xf numFmtId="3" fontId="57" fillId="31" borderId="89" xfId="0" applyNumberFormat="1" applyFont="1" applyFill="1" applyBorder="1"/>
    <xf numFmtId="3" fontId="62" fillId="31" borderId="89" xfId="0" applyNumberFormat="1" applyFont="1" applyFill="1" applyBorder="1"/>
    <xf numFmtId="0" fontId="56" fillId="31" borderId="94" xfId="0" applyFont="1" applyFill="1" applyBorder="1"/>
    <xf numFmtId="3" fontId="0" fillId="31" borderId="89" xfId="0" applyNumberFormat="1" applyFill="1" applyBorder="1"/>
    <xf numFmtId="0" fontId="45" fillId="18" borderId="80" xfId="0" applyFont="1" applyFill="1" applyBorder="1"/>
    <xf numFmtId="3" fontId="56" fillId="18" borderId="90" xfId="0" applyNumberFormat="1" applyFont="1" applyFill="1" applyBorder="1"/>
    <xf numFmtId="3" fontId="56" fillId="18" borderId="71" xfId="0" applyNumberFormat="1" applyFont="1" applyFill="1" applyBorder="1"/>
    <xf numFmtId="3" fontId="56" fillId="18" borderId="91" xfId="0" applyNumberFormat="1" applyFont="1" applyFill="1" applyBorder="1"/>
    <xf numFmtId="3" fontId="56" fillId="19" borderId="90" xfId="0" applyNumberFormat="1" applyFont="1" applyFill="1" applyBorder="1"/>
    <xf numFmtId="0" fontId="45" fillId="18" borderId="53" xfId="0" applyFont="1" applyFill="1" applyBorder="1"/>
    <xf numFmtId="0" fontId="45" fillId="19" borderId="53" xfId="0" applyFont="1" applyFill="1" applyBorder="1"/>
    <xf numFmtId="0" fontId="45" fillId="18" borderId="79" xfId="0" applyFont="1" applyFill="1" applyBorder="1"/>
    <xf numFmtId="3" fontId="56" fillId="18" borderId="98" xfId="0" applyNumberFormat="1" applyFont="1" applyFill="1" applyBorder="1"/>
    <xf numFmtId="0" fontId="45" fillId="0" borderId="0" xfId="0" applyFont="1"/>
    <xf numFmtId="0" fontId="45" fillId="12" borderId="30" xfId="0" applyFont="1" applyFill="1" applyBorder="1"/>
    <xf numFmtId="0" fontId="45" fillId="12" borderId="15" xfId="0" applyFont="1" applyFill="1" applyBorder="1"/>
    <xf numFmtId="3" fontId="78" fillId="12" borderId="129" xfId="3" applyNumberFormat="1" applyFont="1" applyFill="1" applyBorder="1" applyAlignment="1">
      <alignment horizontal="right"/>
    </xf>
    <xf numFmtId="3" fontId="78" fillId="12" borderId="128" xfId="3" applyNumberFormat="1" applyFont="1" applyFill="1" applyBorder="1" applyAlignment="1">
      <alignment horizontal="right"/>
    </xf>
    <xf numFmtId="3" fontId="72" fillId="12" borderId="141" xfId="3" applyNumberFormat="1" applyFont="1" applyFill="1" applyBorder="1" applyAlignment="1">
      <alignment horizontal="right"/>
    </xf>
    <xf numFmtId="3" fontId="78" fillId="28" borderId="129" xfId="3" applyNumberFormat="1" applyFont="1" applyFill="1" applyBorder="1" applyAlignment="1">
      <alignment horizontal="right"/>
    </xf>
    <xf numFmtId="3" fontId="72" fillId="28" borderId="115" xfId="3" applyNumberFormat="1" applyFont="1" applyFill="1" applyBorder="1" applyAlignment="1">
      <alignment horizontal="right"/>
    </xf>
    <xf numFmtId="0" fontId="43" fillId="27" borderId="25" xfId="3" applyFont="1" applyFill="1" applyBorder="1" applyAlignment="1">
      <alignment horizontal="right"/>
    </xf>
    <xf numFmtId="0" fontId="41" fillId="0" borderId="0" xfId="3" applyFont="1"/>
    <xf numFmtId="14" fontId="43" fillId="0" borderId="0" xfId="3" applyNumberFormat="1" applyFont="1" applyAlignment="1">
      <alignment horizontal="left" indent="1"/>
    </xf>
    <xf numFmtId="0" fontId="38" fillId="22" borderId="117" xfId="3" applyFont="1" applyFill="1" applyBorder="1" applyAlignment="1">
      <alignment horizontal="left" indent="1"/>
    </xf>
    <xf numFmtId="0" fontId="56" fillId="19" borderId="73" xfId="0" applyFont="1" applyFill="1" applyBorder="1" applyAlignment="1">
      <alignment horizontal="center" vertical="center"/>
    </xf>
    <xf numFmtId="0" fontId="45" fillId="19" borderId="75" xfId="0" applyFont="1" applyFill="1" applyBorder="1" applyAlignment="1">
      <alignment vertical="center"/>
    </xf>
    <xf numFmtId="3" fontId="56" fillId="11" borderId="84" xfId="0" applyNumberFormat="1" applyFont="1" applyFill="1" applyBorder="1"/>
    <xf numFmtId="0" fontId="51" fillId="32" borderId="0" xfId="0" applyFont="1" applyFill="1" applyAlignment="1">
      <alignment vertical="center"/>
    </xf>
    <xf numFmtId="3" fontId="58" fillId="32" borderId="0" xfId="0" applyNumberFormat="1" applyFont="1" applyFill="1" applyAlignment="1">
      <alignment vertical="center"/>
    </xf>
    <xf numFmtId="0" fontId="58" fillId="32" borderId="0" xfId="0" applyFont="1" applyFill="1" applyAlignment="1">
      <alignment vertical="center"/>
    </xf>
    <xf numFmtId="3" fontId="51" fillId="32" borderId="0" xfId="0" applyNumberFormat="1" applyFont="1" applyFill="1" applyAlignment="1">
      <alignment vertical="center"/>
    </xf>
    <xf numFmtId="0" fontId="71" fillId="0" borderId="0" xfId="3" applyFont="1"/>
    <xf numFmtId="0" fontId="88" fillId="0" borderId="0" xfId="3" applyFont="1"/>
    <xf numFmtId="3" fontId="35" fillId="0" borderId="0" xfId="3" applyNumberFormat="1" applyFont="1" applyAlignment="1">
      <alignment horizontal="right"/>
    </xf>
    <xf numFmtId="3" fontId="44" fillId="22" borderId="76" xfId="3" applyNumberFormat="1" applyFont="1" applyFill="1" applyBorder="1"/>
    <xf numFmtId="3" fontId="44" fillId="22" borderId="76" xfId="3" applyNumberFormat="1" applyFont="1" applyFill="1" applyBorder="1" applyAlignment="1">
      <alignment horizontal="right"/>
    </xf>
    <xf numFmtId="14" fontId="35" fillId="0" borderId="0" xfId="3" applyNumberFormat="1" applyFont="1" applyAlignment="1">
      <alignment horizontal="right"/>
    </xf>
    <xf numFmtId="0" fontId="61" fillId="13" borderId="137" xfId="6" applyFont="1" applyFill="1" applyBorder="1" applyAlignment="1">
      <alignment horizontal="center" vertical="center"/>
    </xf>
    <xf numFmtId="0" fontId="35" fillId="22" borderId="27" xfId="3" applyFont="1" applyFill="1" applyBorder="1" applyAlignment="1">
      <alignment horizontal="left" indent="1"/>
    </xf>
    <xf numFmtId="0" fontId="35" fillId="22" borderId="76" xfId="3" applyFont="1" applyFill="1" applyBorder="1" applyAlignment="1">
      <alignment horizontal="left" indent="1"/>
    </xf>
    <xf numFmtId="0" fontId="34" fillId="0" borderId="0" xfId="3" applyFont="1"/>
    <xf numFmtId="0" fontId="90" fillId="0" borderId="0" xfId="3" applyFont="1" applyAlignment="1">
      <alignment horizontal="center"/>
    </xf>
    <xf numFmtId="0" fontId="91" fillId="0" borderId="0" xfId="3" applyFont="1" applyAlignment="1">
      <alignment horizontal="center"/>
    </xf>
    <xf numFmtId="0" fontId="33" fillId="27" borderId="76" xfId="3" applyFont="1" applyFill="1" applyBorder="1" applyAlignment="1">
      <alignment horizontal="left" indent="1"/>
    </xf>
    <xf numFmtId="0" fontId="33" fillId="0" borderId="0" xfId="3" applyFont="1"/>
    <xf numFmtId="0" fontId="43" fillId="13" borderId="114" xfId="3" applyFont="1" applyFill="1" applyBorder="1"/>
    <xf numFmtId="3" fontId="43" fillId="13" borderId="76" xfId="3" applyNumberFormat="1" applyFont="1" applyFill="1" applyBorder="1"/>
    <xf numFmtId="3" fontId="78" fillId="13" borderId="115" xfId="3" applyNumberFormat="1" applyFont="1" applyFill="1" applyBorder="1"/>
    <xf numFmtId="0" fontId="70" fillId="13" borderId="126" xfId="3" applyFont="1" applyFill="1" applyBorder="1"/>
    <xf numFmtId="0" fontId="70" fillId="13" borderId="58" xfId="3" applyFont="1" applyFill="1" applyBorder="1" applyAlignment="1">
      <alignment horizontal="left" indent="1"/>
    </xf>
    <xf numFmtId="3" fontId="70" fillId="13" borderId="58" xfId="3" applyNumberFormat="1" applyFont="1" applyFill="1" applyBorder="1"/>
    <xf numFmtId="3" fontId="72" fillId="13" borderId="128" xfId="3" applyNumberFormat="1" applyFont="1" applyFill="1" applyBorder="1"/>
    <xf numFmtId="0" fontId="43" fillId="10" borderId="124" xfId="3" applyFont="1" applyFill="1" applyBorder="1" applyAlignment="1">
      <alignment horizontal="left" indent="1"/>
    </xf>
    <xf numFmtId="3" fontId="43" fillId="10" borderId="124" xfId="3" applyNumberFormat="1" applyFont="1" applyFill="1" applyBorder="1"/>
    <xf numFmtId="3" fontId="78" fillId="10" borderId="125" xfId="3" applyNumberFormat="1" applyFont="1" applyFill="1" applyBorder="1"/>
    <xf numFmtId="0" fontId="45" fillId="30" borderId="76" xfId="0" applyFont="1" applyFill="1" applyBorder="1"/>
    <xf numFmtId="3" fontId="0" fillId="29" borderId="53" xfId="0" applyNumberFormat="1" applyFill="1" applyBorder="1"/>
    <xf numFmtId="0" fontId="42" fillId="27" borderId="126" xfId="3" applyFont="1" applyFill="1" applyBorder="1" applyAlignment="1">
      <alignment horizontal="right"/>
    </xf>
    <xf numFmtId="0" fontId="78" fillId="27" borderId="127" xfId="3" applyFont="1" applyFill="1" applyBorder="1" applyAlignment="1">
      <alignment horizontal="left" vertical="center" wrapText="1" indent="1"/>
    </xf>
    <xf numFmtId="3" fontId="44" fillId="27" borderId="58" xfId="3" applyNumberFormat="1" applyFont="1" applyFill="1" applyBorder="1" applyAlignment="1">
      <alignment horizontal="right"/>
    </xf>
    <xf numFmtId="3" fontId="78" fillId="27" borderId="128" xfId="3" applyNumberFormat="1" applyFont="1" applyFill="1" applyBorder="1" applyAlignment="1">
      <alignment horizontal="right"/>
    </xf>
    <xf numFmtId="0" fontId="42" fillId="27" borderId="136" xfId="3" applyFont="1" applyFill="1" applyBorder="1" applyAlignment="1">
      <alignment horizontal="right"/>
    </xf>
    <xf numFmtId="0" fontId="78" fillId="27" borderId="154" xfId="3" applyFont="1" applyFill="1" applyBorder="1" applyAlignment="1">
      <alignment horizontal="left" vertical="center" wrapText="1" indent="1"/>
    </xf>
    <xf numFmtId="3" fontId="70" fillId="27" borderId="137" xfId="3" applyNumberFormat="1" applyFont="1" applyFill="1" applyBorder="1" applyAlignment="1">
      <alignment horizontal="right"/>
    </xf>
    <xf numFmtId="3" fontId="72" fillId="27" borderId="141" xfId="3" applyNumberFormat="1" applyFont="1" applyFill="1" applyBorder="1" applyAlignment="1">
      <alignment horizontal="right"/>
    </xf>
    <xf numFmtId="3" fontId="0" fillId="29" borderId="81" xfId="0" applyNumberFormat="1" applyFill="1" applyBorder="1"/>
    <xf numFmtId="3" fontId="0" fillId="29" borderId="79" xfId="0" applyNumberFormat="1" applyFill="1" applyBorder="1"/>
    <xf numFmtId="3" fontId="45" fillId="29" borderId="99" xfId="0" applyNumberFormat="1" applyFont="1" applyFill="1" applyBorder="1"/>
    <xf numFmtId="0" fontId="56" fillId="29" borderId="72" xfId="0" applyFont="1" applyFill="1" applyBorder="1"/>
    <xf numFmtId="0" fontId="45" fillId="30" borderId="58" xfId="0" applyFont="1" applyFill="1" applyBorder="1" applyAlignment="1">
      <alignment horizontal="left" vertical="center"/>
    </xf>
    <xf numFmtId="0" fontId="0" fillId="29" borderId="79" xfId="0" applyFill="1" applyBorder="1"/>
    <xf numFmtId="3" fontId="56" fillId="18" borderId="93" xfId="0" applyNumberFormat="1" applyFont="1" applyFill="1" applyBorder="1"/>
    <xf numFmtId="0" fontId="0" fillId="17" borderId="131" xfId="0" applyFill="1" applyBorder="1"/>
    <xf numFmtId="0" fontId="0" fillId="17" borderId="132" xfId="0" applyFill="1" applyBorder="1"/>
    <xf numFmtId="3" fontId="0" fillId="17" borderId="132" xfId="0" applyNumberFormat="1" applyFill="1" applyBorder="1"/>
    <xf numFmtId="3" fontId="0" fillId="17" borderId="135" xfId="0" applyNumberFormat="1" applyFill="1" applyBorder="1"/>
    <xf numFmtId="0" fontId="0" fillId="19" borderId="126" xfId="0" applyFill="1" applyBorder="1"/>
    <xf numFmtId="3" fontId="0" fillId="19" borderId="128" xfId="0" applyNumberFormat="1" applyFill="1" applyBorder="1"/>
    <xf numFmtId="0" fontId="57" fillId="17" borderId="25" xfId="0" applyFont="1" applyFill="1" applyBorder="1"/>
    <xf numFmtId="0" fontId="63" fillId="17" borderId="26" xfId="0" applyFont="1" applyFill="1" applyBorder="1"/>
    <xf numFmtId="3" fontId="63" fillId="17" borderId="26" xfId="0" applyNumberFormat="1" applyFont="1" applyFill="1" applyBorder="1"/>
    <xf numFmtId="3" fontId="57" fillId="17" borderId="119" xfId="0" applyNumberFormat="1" applyFont="1" applyFill="1" applyBorder="1"/>
    <xf numFmtId="0" fontId="57" fillId="17" borderId="132" xfId="0" applyFont="1" applyFill="1" applyBorder="1"/>
    <xf numFmtId="0" fontId="31" fillId="0" borderId="0" xfId="3" applyFont="1"/>
    <xf numFmtId="167" fontId="0" fillId="0" borderId="0" xfId="4" applyNumberFormat="1" applyFont="1"/>
    <xf numFmtId="166" fontId="93" fillId="0" borderId="0" xfId="3" applyNumberFormat="1" applyFont="1"/>
    <xf numFmtId="0" fontId="0" fillId="34" borderId="126" xfId="0" applyFill="1" applyBorder="1"/>
    <xf numFmtId="0" fontId="45" fillId="34" borderId="58" xfId="0" applyFont="1" applyFill="1" applyBorder="1"/>
    <xf numFmtId="3" fontId="0" fillId="34" borderId="58" xfId="0" applyNumberFormat="1" applyFill="1" applyBorder="1"/>
    <xf numFmtId="3" fontId="0" fillId="34" borderId="128" xfId="0" applyNumberFormat="1" applyFill="1" applyBorder="1"/>
    <xf numFmtId="0" fontId="95" fillId="0" borderId="0" xfId="0" applyFont="1"/>
    <xf numFmtId="0" fontId="94" fillId="33" borderId="131" xfId="0" applyFont="1" applyFill="1" applyBorder="1"/>
    <xf numFmtId="0" fontId="94" fillId="33" borderId="135" xfId="0" applyFont="1" applyFill="1" applyBorder="1" applyAlignment="1">
      <alignment horizontal="center"/>
    </xf>
    <xf numFmtId="0" fontId="95" fillId="29" borderId="126" xfId="0" applyFont="1" applyFill="1" applyBorder="1"/>
    <xf numFmtId="165" fontId="95" fillId="29" borderId="128" xfId="0" applyNumberFormat="1" applyFont="1" applyFill="1" applyBorder="1"/>
    <xf numFmtId="0" fontId="94" fillId="33" borderId="136" xfId="0" applyFont="1" applyFill="1" applyBorder="1"/>
    <xf numFmtId="0" fontId="94" fillId="18" borderId="131" xfId="0" applyFont="1" applyFill="1" applyBorder="1"/>
    <xf numFmtId="0" fontId="94" fillId="18" borderId="135" xfId="0" applyFont="1" applyFill="1" applyBorder="1" applyAlignment="1">
      <alignment horizontal="center"/>
    </xf>
    <xf numFmtId="0" fontId="95" fillId="19" borderId="126" xfId="0" applyFont="1" applyFill="1" applyBorder="1"/>
    <xf numFmtId="165" fontId="95" fillId="19" borderId="128" xfId="0" applyNumberFormat="1" applyFont="1" applyFill="1" applyBorder="1"/>
    <xf numFmtId="0" fontId="94" fillId="18" borderId="136" xfId="0" applyFont="1" applyFill="1" applyBorder="1"/>
    <xf numFmtId="0" fontId="94" fillId="21" borderId="25" xfId="0" applyFont="1" applyFill="1" applyBorder="1"/>
    <xf numFmtId="165" fontId="94" fillId="33" borderId="141" xfId="0" applyNumberFormat="1" applyFont="1" applyFill="1" applyBorder="1"/>
    <xf numFmtId="0" fontId="45" fillId="19" borderId="75" xfId="0" applyFont="1" applyFill="1" applyBorder="1" applyAlignment="1">
      <alignment horizontal="left" vertical="center"/>
    </xf>
    <xf numFmtId="0" fontId="45" fillId="19" borderId="65" xfId="0" applyFont="1" applyFill="1" applyBorder="1" applyAlignment="1">
      <alignment horizontal="left" vertical="center"/>
    </xf>
    <xf numFmtId="0" fontId="96" fillId="12" borderId="30" xfId="0" applyFont="1" applyFill="1" applyBorder="1"/>
    <xf numFmtId="3" fontId="96" fillId="12" borderId="29" xfId="0" applyNumberFormat="1" applyFont="1" applyFill="1" applyBorder="1"/>
    <xf numFmtId="0" fontId="96" fillId="12" borderId="15" xfId="0" applyFont="1" applyFill="1" applyBorder="1"/>
    <xf numFmtId="0" fontId="96" fillId="12" borderId="23" xfId="0" applyFont="1" applyFill="1" applyBorder="1"/>
    <xf numFmtId="0" fontId="96" fillId="0" borderId="0" xfId="0" applyFont="1"/>
    <xf numFmtId="3" fontId="0" fillId="30" borderId="76" xfId="0" applyNumberFormat="1" applyFill="1" applyBorder="1"/>
    <xf numFmtId="3" fontId="0" fillId="30" borderId="169" xfId="0" applyNumberFormat="1" applyFill="1" applyBorder="1"/>
    <xf numFmtId="165" fontId="96" fillId="12" borderId="16" xfId="0" applyNumberFormat="1" applyFont="1" applyFill="1" applyBorder="1"/>
    <xf numFmtId="0" fontId="96" fillId="12" borderId="15" xfId="0" applyFont="1" applyFill="1" applyBorder="1" applyAlignment="1">
      <alignment horizontal="right" indent="4"/>
    </xf>
    <xf numFmtId="0" fontId="96" fillId="12" borderId="170" xfId="0" applyFont="1" applyFill="1" applyBorder="1"/>
    <xf numFmtId="165" fontId="96" fillId="12" borderId="171" xfId="0" applyNumberFormat="1" applyFont="1" applyFill="1" applyBorder="1"/>
    <xf numFmtId="0" fontId="45" fillId="30" borderId="167" xfId="0" applyFont="1" applyFill="1" applyBorder="1"/>
    <xf numFmtId="0" fontId="45" fillId="12" borderId="23" xfId="0" applyFont="1" applyFill="1" applyBorder="1"/>
    <xf numFmtId="0" fontId="0" fillId="12" borderId="172" xfId="0" applyFill="1" applyBorder="1"/>
    <xf numFmtId="165" fontId="0" fillId="12" borderId="172" xfId="0" applyNumberFormat="1" applyFill="1" applyBorder="1"/>
    <xf numFmtId="165" fontId="0" fillId="12" borderId="28" xfId="0" applyNumberFormat="1" applyFill="1" applyBorder="1"/>
    <xf numFmtId="0" fontId="96" fillId="12" borderId="173" xfId="0" applyFont="1" applyFill="1" applyBorder="1"/>
    <xf numFmtId="165" fontId="96" fillId="12" borderId="174" xfId="0" applyNumberFormat="1" applyFont="1" applyFill="1" applyBorder="1"/>
    <xf numFmtId="0" fontId="45" fillId="18" borderId="176" xfId="0" applyFont="1" applyFill="1" applyBorder="1"/>
    <xf numFmtId="0" fontId="45" fillId="29" borderId="75" xfId="0" applyFont="1" applyFill="1" applyBorder="1" applyAlignment="1">
      <alignment horizontal="left" vertical="center"/>
    </xf>
    <xf numFmtId="0" fontId="45" fillId="29" borderId="76" xfId="0" applyFont="1" applyFill="1" applyBorder="1"/>
    <xf numFmtId="3" fontId="0" fillId="29" borderId="69" xfId="0" applyNumberFormat="1" applyFill="1" applyBorder="1"/>
    <xf numFmtId="0" fontId="45" fillId="19" borderId="77" xfId="0" applyFont="1" applyFill="1" applyBorder="1"/>
    <xf numFmtId="0" fontId="45" fillId="19" borderId="69" xfId="0" applyFont="1" applyFill="1" applyBorder="1"/>
    <xf numFmtId="0" fontId="45" fillId="19" borderId="80" xfId="0" applyFont="1" applyFill="1" applyBorder="1"/>
    <xf numFmtId="3" fontId="56" fillId="19" borderId="91" xfId="0" applyNumberFormat="1" applyFont="1" applyFill="1" applyBorder="1"/>
    <xf numFmtId="0" fontId="45" fillId="29" borderId="65" xfId="0" applyFont="1" applyFill="1" applyBorder="1" applyAlignment="1">
      <alignment horizontal="left" vertical="center"/>
    </xf>
    <xf numFmtId="0" fontId="45" fillId="29" borderId="80" xfId="0" applyFont="1" applyFill="1" applyBorder="1" applyAlignment="1">
      <alignment horizontal="left" vertical="center"/>
    </xf>
    <xf numFmtId="3" fontId="0" fillId="29" borderId="93" xfId="0" applyNumberFormat="1" applyFill="1" applyBorder="1"/>
    <xf numFmtId="0" fontId="45" fillId="30" borderId="156" xfId="0" applyFont="1" applyFill="1" applyBorder="1" applyAlignment="1">
      <alignment horizontal="left" vertical="center"/>
    </xf>
    <xf numFmtId="3" fontId="0" fillId="30" borderId="98" xfId="0" applyNumberFormat="1" applyFill="1" applyBorder="1"/>
    <xf numFmtId="0" fontId="45" fillId="30" borderId="79" xfId="0" applyFont="1" applyFill="1" applyBorder="1" applyAlignment="1">
      <alignment horizontal="left" vertical="center"/>
    </xf>
    <xf numFmtId="3" fontId="0" fillId="30" borderId="99" xfId="0" applyNumberFormat="1" applyFill="1" applyBorder="1"/>
    <xf numFmtId="0" fontId="56" fillId="35" borderId="57" xfId="0" applyFont="1" applyFill="1" applyBorder="1" applyAlignment="1">
      <alignment horizontal="center" vertical="center"/>
    </xf>
    <xf numFmtId="0" fontId="57" fillId="35" borderId="58" xfId="0" applyFont="1" applyFill="1" applyBorder="1"/>
    <xf numFmtId="0" fontId="0" fillId="35" borderId="58" xfId="0" applyFill="1" applyBorder="1"/>
    <xf numFmtId="3" fontId="56" fillId="35" borderId="72" xfId="0" applyNumberFormat="1" applyFont="1" applyFill="1" applyBorder="1"/>
    <xf numFmtId="3" fontId="68" fillId="35" borderId="72" xfId="0" applyNumberFormat="1" applyFont="1" applyFill="1" applyBorder="1"/>
    <xf numFmtId="0" fontId="56" fillId="35" borderId="73" xfId="0" applyFont="1" applyFill="1" applyBorder="1" applyAlignment="1">
      <alignment horizontal="center" vertical="center"/>
    </xf>
    <xf numFmtId="3" fontId="56" fillId="35" borderId="90" xfId="0" applyNumberFormat="1" applyFont="1" applyFill="1" applyBorder="1"/>
    <xf numFmtId="0" fontId="57" fillId="35" borderId="57" xfId="0" applyFont="1" applyFill="1" applyBorder="1" applyAlignment="1">
      <alignment horizontal="center" vertical="center"/>
    </xf>
    <xf numFmtId="0" fontId="57" fillId="35" borderId="53" xfId="0" applyFont="1" applyFill="1" applyBorder="1"/>
    <xf numFmtId="0" fontId="56" fillId="35" borderId="58" xfId="0" applyFont="1" applyFill="1" applyBorder="1" applyAlignment="1">
      <alignment horizontal="left" vertical="center"/>
    </xf>
    <xf numFmtId="0" fontId="56" fillId="35" borderId="58" xfId="0" applyFont="1" applyFill="1" applyBorder="1" applyAlignment="1">
      <alignment horizontal="center" vertical="center"/>
    </xf>
    <xf numFmtId="0" fontId="64" fillId="35" borderId="89" xfId="0" applyFont="1" applyFill="1" applyBorder="1" applyAlignment="1">
      <alignment horizontal="left" vertical="center"/>
    </xf>
    <xf numFmtId="0" fontId="62" fillId="35" borderId="58" xfId="0" applyFont="1" applyFill="1" applyBorder="1"/>
    <xf numFmtId="3" fontId="68" fillId="35" borderId="58" xfId="0" applyNumberFormat="1" applyFont="1" applyFill="1" applyBorder="1"/>
    <xf numFmtId="3" fontId="68" fillId="35" borderId="59" xfId="0" applyNumberFormat="1" applyFont="1" applyFill="1" applyBorder="1"/>
    <xf numFmtId="3" fontId="62" fillId="35" borderId="72" xfId="0" applyNumberFormat="1" applyFont="1" applyFill="1" applyBorder="1"/>
    <xf numFmtId="3" fontId="0" fillId="35" borderId="72" xfId="0" applyNumberFormat="1" applyFill="1" applyBorder="1"/>
    <xf numFmtId="3" fontId="68" fillId="35" borderId="163" xfId="0" applyNumberFormat="1" applyFont="1" applyFill="1" applyBorder="1"/>
    <xf numFmtId="3" fontId="62" fillId="35" borderId="58" xfId="0" applyNumberFormat="1" applyFont="1" applyFill="1" applyBorder="1"/>
    <xf numFmtId="3" fontId="62" fillId="35" borderId="59" xfId="0" applyNumberFormat="1" applyFont="1" applyFill="1" applyBorder="1"/>
    <xf numFmtId="0" fontId="0" fillId="35" borderId="75" xfId="0" applyFill="1" applyBorder="1"/>
    <xf numFmtId="3" fontId="68" fillId="35" borderId="61" xfId="0" applyNumberFormat="1" applyFont="1" applyFill="1" applyBorder="1"/>
    <xf numFmtId="3" fontId="65" fillId="35" borderId="90" xfId="0" applyNumberFormat="1" applyFont="1" applyFill="1" applyBorder="1"/>
    <xf numFmtId="3" fontId="68" fillId="35" borderId="90" xfId="0" applyNumberFormat="1" applyFont="1" applyFill="1" applyBorder="1"/>
    <xf numFmtId="3" fontId="0" fillId="35" borderId="90" xfId="0" applyNumberFormat="1" applyFill="1" applyBorder="1"/>
    <xf numFmtId="0" fontId="0" fillId="35" borderId="131" xfId="0" applyFill="1" applyBorder="1"/>
    <xf numFmtId="0" fontId="57" fillId="35" borderId="132" xfId="0" applyFont="1" applyFill="1" applyBorder="1"/>
    <xf numFmtId="0" fontId="0" fillId="35" borderId="132" xfId="0" applyFill="1" applyBorder="1"/>
    <xf numFmtId="3" fontId="0" fillId="35" borderId="132" xfId="0" applyNumberFormat="1" applyFill="1" applyBorder="1"/>
    <xf numFmtId="3" fontId="0" fillId="35" borderId="135" xfId="0" applyNumberFormat="1" applyFill="1" applyBorder="1"/>
    <xf numFmtId="0" fontId="57" fillId="35" borderId="25" xfId="0" applyFont="1" applyFill="1" applyBorder="1"/>
    <xf numFmtId="0" fontId="63" fillId="35" borderId="26" xfId="0" applyFont="1" applyFill="1" applyBorder="1"/>
    <xf numFmtId="3" fontId="63" fillId="35" borderId="26" xfId="0" applyNumberFormat="1" applyFont="1" applyFill="1" applyBorder="1"/>
    <xf numFmtId="3" fontId="57" fillId="35" borderId="119" xfId="0" applyNumberFormat="1" applyFont="1" applyFill="1" applyBorder="1"/>
    <xf numFmtId="0" fontId="0" fillId="18" borderId="58" xfId="0" applyFill="1" applyBorder="1"/>
    <xf numFmtId="3" fontId="0" fillId="19" borderId="91" xfId="0" applyNumberFormat="1" applyFill="1" applyBorder="1"/>
    <xf numFmtId="0" fontId="45" fillId="18" borderId="59" xfId="0" applyFont="1" applyFill="1" applyBorder="1"/>
    <xf numFmtId="3" fontId="45" fillId="19" borderId="75" xfId="0" applyNumberFormat="1" applyFont="1" applyFill="1" applyBorder="1"/>
    <xf numFmtId="165" fontId="96" fillId="12" borderId="28" xfId="0" applyNumberFormat="1" applyFont="1" applyFill="1" applyBorder="1"/>
    <xf numFmtId="165" fontId="94" fillId="18" borderId="141" xfId="0" applyNumberFormat="1" applyFont="1" applyFill="1" applyBorder="1"/>
    <xf numFmtId="165" fontId="94" fillId="21" borderId="119" xfId="0" applyNumberFormat="1" applyFont="1" applyFill="1" applyBorder="1"/>
    <xf numFmtId="3" fontId="57" fillId="17" borderId="89" xfId="0" applyNumberFormat="1" applyFont="1" applyFill="1" applyBorder="1"/>
    <xf numFmtId="0" fontId="45" fillId="12" borderId="0" xfId="0" applyFont="1" applyFill="1" applyAlignment="1">
      <alignment horizontal="left"/>
    </xf>
    <xf numFmtId="0" fontId="28" fillId="0" borderId="0" xfId="3" applyFont="1"/>
    <xf numFmtId="10" fontId="25" fillId="0" borderId="0" xfId="4" applyNumberFormat="1" applyFont="1"/>
    <xf numFmtId="0" fontId="25" fillId="0" borderId="0" xfId="3" applyFont="1"/>
    <xf numFmtId="0" fontId="70" fillId="28" borderId="114" xfId="3" applyFont="1" applyFill="1" applyBorder="1" applyAlignment="1">
      <alignment horizontal="right"/>
    </xf>
    <xf numFmtId="0" fontId="70" fillId="12" borderId="136" xfId="3" applyFont="1" applyFill="1" applyBorder="1" applyAlignment="1">
      <alignment horizontal="right"/>
    </xf>
    <xf numFmtId="0" fontId="24" fillId="0" borderId="0" xfId="3" applyFont="1"/>
    <xf numFmtId="0" fontId="23" fillId="0" borderId="0" xfId="3" applyFont="1" applyAlignment="1">
      <alignment horizontal="right"/>
    </xf>
    <xf numFmtId="0" fontId="23" fillId="0" borderId="0" xfId="3" applyFont="1"/>
    <xf numFmtId="0" fontId="22" fillId="0" borderId="0" xfId="3" applyFont="1" applyAlignment="1">
      <alignment horizontal="left"/>
    </xf>
    <xf numFmtId="0" fontId="22" fillId="0" borderId="0" xfId="3" applyFont="1"/>
    <xf numFmtId="3" fontId="22" fillId="0" borderId="0" xfId="3" applyNumberFormat="1" applyFont="1"/>
    <xf numFmtId="0" fontId="43" fillId="21" borderId="114" xfId="3" applyFont="1" applyFill="1" applyBorder="1"/>
    <xf numFmtId="3" fontId="43" fillId="21" borderId="76" xfId="3" applyNumberFormat="1" applyFont="1" applyFill="1" applyBorder="1"/>
    <xf numFmtId="3" fontId="78" fillId="21" borderId="115" xfId="3" applyNumberFormat="1" applyFont="1" applyFill="1" applyBorder="1"/>
    <xf numFmtId="0" fontId="70" fillId="21" borderId="126" xfId="3" applyFont="1" applyFill="1" applyBorder="1"/>
    <xf numFmtId="0" fontId="70" fillId="21" borderId="58" xfId="3" applyFont="1" applyFill="1" applyBorder="1" applyAlignment="1">
      <alignment horizontal="left" indent="1"/>
    </xf>
    <xf numFmtId="3" fontId="70" fillId="21" borderId="58" xfId="3" applyNumberFormat="1" applyFont="1" applyFill="1" applyBorder="1"/>
    <xf numFmtId="3" fontId="45" fillId="0" borderId="0" xfId="0" applyNumberFormat="1" applyFont="1"/>
    <xf numFmtId="0" fontId="56" fillId="29" borderId="73" xfId="0" applyFont="1" applyFill="1" applyBorder="1" applyAlignment="1">
      <alignment horizontal="center" vertical="center"/>
    </xf>
    <xf numFmtId="0" fontId="56" fillId="19" borderId="74" xfId="0" applyFont="1" applyFill="1" applyBorder="1" applyAlignment="1">
      <alignment horizontal="center" vertical="center"/>
    </xf>
    <xf numFmtId="0" fontId="20" fillId="13" borderId="76" xfId="3" applyFont="1" applyFill="1" applyBorder="1" applyAlignment="1">
      <alignment horizontal="left" indent="1"/>
    </xf>
    <xf numFmtId="0" fontId="45" fillId="29" borderId="53" xfId="0" applyFont="1" applyFill="1" applyBorder="1"/>
    <xf numFmtId="3" fontId="45" fillId="29" borderId="163" xfId="0" applyNumberFormat="1" applyFont="1" applyFill="1" applyBorder="1"/>
    <xf numFmtId="3" fontId="45" fillId="29" borderId="58" xfId="0" applyNumberFormat="1" applyFont="1" applyFill="1" applyBorder="1"/>
    <xf numFmtId="0" fontId="19" fillId="21" borderId="76" xfId="3" applyFont="1" applyFill="1" applyBorder="1" applyAlignment="1">
      <alignment horizontal="left" indent="1"/>
    </xf>
    <xf numFmtId="3" fontId="45" fillId="18" borderId="163" xfId="0" applyNumberFormat="1" applyFont="1" applyFill="1" applyBorder="1"/>
    <xf numFmtId="0" fontId="56" fillId="35" borderId="75" xfId="0" applyFont="1" applyFill="1" applyBorder="1"/>
    <xf numFmtId="0" fontId="57" fillId="35" borderId="26" xfId="0" applyFont="1" applyFill="1" applyBorder="1"/>
    <xf numFmtId="0" fontId="76" fillId="0" borderId="0" xfId="3" applyFont="1" applyAlignment="1">
      <alignment horizontal="center"/>
    </xf>
    <xf numFmtId="0" fontId="45" fillId="19" borderId="76" xfId="0" applyFont="1" applyFill="1" applyBorder="1" applyAlignment="1">
      <alignment horizontal="left" vertical="center"/>
    </xf>
    <xf numFmtId="0" fontId="0" fillId="30" borderId="179" xfId="0" applyFill="1" applyBorder="1"/>
    <xf numFmtId="3" fontId="0" fillId="19" borderId="167" xfId="0" applyNumberFormat="1" applyFill="1" applyBorder="1"/>
    <xf numFmtId="3" fontId="0" fillId="19" borderId="180" xfId="0" applyNumberFormat="1" applyFill="1" applyBorder="1"/>
    <xf numFmtId="0" fontId="45" fillId="18" borderId="181" xfId="0" applyFont="1" applyFill="1" applyBorder="1"/>
    <xf numFmtId="3" fontId="56" fillId="18" borderId="182" xfId="0" applyNumberFormat="1" applyFont="1" applyFill="1" applyBorder="1"/>
    <xf numFmtId="3" fontId="56" fillId="19" borderId="177" xfId="0" applyNumberFormat="1" applyFont="1" applyFill="1" applyBorder="1"/>
    <xf numFmtId="0" fontId="45" fillId="19" borderId="176" xfId="0" applyFont="1" applyFill="1" applyBorder="1"/>
    <xf numFmtId="0" fontId="45" fillId="19" borderId="181" xfId="0" applyFont="1" applyFill="1" applyBorder="1"/>
    <xf numFmtId="0" fontId="76" fillId="0" borderId="0" xfId="3" applyFont="1"/>
    <xf numFmtId="10" fontId="76" fillId="0" borderId="0" xfId="4" applyNumberFormat="1" applyFont="1"/>
    <xf numFmtId="165" fontId="76" fillId="0" borderId="0" xfId="3" applyNumberFormat="1" applyFont="1"/>
    <xf numFmtId="3" fontId="55" fillId="0" borderId="0" xfId="0" applyNumberFormat="1" applyFont="1" applyAlignment="1" applyProtection="1">
      <alignment vertical="center"/>
      <protection locked="0"/>
    </xf>
    <xf numFmtId="0" fontId="99" fillId="8" borderId="126" xfId="0" applyFont="1" applyFill="1" applyBorder="1" applyAlignment="1">
      <alignment vertical="center"/>
    </xf>
    <xf numFmtId="0" fontId="77" fillId="8" borderId="58" xfId="0" applyFont="1" applyFill="1" applyBorder="1" applyAlignment="1" applyProtection="1">
      <alignment vertical="center"/>
      <protection locked="0"/>
    </xf>
    <xf numFmtId="0" fontId="94" fillId="36" borderId="131" xfId="0" applyFont="1" applyFill="1" applyBorder="1" applyAlignment="1">
      <alignment horizontal="center" vertical="center"/>
    </xf>
    <xf numFmtId="0" fontId="94" fillId="36" borderId="31" xfId="0" applyFont="1" applyFill="1" applyBorder="1" applyAlignment="1">
      <alignment horizontal="center" vertical="center"/>
    </xf>
    <xf numFmtId="0" fontId="95" fillId="36" borderId="146" xfId="0" applyFont="1" applyFill="1" applyBorder="1" applyAlignment="1">
      <alignment horizontal="right" vertical="center"/>
    </xf>
    <xf numFmtId="0" fontId="77" fillId="23" borderId="114" xfId="0" applyFont="1" applyFill="1" applyBorder="1" applyAlignment="1">
      <alignment vertical="center"/>
    </xf>
    <xf numFmtId="0" fontId="76" fillId="29" borderId="15" xfId="0" applyFont="1" applyFill="1" applyBorder="1" applyAlignment="1">
      <alignment vertical="center"/>
    </xf>
    <xf numFmtId="0" fontId="76" fillId="30" borderId="15" xfId="0" applyFont="1" applyFill="1" applyBorder="1" applyAlignment="1">
      <alignment vertical="center"/>
    </xf>
    <xf numFmtId="0" fontId="45" fillId="36" borderId="23" xfId="0" applyFont="1" applyFill="1" applyBorder="1" applyAlignment="1">
      <alignment vertical="center"/>
    </xf>
    <xf numFmtId="0" fontId="76" fillId="8" borderId="165" xfId="0" applyFont="1" applyFill="1" applyBorder="1" applyAlignment="1">
      <alignment vertical="center"/>
    </xf>
    <xf numFmtId="3" fontId="100" fillId="8" borderId="185" xfId="0" applyNumberFormat="1" applyFont="1" applyFill="1" applyBorder="1" applyAlignment="1" applyProtection="1">
      <alignment vertical="center"/>
      <protection locked="0"/>
    </xf>
    <xf numFmtId="0" fontId="45" fillId="36" borderId="131" xfId="0" applyFont="1" applyFill="1" applyBorder="1" applyAlignment="1">
      <alignment vertical="center"/>
    </xf>
    <xf numFmtId="0" fontId="96" fillId="0" borderId="0" xfId="0" applyFont="1" applyAlignment="1">
      <alignment vertical="center"/>
    </xf>
    <xf numFmtId="3" fontId="96" fillId="32" borderId="0" xfId="0" applyNumberFormat="1" applyFont="1" applyFill="1" applyAlignment="1">
      <alignment vertical="center"/>
    </xf>
    <xf numFmtId="0" fontId="77" fillId="8" borderId="184" xfId="0" applyFont="1" applyFill="1" applyBorder="1" applyAlignment="1" applyProtection="1">
      <alignment vertical="center"/>
      <protection locked="0"/>
    </xf>
    <xf numFmtId="0" fontId="77" fillId="36" borderId="132" xfId="0" applyFont="1" applyFill="1" applyBorder="1" applyAlignment="1">
      <alignment vertical="center"/>
    </xf>
    <xf numFmtId="3" fontId="100" fillId="36" borderId="135" xfId="0" applyNumberFormat="1" applyFont="1" applyFill="1" applyBorder="1" applyAlignment="1">
      <alignment vertical="center"/>
    </xf>
    <xf numFmtId="0" fontId="77" fillId="36" borderId="183" xfId="0" applyFont="1" applyFill="1" applyBorder="1" applyAlignment="1">
      <alignment vertical="center"/>
    </xf>
    <xf numFmtId="0" fontId="76" fillId="36" borderId="28" xfId="0" applyFont="1" applyFill="1" applyBorder="1" applyAlignment="1">
      <alignment vertical="center"/>
    </xf>
    <xf numFmtId="3" fontId="0" fillId="29" borderId="186" xfId="0" applyNumberFormat="1" applyFill="1" applyBorder="1"/>
    <xf numFmtId="3" fontId="0" fillId="30" borderId="182" xfId="0" applyNumberFormat="1" applyFill="1" applyBorder="1"/>
    <xf numFmtId="0" fontId="72" fillId="29" borderId="30" xfId="3" applyFont="1" applyFill="1" applyBorder="1"/>
    <xf numFmtId="0" fontId="72" fillId="29" borderId="31" xfId="3" applyFont="1" applyFill="1" applyBorder="1" applyAlignment="1">
      <alignment horizontal="center"/>
    </xf>
    <xf numFmtId="0" fontId="73" fillId="29" borderId="31" xfId="3" applyFont="1" applyFill="1" applyBorder="1" applyAlignment="1">
      <alignment horizontal="left"/>
    </xf>
    <xf numFmtId="0" fontId="44" fillId="29" borderId="31" xfId="3" applyFont="1" applyFill="1" applyBorder="1"/>
    <xf numFmtId="0" fontId="66" fillId="29" borderId="29" xfId="3" applyFill="1" applyBorder="1"/>
    <xf numFmtId="0" fontId="72" fillId="29" borderId="100" xfId="3" applyFont="1" applyFill="1" applyBorder="1"/>
    <xf numFmtId="0" fontId="74" fillId="29" borderId="101" xfId="3" applyFont="1" applyFill="1" applyBorder="1" applyAlignment="1">
      <alignment horizontal="center" vertical="center"/>
    </xf>
    <xf numFmtId="0" fontId="44" fillId="29" borderId="77" xfId="3" applyFont="1" applyFill="1" applyBorder="1"/>
    <xf numFmtId="0" fontId="44" fillId="29" borderId="102" xfId="3" applyFont="1" applyFill="1" applyBorder="1"/>
    <xf numFmtId="0" fontId="70" fillId="29" borderId="102" xfId="3" applyFont="1" applyFill="1" applyBorder="1" applyAlignment="1">
      <alignment horizontal="center"/>
    </xf>
    <xf numFmtId="0" fontId="66" fillId="29" borderId="103" xfId="3" applyFill="1" applyBorder="1"/>
    <xf numFmtId="0" fontId="44" fillId="29" borderId="105" xfId="3" applyFont="1" applyFill="1" applyBorder="1" applyAlignment="1">
      <alignment horizontal="center"/>
    </xf>
    <xf numFmtId="0" fontId="44" fillId="29" borderId="106" xfId="3" applyFont="1" applyFill="1" applyBorder="1" applyAlignment="1">
      <alignment horizontal="center"/>
    </xf>
    <xf numFmtId="0" fontId="44" fillId="29" borderId="109" xfId="3" applyFont="1" applyFill="1" applyBorder="1" applyAlignment="1">
      <alignment horizontal="center"/>
    </xf>
    <xf numFmtId="0" fontId="44" fillId="29" borderId="110" xfId="3" applyFont="1" applyFill="1" applyBorder="1" applyAlignment="1">
      <alignment horizontal="center"/>
    </xf>
    <xf numFmtId="0" fontId="44" fillId="29" borderId="111" xfId="3" applyFont="1" applyFill="1" applyBorder="1"/>
    <xf numFmtId="0" fontId="44" fillId="29" borderId="112" xfId="3" applyFont="1" applyFill="1" applyBorder="1"/>
    <xf numFmtId="3" fontId="44" fillId="29" borderId="112" xfId="3" applyNumberFormat="1" applyFont="1" applyFill="1" applyBorder="1" applyAlignment="1">
      <alignment horizontal="right" vertical="center"/>
    </xf>
    <xf numFmtId="3" fontId="78" fillId="29" borderId="113" xfId="3" applyNumberFormat="1" applyFont="1" applyFill="1" applyBorder="1" applyAlignment="1">
      <alignment horizontal="right" vertical="center"/>
    </xf>
    <xf numFmtId="0" fontId="44" fillId="29" borderId="114" xfId="3" applyFont="1" applyFill="1" applyBorder="1"/>
    <xf numFmtId="0" fontId="44" fillId="29" borderId="27" xfId="3" applyFont="1" applyFill="1" applyBorder="1"/>
    <xf numFmtId="3" fontId="44" fillId="29" borderId="27" xfId="3" applyNumberFormat="1" applyFont="1" applyFill="1" applyBorder="1" applyAlignment="1">
      <alignment horizontal="right" vertical="center"/>
    </xf>
    <xf numFmtId="3" fontId="78" fillId="29" borderId="115" xfId="3" applyNumberFormat="1" applyFont="1" applyFill="1" applyBorder="1" applyAlignment="1">
      <alignment horizontal="right" vertical="center"/>
    </xf>
    <xf numFmtId="0" fontId="44" fillId="29" borderId="116" xfId="3" applyFont="1" applyFill="1" applyBorder="1"/>
    <xf numFmtId="0" fontId="44" fillId="29" borderId="117" xfId="3" applyFont="1" applyFill="1" applyBorder="1"/>
    <xf numFmtId="3" fontId="44" fillId="29" borderId="117" xfId="3" applyNumberFormat="1" applyFont="1" applyFill="1" applyBorder="1" applyAlignment="1">
      <alignment horizontal="right" vertical="center"/>
    </xf>
    <xf numFmtId="3" fontId="78" fillId="29" borderId="118" xfId="3" applyNumberFormat="1" applyFont="1" applyFill="1" applyBorder="1" applyAlignment="1">
      <alignment horizontal="right" vertical="center"/>
    </xf>
    <xf numFmtId="0" fontId="70" fillId="29" borderId="26" xfId="3" applyFont="1" applyFill="1" applyBorder="1"/>
    <xf numFmtId="3" fontId="70" fillId="29" borderId="26" xfId="3" applyNumberFormat="1" applyFont="1" applyFill="1" applyBorder="1" applyAlignment="1">
      <alignment horizontal="right" vertical="center"/>
    </xf>
    <xf numFmtId="3" fontId="72" fillId="29" borderId="119" xfId="3" applyNumberFormat="1" applyFont="1" applyFill="1" applyBorder="1" applyAlignment="1">
      <alignment horizontal="right" vertical="center"/>
    </xf>
    <xf numFmtId="0" fontId="72" fillId="19" borderId="30" xfId="3" applyFont="1" applyFill="1" applyBorder="1"/>
    <xf numFmtId="0" fontId="72" fillId="19" borderId="31" xfId="3" applyFont="1" applyFill="1" applyBorder="1" applyAlignment="1">
      <alignment horizontal="center"/>
    </xf>
    <xf numFmtId="0" fontId="69" fillId="19" borderId="31" xfId="3" applyFont="1" applyFill="1" applyBorder="1" applyAlignment="1">
      <alignment horizontal="left"/>
    </xf>
    <xf numFmtId="0" fontId="44" fillId="19" borderId="31" xfId="3" applyFont="1" applyFill="1" applyBorder="1"/>
    <xf numFmtId="0" fontId="66" fillId="19" borderId="29" xfId="3" applyFill="1" applyBorder="1"/>
    <xf numFmtId="0" fontId="72" fillId="19" borderId="100" xfId="3" applyFont="1" applyFill="1" applyBorder="1"/>
    <xf numFmtId="0" fontId="75" fillId="19" borderId="101" xfId="3" applyFont="1" applyFill="1" applyBorder="1" applyAlignment="1">
      <alignment horizontal="center" vertical="center"/>
    </xf>
    <xf numFmtId="0" fontId="44" fillId="19" borderId="77" xfId="3" applyFont="1" applyFill="1" applyBorder="1"/>
    <xf numFmtId="0" fontId="44" fillId="19" borderId="102" xfId="3" applyFont="1" applyFill="1" applyBorder="1"/>
    <xf numFmtId="0" fontId="70" fillId="19" borderId="102" xfId="3" applyFont="1" applyFill="1" applyBorder="1" applyAlignment="1">
      <alignment horizontal="center"/>
    </xf>
    <xf numFmtId="0" fontId="66" fillId="19" borderId="103" xfId="3" applyFill="1" applyBorder="1"/>
    <xf numFmtId="0" fontId="44" fillId="19" borderId="105" xfId="3" applyFont="1" applyFill="1" applyBorder="1" applyAlignment="1">
      <alignment horizontal="center"/>
    </xf>
    <xf numFmtId="0" fontId="76" fillId="19" borderId="105" xfId="3" applyFont="1" applyFill="1" applyBorder="1" applyAlignment="1">
      <alignment horizontal="center"/>
    </xf>
    <xf numFmtId="0" fontId="44" fillId="19" borderId="106" xfId="3" applyFont="1" applyFill="1" applyBorder="1" applyAlignment="1">
      <alignment horizontal="center"/>
    </xf>
    <xf numFmtId="0" fontId="44" fillId="19" borderId="109" xfId="3" applyFont="1" applyFill="1" applyBorder="1" applyAlignment="1">
      <alignment horizontal="center"/>
    </xf>
    <xf numFmtId="0" fontId="76" fillId="19" borderId="109" xfId="3" applyFont="1" applyFill="1" applyBorder="1" applyAlignment="1">
      <alignment horizontal="center"/>
    </xf>
    <xf numFmtId="0" fontId="44" fillId="19" borderId="110" xfId="3" applyFont="1" applyFill="1" applyBorder="1" applyAlignment="1">
      <alignment horizontal="center"/>
    </xf>
    <xf numFmtId="0" fontId="44" fillId="19" borderId="114" xfId="3" applyFont="1" applyFill="1" applyBorder="1"/>
    <xf numFmtId="0" fontId="29" fillId="19" borderId="27" xfId="3" applyFont="1" applyFill="1" applyBorder="1" applyAlignment="1">
      <alignment horizontal="left" indent="1"/>
    </xf>
    <xf numFmtId="3" fontId="44" fillId="19" borderId="27" xfId="3" applyNumberFormat="1" applyFont="1" applyFill="1" applyBorder="1"/>
    <xf numFmtId="3" fontId="44" fillId="19" borderId="27" xfId="3" applyNumberFormat="1" applyFont="1" applyFill="1" applyBorder="1" applyAlignment="1">
      <alignment horizontal="right"/>
    </xf>
    <xf numFmtId="3" fontId="76" fillId="19" borderId="27" xfId="3" applyNumberFormat="1" applyFont="1" applyFill="1" applyBorder="1"/>
    <xf numFmtId="3" fontId="78" fillId="19" borderId="115" xfId="3" applyNumberFormat="1" applyFont="1" applyFill="1" applyBorder="1"/>
    <xf numFmtId="0" fontId="44" fillId="19" borderId="120" xfId="3" applyFont="1" applyFill="1" applyBorder="1"/>
    <xf numFmtId="0" fontId="29" fillId="19" borderId="121" xfId="3" applyFont="1" applyFill="1" applyBorder="1" applyAlignment="1">
      <alignment horizontal="left" indent="1"/>
    </xf>
    <xf numFmtId="3" fontId="44" fillId="19" borderId="121" xfId="3" applyNumberFormat="1" applyFont="1" applyFill="1" applyBorder="1"/>
    <xf numFmtId="3" fontId="76" fillId="19" borderId="121" xfId="3" applyNumberFormat="1" applyFont="1" applyFill="1" applyBorder="1"/>
    <xf numFmtId="3" fontId="78" fillId="19" borderId="122" xfId="3" applyNumberFormat="1" applyFont="1" applyFill="1" applyBorder="1"/>
    <xf numFmtId="0" fontId="70" fillId="19" borderId="26" xfId="3" applyFont="1" applyFill="1" applyBorder="1"/>
    <xf numFmtId="3" fontId="70" fillId="19" borderId="26" xfId="3" applyNumberFormat="1" applyFont="1" applyFill="1" applyBorder="1"/>
    <xf numFmtId="3" fontId="77" fillId="19" borderId="26" xfId="3" applyNumberFormat="1" applyFont="1" applyFill="1" applyBorder="1"/>
    <xf numFmtId="3" fontId="72" fillId="19" borderId="119" xfId="3" applyNumberFormat="1" applyFont="1" applyFill="1" applyBorder="1"/>
    <xf numFmtId="0" fontId="44" fillId="19" borderId="27" xfId="3" applyFont="1" applyFill="1" applyBorder="1" applyAlignment="1">
      <alignment horizontal="left" indent="1"/>
    </xf>
    <xf numFmtId="0" fontId="44" fillId="19" borderId="121" xfId="3" applyFont="1" applyFill="1" applyBorder="1"/>
    <xf numFmtId="0" fontId="44" fillId="29" borderId="112" xfId="3" applyFont="1" applyFill="1" applyBorder="1" applyAlignment="1">
      <alignment horizontal="left" indent="1"/>
    </xf>
    <xf numFmtId="3" fontId="44" fillId="29" borderId="112" xfId="3" applyNumberFormat="1" applyFont="1" applyFill="1" applyBorder="1" applyAlignment="1">
      <alignment horizontal="right"/>
    </xf>
    <xf numFmtId="3" fontId="78" fillId="29" borderId="113" xfId="3" applyNumberFormat="1" applyFont="1" applyFill="1" applyBorder="1" applyAlignment="1">
      <alignment horizontal="right"/>
    </xf>
    <xf numFmtId="3" fontId="44" fillId="29" borderId="27" xfId="3" applyNumberFormat="1" applyFont="1" applyFill="1" applyBorder="1" applyAlignment="1">
      <alignment horizontal="right"/>
    </xf>
    <xf numFmtId="3" fontId="78" fillId="29" borderId="115" xfId="3" applyNumberFormat="1" applyFont="1" applyFill="1" applyBorder="1" applyAlignment="1">
      <alignment horizontal="right"/>
    </xf>
    <xf numFmtId="3" fontId="44" fillId="29" borderId="117" xfId="3" applyNumberFormat="1" applyFont="1" applyFill="1" applyBorder="1" applyAlignment="1">
      <alignment horizontal="right"/>
    </xf>
    <xf numFmtId="3" fontId="78" fillId="29" borderId="118" xfId="3" applyNumberFormat="1" applyFont="1" applyFill="1" applyBorder="1" applyAlignment="1">
      <alignment horizontal="right"/>
    </xf>
    <xf numFmtId="0" fontId="44" fillId="19" borderId="123" xfId="3" applyFont="1" applyFill="1" applyBorder="1"/>
    <xf numFmtId="0" fontId="39" fillId="19" borderId="124" xfId="3" applyFont="1" applyFill="1" applyBorder="1" applyAlignment="1">
      <alignment horizontal="left" indent="1"/>
    </xf>
    <xf numFmtId="3" fontId="44" fillId="19" borderId="124" xfId="3" applyNumberFormat="1" applyFont="1" applyFill="1" applyBorder="1"/>
    <xf numFmtId="3" fontId="76" fillId="19" borderId="124" xfId="3" applyNumberFormat="1" applyFont="1" applyFill="1" applyBorder="1"/>
    <xf numFmtId="3" fontId="78" fillId="19" borderId="125" xfId="3" applyNumberFormat="1" applyFont="1" applyFill="1" applyBorder="1"/>
    <xf numFmtId="0" fontId="44" fillId="19" borderId="124" xfId="3" applyFont="1" applyFill="1" applyBorder="1" applyAlignment="1">
      <alignment horizontal="left" indent="1"/>
    </xf>
    <xf numFmtId="0" fontId="28" fillId="19" borderId="124" xfId="3" applyFont="1" applyFill="1" applyBorder="1" applyAlignment="1">
      <alignment horizontal="left" indent="1"/>
    </xf>
    <xf numFmtId="0" fontId="44" fillId="19" borderId="116" xfId="3" applyFont="1" applyFill="1" applyBorder="1"/>
    <xf numFmtId="0" fontId="28" fillId="19" borderId="117" xfId="3" applyFont="1" applyFill="1" applyBorder="1" applyAlignment="1">
      <alignment horizontal="left" indent="1"/>
    </xf>
    <xf numFmtId="3" fontId="44" fillId="19" borderId="117" xfId="3" applyNumberFormat="1" applyFont="1" applyFill="1" applyBorder="1"/>
    <xf numFmtId="3" fontId="78" fillId="19" borderId="118" xfId="3" applyNumberFormat="1" applyFont="1" applyFill="1" applyBorder="1"/>
    <xf numFmtId="0" fontId="28" fillId="19" borderId="121" xfId="3" applyFont="1" applyFill="1" applyBorder="1" applyAlignment="1">
      <alignment horizontal="left" indent="1"/>
    </xf>
    <xf numFmtId="0" fontId="17" fillId="0" borderId="0" xfId="3" applyFont="1"/>
    <xf numFmtId="0" fontId="44" fillId="19" borderId="117" xfId="3" applyFont="1" applyFill="1" applyBorder="1" applyAlignment="1">
      <alignment horizontal="left" indent="1"/>
    </xf>
    <xf numFmtId="0" fontId="44" fillId="19" borderId="121" xfId="3" applyFont="1" applyFill="1" applyBorder="1" applyAlignment="1">
      <alignment horizontal="left" indent="1"/>
    </xf>
    <xf numFmtId="0" fontId="43" fillId="29" borderId="31" xfId="3" applyFont="1" applyFill="1" applyBorder="1"/>
    <xf numFmtId="0" fontId="43" fillId="29" borderId="77" xfId="3" applyFont="1" applyFill="1" applyBorder="1"/>
    <xf numFmtId="0" fontId="43" fillId="29" borderId="102" xfId="3" applyFont="1" applyFill="1" applyBorder="1"/>
    <xf numFmtId="0" fontId="43" fillId="29" borderId="105" xfId="3" applyFont="1" applyFill="1" applyBorder="1" applyAlignment="1">
      <alignment horizontal="center"/>
    </xf>
    <xf numFmtId="0" fontId="43" fillId="29" borderId="106" xfId="3" applyFont="1" applyFill="1" applyBorder="1" applyAlignment="1">
      <alignment horizontal="center"/>
    </xf>
    <xf numFmtId="0" fontId="43" fillId="29" borderId="111" xfId="3" applyFont="1" applyFill="1" applyBorder="1"/>
    <xf numFmtId="0" fontId="43" fillId="29" borderId="112" xfId="3" applyFont="1" applyFill="1" applyBorder="1" applyAlignment="1">
      <alignment horizontal="left" indent="1"/>
    </xf>
    <xf numFmtId="3" fontId="43" fillId="29" borderId="112" xfId="3" applyNumberFormat="1" applyFont="1" applyFill="1" applyBorder="1" applyAlignment="1">
      <alignment horizontal="right"/>
    </xf>
    <xf numFmtId="0" fontId="43" fillId="29" borderId="114" xfId="3" applyFont="1" applyFill="1" applyBorder="1"/>
    <xf numFmtId="0" fontId="43" fillId="29" borderId="76" xfId="3" applyFont="1" applyFill="1" applyBorder="1"/>
    <xf numFmtId="3" fontId="43" fillId="29" borderId="76" xfId="3" applyNumberFormat="1" applyFont="1" applyFill="1" applyBorder="1" applyAlignment="1">
      <alignment horizontal="right"/>
    </xf>
    <xf numFmtId="0" fontId="43" fillId="29" borderId="116" xfId="3" applyFont="1" applyFill="1" applyBorder="1"/>
    <xf numFmtId="0" fontId="43" fillId="29" borderId="117" xfId="3" applyFont="1" applyFill="1" applyBorder="1"/>
    <xf numFmtId="3" fontId="43" fillId="29" borderId="117" xfId="3" applyNumberFormat="1" applyFont="1" applyFill="1" applyBorder="1" applyAlignment="1">
      <alignment horizontal="right"/>
    </xf>
    <xf numFmtId="0" fontId="43" fillId="29" borderId="25" xfId="3" applyFont="1" applyFill="1" applyBorder="1"/>
    <xf numFmtId="0" fontId="43" fillId="19" borderId="31" xfId="3" applyFont="1" applyFill="1" applyBorder="1"/>
    <xf numFmtId="0" fontId="43" fillId="19" borderId="77" xfId="3" applyFont="1" applyFill="1" applyBorder="1"/>
    <xf numFmtId="0" fontId="43" fillId="19" borderId="102" xfId="3" applyFont="1" applyFill="1" applyBorder="1"/>
    <xf numFmtId="0" fontId="43" fillId="19" borderId="105" xfId="3" applyFont="1" applyFill="1" applyBorder="1" applyAlignment="1">
      <alignment horizontal="center"/>
    </xf>
    <xf numFmtId="0" fontId="43" fillId="19" borderId="106" xfId="3" applyFont="1" applyFill="1" applyBorder="1" applyAlignment="1">
      <alignment horizontal="center"/>
    </xf>
    <xf numFmtId="0" fontId="35" fillId="19" borderId="109" xfId="3" applyFont="1" applyFill="1" applyBorder="1" applyAlignment="1">
      <alignment horizontal="center"/>
    </xf>
    <xf numFmtId="0" fontId="43" fillId="19" borderId="114" xfId="3" applyFont="1" applyFill="1" applyBorder="1"/>
    <xf numFmtId="0" fontId="26" fillId="19" borderId="76" xfId="3" applyFont="1" applyFill="1" applyBorder="1" applyAlignment="1">
      <alignment horizontal="left" indent="1"/>
    </xf>
    <xf numFmtId="3" fontId="43" fillId="19" borderId="76" xfId="3" applyNumberFormat="1" applyFont="1" applyFill="1" applyBorder="1"/>
    <xf numFmtId="3" fontId="43" fillId="19" borderId="76" xfId="3" applyNumberFormat="1" applyFont="1" applyFill="1" applyBorder="1" applyAlignment="1">
      <alignment horizontal="right"/>
    </xf>
    <xf numFmtId="3" fontId="66" fillId="19" borderId="115" xfId="3" applyNumberFormat="1" applyFill="1" applyBorder="1"/>
    <xf numFmtId="0" fontId="43" fillId="19" borderId="116" xfId="3" applyFont="1" applyFill="1" applyBorder="1"/>
    <xf numFmtId="0" fontId="26" fillId="19" borderId="117" xfId="3" applyFont="1" applyFill="1" applyBorder="1" applyAlignment="1">
      <alignment horizontal="left" indent="1"/>
    </xf>
    <xf numFmtId="3" fontId="43" fillId="19" borderId="117" xfId="3" applyNumberFormat="1" applyFont="1" applyFill="1" applyBorder="1"/>
    <xf numFmtId="3" fontId="66" fillId="19" borderId="118" xfId="3" applyNumberFormat="1" applyFill="1" applyBorder="1"/>
    <xf numFmtId="0" fontId="43" fillId="19" borderId="120" xfId="3" applyFont="1" applyFill="1" applyBorder="1"/>
    <xf numFmtId="0" fontId="43" fillId="19" borderId="121" xfId="3" applyFont="1" applyFill="1" applyBorder="1" applyAlignment="1">
      <alignment horizontal="left" indent="1"/>
    </xf>
    <xf numFmtId="3" fontId="43" fillId="19" borderId="121" xfId="3" applyNumberFormat="1" applyFont="1" applyFill="1" applyBorder="1"/>
    <xf numFmtId="3" fontId="66" fillId="19" borderId="122" xfId="3" applyNumberFormat="1" applyFill="1" applyBorder="1"/>
    <xf numFmtId="0" fontId="43" fillId="19" borderId="25" xfId="3" applyFont="1" applyFill="1" applyBorder="1"/>
    <xf numFmtId="0" fontId="44" fillId="19" borderId="27" xfId="3" applyFont="1" applyFill="1" applyBorder="1"/>
    <xf numFmtId="3" fontId="78" fillId="19" borderId="27" xfId="3" applyNumberFormat="1" applyFont="1" applyFill="1" applyBorder="1"/>
    <xf numFmtId="0" fontId="44" fillId="19" borderId="124" xfId="3" applyFont="1" applyFill="1" applyBorder="1"/>
    <xf numFmtId="3" fontId="78" fillId="19" borderId="124" xfId="3" applyNumberFormat="1" applyFont="1" applyFill="1" applyBorder="1"/>
    <xf numFmtId="0" fontId="25" fillId="19" borderId="124" xfId="3" applyFont="1" applyFill="1" applyBorder="1"/>
    <xf numFmtId="3" fontId="78" fillId="19" borderId="121" xfId="3" applyNumberFormat="1" applyFont="1" applyFill="1" applyBorder="1"/>
    <xf numFmtId="0" fontId="35" fillId="19" borderId="117" xfId="3" applyFont="1" applyFill="1" applyBorder="1" applyAlignment="1">
      <alignment horizontal="left" indent="1"/>
    </xf>
    <xf numFmtId="0" fontId="35" fillId="19" borderId="121" xfId="3" applyFont="1" applyFill="1" applyBorder="1" applyAlignment="1">
      <alignment horizontal="left" indent="1"/>
    </xf>
    <xf numFmtId="0" fontId="44" fillId="29" borderId="27" xfId="3" applyFont="1" applyFill="1" applyBorder="1" applyAlignment="1">
      <alignment horizontal="left" indent="1"/>
    </xf>
    <xf numFmtId="0" fontId="44" fillId="29" borderId="117" xfId="3" applyFont="1" applyFill="1" applyBorder="1" applyAlignment="1">
      <alignment horizontal="left" indent="1"/>
    </xf>
    <xf numFmtId="0" fontId="26" fillId="19" borderId="124" xfId="3" applyFont="1" applyFill="1" applyBorder="1" applyAlignment="1">
      <alignment horizontal="left" indent="1"/>
    </xf>
    <xf numFmtId="0" fontId="72" fillId="19" borderId="31" xfId="3" applyFont="1" applyFill="1" applyBorder="1" applyAlignment="1">
      <alignment horizontal="left"/>
    </xf>
    <xf numFmtId="0" fontId="72" fillId="29" borderId="31" xfId="3" applyFont="1" applyFill="1" applyBorder="1" applyAlignment="1">
      <alignment horizontal="left"/>
    </xf>
    <xf numFmtId="0" fontId="42" fillId="29" borderId="126" xfId="3" applyFont="1" applyFill="1" applyBorder="1" applyAlignment="1">
      <alignment horizontal="right"/>
    </xf>
    <xf numFmtId="0" fontId="78" fillId="29" borderId="127" xfId="3" applyFont="1" applyFill="1" applyBorder="1" applyAlignment="1">
      <alignment horizontal="left" vertical="center" wrapText="1" indent="1"/>
    </xf>
    <xf numFmtId="3" fontId="44" fillId="29" borderId="58" xfId="3" applyNumberFormat="1" applyFont="1" applyFill="1" applyBorder="1" applyAlignment="1">
      <alignment horizontal="right"/>
    </xf>
    <xf numFmtId="3" fontId="78" fillId="29" borderId="128" xfId="3" applyNumberFormat="1" applyFont="1" applyFill="1" applyBorder="1" applyAlignment="1">
      <alignment horizontal="right"/>
    </xf>
    <xf numFmtId="0" fontId="42" fillId="29" borderId="136" xfId="3" applyFont="1" applyFill="1" applyBorder="1" applyAlignment="1">
      <alignment horizontal="right"/>
    </xf>
    <xf numFmtId="0" fontId="78" fillId="29" borderId="154" xfId="3" applyFont="1" applyFill="1" applyBorder="1" applyAlignment="1">
      <alignment horizontal="left" vertical="center" wrapText="1" indent="1"/>
    </xf>
    <xf numFmtId="3" fontId="70" fillId="29" borderId="137" xfId="3" applyNumberFormat="1" applyFont="1" applyFill="1" applyBorder="1" applyAlignment="1">
      <alignment horizontal="right"/>
    </xf>
    <xf numFmtId="3" fontId="72" fillId="29" borderId="141" xfId="3" applyNumberFormat="1" applyFont="1" applyFill="1" applyBorder="1" applyAlignment="1">
      <alignment horizontal="right"/>
    </xf>
    <xf numFmtId="3" fontId="44" fillId="29" borderId="112" xfId="3" applyNumberFormat="1" applyFont="1" applyFill="1" applyBorder="1" applyAlignment="1">
      <alignment horizontal="center"/>
    </xf>
    <xf numFmtId="0" fontId="24" fillId="19" borderId="124" xfId="3" applyFont="1" applyFill="1" applyBorder="1" applyAlignment="1">
      <alignment horizontal="left" indent="1"/>
    </xf>
    <xf numFmtId="0" fontId="36" fillId="19" borderId="117" xfId="3" applyFont="1" applyFill="1" applyBorder="1" applyAlignment="1">
      <alignment horizontal="left" indent="1"/>
    </xf>
    <xf numFmtId="0" fontId="36" fillId="19" borderId="121" xfId="3" applyFont="1" applyFill="1" applyBorder="1" applyAlignment="1">
      <alignment horizontal="left" indent="1"/>
    </xf>
    <xf numFmtId="3" fontId="43" fillId="29" borderId="76" xfId="3" applyNumberFormat="1" applyFont="1" applyFill="1" applyBorder="1" applyAlignment="1">
      <alignment horizontal="right" vertical="center"/>
    </xf>
    <xf numFmtId="3" fontId="43" fillId="29" borderId="117" xfId="3" applyNumberFormat="1" applyFont="1" applyFill="1" applyBorder="1" applyAlignment="1">
      <alignment horizontal="right" vertical="center"/>
    </xf>
    <xf numFmtId="0" fontId="43" fillId="19" borderId="76" xfId="3" applyFont="1" applyFill="1" applyBorder="1" applyAlignment="1">
      <alignment horizontal="left" indent="1"/>
    </xf>
    <xf numFmtId="3" fontId="76" fillId="19" borderId="76" xfId="3" applyNumberFormat="1" applyFont="1" applyFill="1" applyBorder="1"/>
    <xf numFmtId="3" fontId="76" fillId="19" borderId="76" xfId="3" applyNumberFormat="1" applyFont="1" applyFill="1" applyBorder="1" applyAlignment="1">
      <alignment horizontal="right"/>
    </xf>
    <xf numFmtId="3" fontId="86" fillId="19" borderId="115" xfId="3" applyNumberFormat="1" applyFont="1" applyFill="1" applyBorder="1"/>
    <xf numFmtId="0" fontId="37" fillId="19" borderId="76" xfId="3" applyFont="1" applyFill="1" applyBorder="1" applyAlignment="1">
      <alignment horizontal="left" indent="1"/>
    </xf>
    <xf numFmtId="3" fontId="86" fillId="19" borderId="122" xfId="3" applyNumberFormat="1" applyFont="1" applyFill="1" applyBorder="1"/>
    <xf numFmtId="0" fontId="44" fillId="29" borderId="117" xfId="3" applyFont="1" applyFill="1" applyBorder="1" applyAlignment="1">
      <alignment horizontal="left" vertical="center" indent="1"/>
    </xf>
    <xf numFmtId="0" fontId="39" fillId="19" borderId="27" xfId="3" applyFont="1" applyFill="1" applyBorder="1" applyAlignment="1">
      <alignment horizontal="left" indent="1"/>
    </xf>
    <xf numFmtId="3" fontId="86" fillId="19" borderId="146" xfId="3" applyNumberFormat="1" applyFont="1" applyFill="1" applyBorder="1"/>
    <xf numFmtId="3" fontId="86" fillId="19" borderId="125" xfId="3" applyNumberFormat="1" applyFont="1" applyFill="1" applyBorder="1"/>
    <xf numFmtId="0" fontId="32" fillId="19" borderId="124" xfId="3" applyFont="1" applyFill="1" applyBorder="1" applyAlignment="1">
      <alignment horizontal="left" indent="1"/>
    </xf>
    <xf numFmtId="3" fontId="21" fillId="19" borderId="124" xfId="3" applyNumberFormat="1" applyFont="1" applyFill="1" applyBorder="1"/>
    <xf numFmtId="0" fontId="18" fillId="19" borderId="124" xfId="3" applyFont="1" applyFill="1" applyBorder="1" applyAlignment="1">
      <alignment horizontal="left" indent="1"/>
    </xf>
    <xf numFmtId="0" fontId="76" fillId="19" borderId="123" xfId="3" applyFont="1" applyFill="1" applyBorder="1"/>
    <xf numFmtId="0" fontId="76" fillId="19" borderId="124" xfId="3" applyFont="1" applyFill="1" applyBorder="1" applyAlignment="1">
      <alignment horizontal="left" indent="1"/>
    </xf>
    <xf numFmtId="0" fontId="42" fillId="19" borderId="124" xfId="3" applyFont="1" applyFill="1" applyBorder="1" applyAlignment="1">
      <alignment horizontal="left" indent="1"/>
    </xf>
    <xf numFmtId="3" fontId="76" fillId="19" borderId="117" xfId="3" applyNumberFormat="1" applyFont="1" applyFill="1" applyBorder="1"/>
    <xf numFmtId="3" fontId="86" fillId="19" borderId="118" xfId="3" applyNumberFormat="1" applyFont="1" applyFill="1" applyBorder="1"/>
    <xf numFmtId="3" fontId="21" fillId="19" borderId="117" xfId="3" applyNumberFormat="1" applyFont="1" applyFill="1" applyBorder="1"/>
    <xf numFmtId="0" fontId="30" fillId="19" borderId="76" xfId="3" applyFont="1" applyFill="1" applyBorder="1" applyAlignment="1">
      <alignment horizontal="left" indent="1"/>
    </xf>
    <xf numFmtId="0" fontId="77" fillId="29" borderId="31" xfId="3" applyFont="1" applyFill="1" applyBorder="1" applyAlignment="1">
      <alignment horizontal="left"/>
    </xf>
    <xf numFmtId="0" fontId="43" fillId="29" borderId="76" xfId="3" applyFont="1" applyFill="1" applyBorder="1" applyAlignment="1">
      <alignment horizontal="left" vertical="center" indent="1"/>
    </xf>
    <xf numFmtId="3" fontId="76" fillId="0" borderId="0" xfId="3" applyNumberFormat="1" applyFont="1" applyAlignment="1">
      <alignment horizontal="right"/>
    </xf>
    <xf numFmtId="0" fontId="76" fillId="0" borderId="0" xfId="3" applyFont="1" applyAlignment="1">
      <alignment horizontal="right"/>
    </xf>
    <xf numFmtId="0" fontId="76" fillId="0" borderId="0" xfId="3" applyFont="1" applyAlignment="1">
      <alignment horizontal="left"/>
    </xf>
    <xf numFmtId="0" fontId="44" fillId="30" borderId="25" xfId="3" applyFont="1" applyFill="1" applyBorder="1"/>
    <xf numFmtId="0" fontId="70" fillId="30" borderId="26" xfId="3" applyFont="1" applyFill="1" applyBorder="1"/>
    <xf numFmtId="3" fontId="70" fillId="30" borderId="26" xfId="3" applyNumberFormat="1" applyFont="1" applyFill="1" applyBorder="1" applyAlignment="1">
      <alignment horizontal="right"/>
    </xf>
    <xf numFmtId="3" fontId="72" fillId="30" borderId="119" xfId="3" applyNumberFormat="1" applyFont="1" applyFill="1" applyBorder="1" applyAlignment="1">
      <alignment horizontal="right"/>
    </xf>
    <xf numFmtId="0" fontId="70" fillId="18" borderId="25" xfId="3" applyFont="1" applyFill="1" applyBorder="1"/>
    <xf numFmtId="0" fontId="70" fillId="18" borderId="26" xfId="3" applyFont="1" applyFill="1" applyBorder="1"/>
    <xf numFmtId="3" fontId="77" fillId="18" borderId="26" xfId="3" applyNumberFormat="1" applyFont="1" applyFill="1" applyBorder="1"/>
    <xf numFmtId="3" fontId="87" fillId="18" borderId="119" xfId="3" applyNumberFormat="1" applyFont="1" applyFill="1" applyBorder="1"/>
    <xf numFmtId="0" fontId="70" fillId="18" borderId="131" xfId="3" applyFont="1" applyFill="1" applyBorder="1"/>
    <xf numFmtId="0" fontId="70" fillId="18" borderId="132" xfId="3" applyFont="1" applyFill="1" applyBorder="1" applyAlignment="1">
      <alignment horizontal="left" indent="1"/>
    </xf>
    <xf numFmtId="3" fontId="70" fillId="18" borderId="132" xfId="3" applyNumberFormat="1" applyFont="1" applyFill="1" applyBorder="1"/>
    <xf numFmtId="3" fontId="72" fillId="18" borderId="135" xfId="3" applyNumberFormat="1" applyFont="1" applyFill="1" applyBorder="1"/>
    <xf numFmtId="0" fontId="43" fillId="30" borderId="25" xfId="3" applyFont="1" applyFill="1" applyBorder="1"/>
    <xf numFmtId="3" fontId="70" fillId="30" borderId="26" xfId="3" applyNumberFormat="1" applyFont="1" applyFill="1" applyBorder="1" applyAlignment="1">
      <alignment horizontal="right" vertical="center"/>
    </xf>
    <xf numFmtId="3" fontId="72" fillId="30" borderId="119" xfId="3" applyNumberFormat="1" applyFont="1" applyFill="1" applyBorder="1" applyAlignment="1">
      <alignment horizontal="right" vertical="center"/>
    </xf>
    <xf numFmtId="0" fontId="43" fillId="18" borderId="25" xfId="3" applyFont="1" applyFill="1" applyBorder="1"/>
    <xf numFmtId="3" fontId="70" fillId="18" borderId="26" xfId="3" applyNumberFormat="1" applyFont="1" applyFill="1" applyBorder="1"/>
    <xf numFmtId="3" fontId="43" fillId="18" borderId="26" xfId="3" applyNumberFormat="1" applyFont="1" applyFill="1" applyBorder="1"/>
    <xf numFmtId="0" fontId="44" fillId="18" borderId="25" xfId="3" applyFont="1" applyFill="1" applyBorder="1"/>
    <xf numFmtId="3" fontId="44" fillId="18" borderId="26" xfId="3" applyNumberFormat="1" applyFont="1" applyFill="1" applyBorder="1"/>
    <xf numFmtId="3" fontId="78" fillId="18" borderId="119" xfId="3" applyNumberFormat="1" applyFont="1" applyFill="1" applyBorder="1"/>
    <xf numFmtId="3" fontId="72" fillId="18" borderId="119" xfId="3" applyNumberFormat="1" applyFont="1" applyFill="1" applyBorder="1"/>
    <xf numFmtId="3" fontId="70" fillId="30" borderId="26" xfId="3" applyNumberFormat="1" applyFont="1" applyFill="1" applyBorder="1" applyAlignment="1">
      <alignment horizontal="center"/>
    </xf>
    <xf numFmtId="3" fontId="72" fillId="30" borderId="119" xfId="3" applyNumberFormat="1" applyFont="1" applyFill="1" applyBorder="1" applyAlignment="1">
      <alignment horizontal="center"/>
    </xf>
    <xf numFmtId="3" fontId="44" fillId="30" borderId="26" xfId="3" applyNumberFormat="1" applyFont="1" applyFill="1" applyBorder="1" applyAlignment="1">
      <alignment horizontal="right"/>
    </xf>
    <xf numFmtId="3" fontId="62" fillId="18" borderId="119" xfId="3" applyNumberFormat="1" applyFont="1" applyFill="1" applyBorder="1"/>
    <xf numFmtId="3" fontId="77" fillId="30" borderId="26" xfId="3" applyNumberFormat="1" applyFont="1" applyFill="1" applyBorder="1" applyAlignment="1">
      <alignment horizontal="right"/>
    </xf>
    <xf numFmtId="3" fontId="87" fillId="30" borderId="119" xfId="3" applyNumberFormat="1" applyFont="1" applyFill="1" applyBorder="1" applyAlignment="1">
      <alignment horizontal="right"/>
    </xf>
    <xf numFmtId="0" fontId="61" fillId="13" borderId="0" xfId="6" applyFont="1" applyFill="1" applyAlignment="1">
      <alignment horizontal="right"/>
    </xf>
    <xf numFmtId="0" fontId="54" fillId="13" borderId="0" xfId="6" applyFont="1" applyFill="1" applyAlignment="1">
      <alignment horizontal="center" vertical="center"/>
    </xf>
    <xf numFmtId="0" fontId="54" fillId="13" borderId="26" xfId="6" applyFont="1" applyFill="1" applyBorder="1" applyAlignment="1">
      <alignment vertical="center"/>
    </xf>
    <xf numFmtId="0" fontId="61" fillId="13" borderId="26" xfId="6" applyFont="1" applyFill="1" applyBorder="1" applyAlignment="1">
      <alignment horizontal="center" vertical="center"/>
    </xf>
    <xf numFmtId="1" fontId="61" fillId="13" borderId="26" xfId="6" applyNumberFormat="1" applyFont="1" applyFill="1" applyBorder="1" applyAlignment="1">
      <alignment horizontal="center" vertical="center"/>
    </xf>
    <xf numFmtId="3" fontId="61" fillId="16" borderId="26" xfId="6" applyNumberFormat="1" applyFont="1" applyFill="1" applyBorder="1" applyAlignment="1">
      <alignment horizontal="right" vertical="center"/>
    </xf>
    <xf numFmtId="3" fontId="61" fillId="43" borderId="26" xfId="6" applyNumberFormat="1" applyFont="1" applyFill="1" applyBorder="1" applyAlignment="1">
      <alignment horizontal="center" vertical="center"/>
    </xf>
    <xf numFmtId="3" fontId="61" fillId="43" borderId="26" xfId="6" applyNumberFormat="1" applyFont="1" applyFill="1" applyBorder="1" applyAlignment="1">
      <alignment horizontal="right" vertical="center"/>
    </xf>
    <xf numFmtId="3" fontId="54" fillId="13" borderId="65" xfId="6" applyNumberFormat="1" applyFont="1" applyFill="1" applyBorder="1" applyAlignment="1">
      <alignment horizontal="center" vertical="center"/>
    </xf>
    <xf numFmtId="3" fontId="54" fillId="13" borderId="65" xfId="6" applyNumberFormat="1" applyFont="1" applyFill="1" applyBorder="1" applyAlignment="1">
      <alignment horizontal="left" vertical="center"/>
    </xf>
    <xf numFmtId="3" fontId="54" fillId="15" borderId="65" xfId="6" applyNumberFormat="1" applyFont="1" applyFill="1" applyBorder="1" applyAlignment="1" applyProtection="1">
      <alignment horizontal="right" vertical="center"/>
      <protection locked="0"/>
    </xf>
    <xf numFmtId="3" fontId="54" fillId="25" borderId="65" xfId="6" applyNumberFormat="1" applyFont="1" applyFill="1" applyBorder="1" applyAlignment="1">
      <alignment horizontal="right" vertical="center"/>
    </xf>
    <xf numFmtId="3" fontId="54" fillId="13" borderId="58" xfId="6" applyNumberFormat="1" applyFont="1" applyFill="1" applyBorder="1" applyAlignment="1">
      <alignment horizontal="center" vertical="center"/>
    </xf>
    <xf numFmtId="3" fontId="54" fillId="13" borderId="58" xfId="6" applyNumberFormat="1" applyFont="1" applyFill="1" applyBorder="1" applyAlignment="1">
      <alignment vertical="center"/>
    </xf>
    <xf numFmtId="3" fontId="54" fillId="15" borderId="58" xfId="6" applyNumberFormat="1" applyFont="1" applyFill="1" applyBorder="1" applyAlignment="1" applyProtection="1">
      <alignment horizontal="right" vertical="center"/>
      <protection locked="0"/>
    </xf>
    <xf numFmtId="3" fontId="54" fillId="25" borderId="58" xfId="6" applyNumberFormat="1" applyFont="1" applyFill="1" applyBorder="1" applyAlignment="1">
      <alignment horizontal="right" vertical="center"/>
    </xf>
    <xf numFmtId="3" fontId="54" fillId="13" borderId="65" xfId="6" applyNumberFormat="1" applyFont="1" applyFill="1" applyBorder="1" applyAlignment="1">
      <alignment vertical="center"/>
    </xf>
    <xf numFmtId="3" fontId="61" fillId="13" borderId="58" xfId="6" applyNumberFormat="1" applyFont="1" applyFill="1" applyBorder="1" applyAlignment="1">
      <alignment horizontal="center" vertical="center"/>
    </xf>
    <xf numFmtId="3" fontId="61" fillId="13" borderId="137" xfId="6" applyNumberFormat="1" applyFont="1" applyFill="1" applyBorder="1" applyAlignment="1">
      <alignment horizontal="center" vertical="center"/>
    </xf>
    <xf numFmtId="3" fontId="54" fillId="13" borderId="137" xfId="6" applyNumberFormat="1" applyFont="1" applyFill="1" applyBorder="1" applyAlignment="1">
      <alignment horizontal="center" vertical="center"/>
    </xf>
    <xf numFmtId="3" fontId="54" fillId="13" borderId="137" xfId="6" applyNumberFormat="1" applyFont="1" applyFill="1" applyBorder="1" applyAlignment="1">
      <alignment vertical="center"/>
    </xf>
    <xf numFmtId="3" fontId="54" fillId="25" borderId="109" xfId="6" applyNumberFormat="1" applyFont="1" applyFill="1" applyBorder="1" applyAlignment="1">
      <alignment horizontal="right" vertical="center"/>
    </xf>
    <xf numFmtId="3" fontId="54" fillId="13" borderId="26" xfId="6" applyNumberFormat="1" applyFont="1" applyFill="1" applyBorder="1" applyAlignment="1">
      <alignment horizontal="center" vertical="center"/>
    </xf>
    <xf numFmtId="3" fontId="54" fillId="13" borderId="26" xfId="6" applyNumberFormat="1" applyFont="1" applyFill="1" applyBorder="1" applyAlignment="1">
      <alignment vertical="center"/>
    </xf>
    <xf numFmtId="3" fontId="54" fillId="25" borderId="26" xfId="6" applyNumberFormat="1" applyFont="1" applyFill="1" applyBorder="1" applyAlignment="1">
      <alignment horizontal="right" vertical="center"/>
    </xf>
    <xf numFmtId="3" fontId="61" fillId="13" borderId="58" xfId="6" applyNumberFormat="1" applyFont="1" applyFill="1" applyBorder="1" applyAlignment="1">
      <alignment vertical="center"/>
    </xf>
    <xf numFmtId="3" fontId="61" fillId="13" borderId="132" xfId="6" applyNumberFormat="1" applyFont="1" applyFill="1" applyBorder="1" applyAlignment="1">
      <alignment horizontal="center" vertical="center"/>
    </xf>
    <xf numFmtId="3" fontId="54" fillId="13" borderId="132" xfId="6" applyNumberFormat="1" applyFont="1" applyFill="1" applyBorder="1" applyAlignment="1">
      <alignment horizontal="center" vertical="center"/>
    </xf>
    <xf numFmtId="3" fontId="54" fillId="13" borderId="132" xfId="6" applyNumberFormat="1" applyFont="1" applyFill="1" applyBorder="1" applyAlignment="1">
      <alignment vertical="center"/>
    </xf>
    <xf numFmtId="3" fontId="54" fillId="25" borderId="132" xfId="6" applyNumberFormat="1" applyFont="1" applyFill="1" applyBorder="1" applyAlignment="1">
      <alignment horizontal="right" vertical="center"/>
    </xf>
    <xf numFmtId="3" fontId="61" fillId="13" borderId="109" xfId="6" applyNumberFormat="1" applyFont="1" applyFill="1" applyBorder="1" applyAlignment="1">
      <alignment horizontal="center" vertical="center"/>
    </xf>
    <xf numFmtId="3" fontId="54" fillId="13" borderId="109" xfId="6" applyNumberFormat="1" applyFont="1" applyFill="1" applyBorder="1" applyAlignment="1">
      <alignment horizontal="center" vertical="center"/>
    </xf>
    <xf numFmtId="3" fontId="54" fillId="13" borderId="109" xfId="6" applyNumberFormat="1" applyFont="1" applyFill="1" applyBorder="1" applyAlignment="1">
      <alignment vertical="center"/>
    </xf>
    <xf numFmtId="3" fontId="61" fillId="13" borderId="26" xfId="6" applyNumberFormat="1" applyFont="1" applyFill="1" applyBorder="1" applyAlignment="1">
      <alignment horizontal="center" vertical="center"/>
    </xf>
    <xf numFmtId="3" fontId="54" fillId="13" borderId="75" xfId="6" applyNumberFormat="1" applyFont="1" applyFill="1" applyBorder="1" applyAlignment="1">
      <alignment vertical="center"/>
    </xf>
    <xf numFmtId="3" fontId="54" fillId="13" borderId="75" xfId="6" applyNumberFormat="1" applyFont="1" applyFill="1" applyBorder="1" applyAlignment="1">
      <alignment horizontal="center" vertical="center"/>
    </xf>
    <xf numFmtId="3" fontId="61" fillId="20" borderId="26" xfId="6" applyNumberFormat="1" applyFont="1" applyFill="1" applyBorder="1" applyAlignment="1">
      <alignment horizontal="right" vertical="center"/>
    </xf>
    <xf numFmtId="3" fontId="61" fillId="21" borderId="26" xfId="6" applyNumberFormat="1" applyFont="1" applyFill="1" applyBorder="1" applyAlignment="1">
      <alignment horizontal="center" vertical="center"/>
    </xf>
    <xf numFmtId="3" fontId="61" fillId="21" borderId="26" xfId="6" applyNumberFormat="1" applyFont="1" applyFill="1" applyBorder="1" applyAlignment="1">
      <alignment horizontal="right" vertical="center"/>
    </xf>
    <xf numFmtId="3" fontId="54" fillId="22" borderId="65" xfId="6" applyNumberFormat="1" applyFont="1" applyFill="1" applyBorder="1" applyAlignment="1">
      <alignment vertical="center"/>
    </xf>
    <xf numFmtId="3" fontId="54" fillId="22" borderId="65" xfId="6" applyNumberFormat="1" applyFont="1" applyFill="1" applyBorder="1" applyAlignment="1">
      <alignment horizontal="center" vertical="center"/>
    </xf>
    <xf numFmtId="3" fontId="54" fillId="22" borderId="58" xfId="6" applyNumberFormat="1" applyFont="1" applyFill="1" applyBorder="1" applyAlignment="1">
      <alignment vertical="center"/>
    </xf>
    <xf numFmtId="3" fontId="54" fillId="22" borderId="58" xfId="6" applyNumberFormat="1" applyFont="1" applyFill="1" applyBorder="1" applyAlignment="1">
      <alignment horizontal="center" vertical="center"/>
    </xf>
    <xf numFmtId="3" fontId="54" fillId="22" borderId="137" xfId="6" applyNumberFormat="1" applyFont="1" applyFill="1" applyBorder="1" applyAlignment="1">
      <alignment vertical="center"/>
    </xf>
    <xf numFmtId="3" fontId="54" fillId="22" borderId="137" xfId="6" applyNumberFormat="1" applyFont="1" applyFill="1" applyBorder="1" applyAlignment="1">
      <alignment horizontal="center" vertical="center"/>
    </xf>
    <xf numFmtId="3" fontId="54" fillId="22" borderId="145" xfId="6" applyNumberFormat="1" applyFont="1" applyFill="1" applyBorder="1" applyAlignment="1">
      <alignment vertical="center"/>
    </xf>
    <xf numFmtId="3" fontId="54" fillId="22" borderId="145" xfId="6" applyNumberFormat="1" applyFont="1" applyFill="1" applyBorder="1" applyAlignment="1">
      <alignment horizontal="center" vertical="center"/>
    </xf>
    <xf numFmtId="3" fontId="54" fillId="22" borderId="75" xfId="6" applyNumberFormat="1" applyFont="1" applyFill="1" applyBorder="1" applyAlignment="1">
      <alignment horizontal="center" vertical="center"/>
    </xf>
    <xf numFmtId="3" fontId="54" fillId="22" borderId="75" xfId="6" applyNumberFormat="1" applyFont="1" applyFill="1" applyBorder="1" applyAlignment="1">
      <alignment vertical="center"/>
    </xf>
    <xf numFmtId="3" fontId="61" fillId="26" borderId="26" xfId="6" applyNumberFormat="1" applyFont="1" applyFill="1" applyBorder="1" applyAlignment="1">
      <alignment vertical="center"/>
    </xf>
    <xf numFmtId="3" fontId="54" fillId="26" borderId="26" xfId="6" applyNumberFormat="1" applyFont="1" applyFill="1" applyBorder="1" applyAlignment="1">
      <alignment vertical="center"/>
    </xf>
    <xf numFmtId="3" fontId="61" fillId="0" borderId="26" xfId="6" applyNumberFormat="1" applyFont="1" applyBorder="1" applyAlignment="1">
      <alignment horizontal="right" vertical="center"/>
    </xf>
    <xf numFmtId="3" fontId="61" fillId="0" borderId="26" xfId="6" applyNumberFormat="1" applyFont="1" applyBorder="1" applyAlignment="1">
      <alignment vertical="center"/>
    </xf>
    <xf numFmtId="3" fontId="54" fillId="26" borderId="65" xfId="6" applyNumberFormat="1" applyFont="1" applyFill="1" applyBorder="1" applyAlignment="1">
      <alignment horizontal="center" vertical="center"/>
    </xf>
    <xf numFmtId="3" fontId="54" fillId="26" borderId="65" xfId="6" applyNumberFormat="1" applyFont="1" applyFill="1" applyBorder="1" applyAlignment="1">
      <alignment vertical="center"/>
    </xf>
    <xf numFmtId="3" fontId="54" fillId="26" borderId="75" xfId="6" applyNumberFormat="1" applyFont="1" applyFill="1" applyBorder="1" applyAlignment="1">
      <alignment horizontal="center" vertical="center"/>
    </xf>
    <xf numFmtId="3" fontId="54" fillId="26" borderId="75" xfId="6" applyNumberFormat="1" applyFont="1" applyFill="1" applyBorder="1" applyAlignment="1">
      <alignment vertical="center"/>
    </xf>
    <xf numFmtId="3" fontId="54" fillId="26" borderId="132" xfId="6" applyNumberFormat="1" applyFont="1" applyFill="1" applyBorder="1" applyAlignment="1">
      <alignment horizontal="center" vertical="center"/>
    </xf>
    <xf numFmtId="3" fontId="54" fillId="26" borderId="132" xfId="6" applyNumberFormat="1" applyFont="1" applyFill="1" applyBorder="1" applyAlignment="1">
      <alignment vertical="center"/>
    </xf>
    <xf numFmtId="3" fontId="54" fillId="26" borderId="58" xfId="6" applyNumberFormat="1" applyFont="1" applyFill="1" applyBorder="1" applyAlignment="1">
      <alignment horizontal="center" vertical="center"/>
    </xf>
    <xf numFmtId="3" fontId="54" fillId="26" borderId="58" xfId="6" applyNumberFormat="1" applyFont="1" applyFill="1" applyBorder="1" applyAlignment="1">
      <alignment vertical="center"/>
    </xf>
    <xf numFmtId="3" fontId="54" fillId="26" borderId="137" xfId="6" applyNumberFormat="1" applyFont="1" applyFill="1" applyBorder="1" applyAlignment="1">
      <alignment horizontal="center" vertical="center"/>
    </xf>
    <xf numFmtId="3" fontId="54" fillId="26" borderId="137" xfId="6" applyNumberFormat="1" applyFont="1" applyFill="1" applyBorder="1" applyAlignment="1">
      <alignment vertical="center"/>
    </xf>
    <xf numFmtId="3" fontId="54" fillId="26" borderId="0" xfId="6" applyNumberFormat="1" applyFont="1" applyFill="1" applyAlignment="1">
      <alignment horizontal="center" vertical="center"/>
    </xf>
    <xf numFmtId="3" fontId="54" fillId="26" borderId="0" xfId="6" applyNumberFormat="1" applyFont="1" applyFill="1" applyAlignment="1">
      <alignment horizontal="right" vertical="center"/>
    </xf>
    <xf numFmtId="0" fontId="54" fillId="26" borderId="0" xfId="6" applyFont="1" applyFill="1" applyAlignment="1">
      <alignment vertical="center"/>
    </xf>
    <xf numFmtId="0" fontId="54" fillId="26" borderId="0" xfId="6" applyFont="1" applyFill="1" applyAlignment="1">
      <alignment horizontal="left" vertical="center"/>
    </xf>
    <xf numFmtId="0" fontId="54" fillId="26" borderId="0" xfId="6" applyFont="1" applyFill="1" applyAlignment="1">
      <alignment horizontal="right" vertical="center"/>
    </xf>
    <xf numFmtId="14" fontId="54" fillId="26" borderId="0" xfId="6" applyNumberFormat="1" applyFont="1" applyFill="1" applyAlignment="1">
      <alignment horizontal="left" vertical="center"/>
    </xf>
    <xf numFmtId="0" fontId="61" fillId="0" borderId="0" xfId="6" applyFont="1" applyAlignment="1">
      <alignment vertical="center"/>
    </xf>
    <xf numFmtId="3" fontId="72" fillId="21" borderId="168" xfId="3" applyNumberFormat="1" applyFont="1" applyFill="1" applyBorder="1"/>
    <xf numFmtId="3" fontId="78" fillId="22" borderId="106" xfId="3" applyNumberFormat="1" applyFont="1" applyFill="1" applyBorder="1"/>
    <xf numFmtId="0" fontId="15" fillId="0" borderId="0" xfId="3" applyFont="1"/>
    <xf numFmtId="0" fontId="14" fillId="29" borderId="109" xfId="3" applyFont="1" applyFill="1" applyBorder="1" applyAlignment="1">
      <alignment horizontal="center"/>
    </xf>
    <xf numFmtId="0" fontId="14" fillId="19" borderId="109" xfId="3" applyFont="1" applyFill="1" applyBorder="1" applyAlignment="1">
      <alignment horizontal="center"/>
    </xf>
    <xf numFmtId="14" fontId="13" fillId="0" borderId="0" xfId="3" applyNumberFormat="1" applyFont="1"/>
    <xf numFmtId="14" fontId="13" fillId="0" borderId="0" xfId="3" applyNumberFormat="1" applyFont="1" applyAlignment="1">
      <alignment horizontal="left" indent="1"/>
    </xf>
    <xf numFmtId="3" fontId="12" fillId="27" borderId="151" xfId="3" applyNumberFormat="1" applyFont="1" applyFill="1" applyBorder="1" applyAlignment="1">
      <alignment horizontal="right"/>
    </xf>
    <xf numFmtId="3" fontId="12" fillId="27" borderId="124" xfId="3" applyNumberFormat="1" applyFont="1" applyFill="1" applyBorder="1" applyAlignment="1">
      <alignment horizontal="right"/>
    </xf>
    <xf numFmtId="3" fontId="12" fillId="27" borderId="121" xfId="3" applyNumberFormat="1" applyFont="1" applyFill="1" applyBorder="1" applyAlignment="1">
      <alignment horizontal="right"/>
    </xf>
    <xf numFmtId="3" fontId="12" fillId="27" borderId="152" xfId="3" applyNumberFormat="1" applyFont="1" applyFill="1" applyBorder="1" applyAlignment="1">
      <alignment horizontal="right"/>
    </xf>
    <xf numFmtId="3" fontId="12" fillId="27" borderId="125" xfId="3" applyNumberFormat="1" applyFont="1" applyFill="1" applyBorder="1" applyAlignment="1">
      <alignment horizontal="right"/>
    </xf>
    <xf numFmtId="3" fontId="12" fillId="27" borderId="122" xfId="3" applyNumberFormat="1" applyFont="1" applyFill="1" applyBorder="1" applyAlignment="1">
      <alignment horizontal="right"/>
    </xf>
    <xf numFmtId="0" fontId="12" fillId="22" borderId="117" xfId="3" applyFont="1" applyFill="1" applyBorder="1" applyAlignment="1">
      <alignment horizontal="left" indent="1"/>
    </xf>
    <xf numFmtId="0" fontId="11" fillId="29" borderId="76" xfId="3" applyFont="1" applyFill="1" applyBorder="1"/>
    <xf numFmtId="3" fontId="11" fillId="19" borderId="76" xfId="3" applyNumberFormat="1" applyFont="1" applyFill="1" applyBorder="1"/>
    <xf numFmtId="14" fontId="11" fillId="0" borderId="0" xfId="3" applyNumberFormat="1" applyFont="1"/>
    <xf numFmtId="3" fontId="44" fillId="29" borderId="76" xfId="3" applyNumberFormat="1" applyFont="1" applyFill="1" applyBorder="1" applyAlignment="1">
      <alignment horizontal="right"/>
    </xf>
    <xf numFmtId="0" fontId="11" fillId="29" borderId="27" xfId="3" applyFont="1" applyFill="1" applyBorder="1"/>
    <xf numFmtId="0" fontId="11" fillId="29" borderId="117" xfId="3" applyFont="1" applyFill="1" applyBorder="1"/>
    <xf numFmtId="14" fontId="10" fillId="0" borderId="0" xfId="3" applyNumberFormat="1" applyFont="1"/>
    <xf numFmtId="0" fontId="10" fillId="19" borderId="117" xfId="3" applyFont="1" applyFill="1" applyBorder="1" applyAlignment="1">
      <alignment horizontal="left" indent="1"/>
    </xf>
    <xf numFmtId="3" fontId="10" fillId="28" borderId="65" xfId="3" applyNumberFormat="1" applyFont="1" applyFill="1" applyBorder="1" applyAlignment="1">
      <alignment horizontal="right"/>
    </xf>
    <xf numFmtId="14" fontId="9" fillId="0" borderId="0" xfId="3" applyNumberFormat="1" applyFont="1"/>
    <xf numFmtId="3" fontId="9" fillId="19" borderId="27" xfId="3" applyNumberFormat="1" applyFont="1" applyFill="1" applyBorder="1"/>
    <xf numFmtId="3" fontId="9" fillId="19" borderId="124" xfId="3" applyNumberFormat="1" applyFont="1" applyFill="1" applyBorder="1"/>
    <xf numFmtId="0" fontId="9" fillId="19" borderId="117" xfId="3" applyFont="1" applyFill="1" applyBorder="1" applyAlignment="1">
      <alignment horizontal="left" indent="1"/>
    </xf>
    <xf numFmtId="0" fontId="9" fillId="19" borderId="121" xfId="3" applyFont="1" applyFill="1" applyBorder="1"/>
    <xf numFmtId="0" fontId="9" fillId="29" borderId="112" xfId="3" applyFont="1" applyFill="1" applyBorder="1"/>
    <xf numFmtId="14" fontId="9" fillId="0" borderId="0" xfId="3" applyNumberFormat="1" applyFont="1" applyAlignment="1">
      <alignment horizontal="left" indent="1"/>
    </xf>
    <xf numFmtId="0" fontId="8" fillId="29" borderId="112" xfId="3" applyFont="1" applyFill="1" applyBorder="1" applyAlignment="1">
      <alignment horizontal="left" vertical="center" indent="1"/>
    </xf>
    <xf numFmtId="0" fontId="8" fillId="29" borderId="27" xfId="3" applyFont="1" applyFill="1" applyBorder="1" applyAlignment="1">
      <alignment horizontal="left" vertical="center" indent="1"/>
    </xf>
    <xf numFmtId="0" fontId="8" fillId="19" borderId="124" xfId="3" applyFont="1" applyFill="1" applyBorder="1" applyAlignment="1">
      <alignment horizontal="left" indent="1"/>
    </xf>
    <xf numFmtId="14" fontId="8" fillId="0" borderId="0" xfId="3" applyNumberFormat="1" applyFont="1" applyAlignment="1">
      <alignment horizontal="left" indent="1"/>
    </xf>
    <xf numFmtId="0" fontId="8" fillId="29" borderId="117" xfId="3" applyFont="1" applyFill="1" applyBorder="1" applyAlignment="1">
      <alignment horizontal="left" vertical="center" indent="1"/>
    </xf>
    <xf numFmtId="3" fontId="76" fillId="13" borderId="76" xfId="3" applyNumberFormat="1" applyFont="1" applyFill="1" applyBorder="1"/>
    <xf numFmtId="3" fontId="76" fillId="22" borderId="124" xfId="3" applyNumberFormat="1" applyFont="1" applyFill="1" applyBorder="1"/>
    <xf numFmtId="0" fontId="8" fillId="22" borderId="117" xfId="3" applyFont="1" applyFill="1" applyBorder="1" applyAlignment="1">
      <alignment horizontal="left" indent="1"/>
    </xf>
    <xf numFmtId="0" fontId="8" fillId="22" borderId="124" xfId="3" applyFont="1" applyFill="1" applyBorder="1" applyAlignment="1">
      <alignment horizontal="left" indent="1"/>
    </xf>
    <xf numFmtId="14" fontId="7" fillId="0" borderId="0" xfId="3" applyNumberFormat="1" applyFont="1"/>
    <xf numFmtId="0" fontId="6" fillId="0" borderId="0" xfId="3" applyFont="1"/>
    <xf numFmtId="3" fontId="44" fillId="0" borderId="0" xfId="3" applyNumberFormat="1" applyFont="1"/>
    <xf numFmtId="0" fontId="5" fillId="0" borderId="0" xfId="3" applyFont="1" applyAlignment="1">
      <alignment horizontal="left"/>
    </xf>
    <xf numFmtId="0" fontId="5" fillId="0" borderId="0" xfId="3" applyFont="1"/>
    <xf numFmtId="0" fontId="69" fillId="0" borderId="0" xfId="3" applyFont="1" applyAlignment="1">
      <alignment horizontal="center"/>
    </xf>
    <xf numFmtId="3" fontId="76" fillId="12" borderId="76" xfId="3" applyNumberFormat="1" applyFont="1" applyFill="1" applyBorder="1"/>
    <xf numFmtId="0" fontId="104" fillId="23" borderId="0" xfId="0" applyFont="1" applyFill="1" applyAlignment="1" applyProtection="1">
      <alignment horizontal="left" vertical="center"/>
      <protection locked="0"/>
    </xf>
    <xf numFmtId="3" fontId="0" fillId="29" borderId="187" xfId="0" applyNumberFormat="1" applyFill="1" applyBorder="1"/>
    <xf numFmtId="3" fontId="0" fillId="30" borderId="187" xfId="0" applyNumberFormat="1" applyFill="1" applyBorder="1"/>
    <xf numFmtId="3" fontId="45" fillId="18" borderId="99" xfId="0" applyNumberFormat="1" applyFont="1" applyFill="1" applyBorder="1"/>
    <xf numFmtId="0" fontId="96" fillId="44" borderId="75" xfId="0" applyFont="1" applyFill="1" applyBorder="1" applyAlignment="1" applyProtection="1">
      <alignment horizontal="left" vertical="center"/>
      <protection locked="0"/>
    </xf>
    <xf numFmtId="0" fontId="96" fillId="45" borderId="88" xfId="0" applyFont="1" applyFill="1" applyBorder="1" applyAlignment="1" applyProtection="1">
      <alignment horizontal="left" vertical="center"/>
      <protection locked="0"/>
    </xf>
    <xf numFmtId="3" fontId="76" fillId="44" borderId="75" xfId="13" applyNumberFormat="1" applyFont="1" applyFill="1" applyBorder="1" applyAlignment="1" applyProtection="1">
      <alignment horizontal="right" vertical="center"/>
      <protection locked="0"/>
    </xf>
    <xf numFmtId="3" fontId="76" fillId="45" borderId="76" xfId="13" applyNumberFormat="1" applyFont="1" applyFill="1" applyBorder="1" applyAlignment="1" applyProtection="1">
      <alignment horizontal="right" vertical="center"/>
      <protection locked="0"/>
    </xf>
    <xf numFmtId="3" fontId="76" fillId="44" borderId="76" xfId="13" applyNumberFormat="1" applyFont="1" applyFill="1" applyBorder="1" applyAlignment="1" applyProtection="1">
      <alignment horizontal="right" vertical="center"/>
      <protection locked="0"/>
    </xf>
    <xf numFmtId="0" fontId="105" fillId="0" borderId="0" xfId="0" applyFont="1"/>
    <xf numFmtId="0" fontId="105" fillId="0" borderId="0" xfId="0" applyFont="1" applyAlignment="1">
      <alignment horizontal="left" vertical="center"/>
    </xf>
    <xf numFmtId="0" fontId="105" fillId="32" borderId="0" xfId="0" applyFont="1" applyFill="1" applyAlignment="1">
      <alignment vertical="center"/>
    </xf>
    <xf numFmtId="0" fontId="77" fillId="12" borderId="114" xfId="0" applyFont="1" applyFill="1" applyBorder="1" applyAlignment="1">
      <alignment vertical="center"/>
    </xf>
    <xf numFmtId="0" fontId="96" fillId="12" borderId="88" xfId="0" applyFont="1" applyFill="1" applyBorder="1" applyAlignment="1" applyProtection="1">
      <alignment horizontal="left" vertical="center"/>
      <protection locked="0"/>
    </xf>
    <xf numFmtId="3" fontId="76" fillId="12" borderId="76" xfId="13" applyNumberFormat="1" applyFont="1" applyFill="1" applyBorder="1" applyAlignment="1" applyProtection="1">
      <alignment horizontal="right" vertical="center"/>
      <protection locked="0"/>
    </xf>
    <xf numFmtId="3" fontId="76" fillId="46" borderId="76" xfId="13" applyNumberFormat="1" applyFont="1" applyFill="1" applyBorder="1" applyAlignment="1" applyProtection="1">
      <alignment horizontal="right" vertical="center"/>
      <protection locked="0"/>
    </xf>
    <xf numFmtId="0" fontId="104" fillId="12" borderId="0" xfId="0" applyFont="1" applyFill="1" applyAlignment="1" applyProtection="1">
      <alignment horizontal="left" vertical="center"/>
      <protection locked="0"/>
    </xf>
    <xf numFmtId="0" fontId="96" fillId="30" borderId="88" xfId="0" applyFont="1" applyFill="1" applyBorder="1" applyAlignment="1" applyProtection="1">
      <alignment horizontal="left" vertical="center"/>
      <protection locked="0"/>
    </xf>
    <xf numFmtId="3" fontId="76" fillId="30" borderId="76" xfId="13" applyNumberFormat="1" applyFont="1" applyFill="1" applyBorder="1" applyAlignment="1" applyProtection="1">
      <alignment horizontal="right" vertical="center"/>
      <protection locked="0"/>
    </xf>
    <xf numFmtId="0" fontId="96" fillId="29" borderId="88" xfId="0" applyFont="1" applyFill="1" applyBorder="1" applyAlignment="1" applyProtection="1">
      <alignment horizontal="left" vertical="center"/>
      <protection locked="0"/>
    </xf>
    <xf numFmtId="3" fontId="76" fillId="40" borderId="76" xfId="13" applyNumberFormat="1" applyFont="1" applyFill="1" applyBorder="1" applyAlignment="1" applyProtection="1">
      <alignment horizontal="right" vertical="center"/>
      <protection locked="0"/>
    </xf>
    <xf numFmtId="3" fontId="76" fillId="29" borderId="76" xfId="13" applyNumberFormat="1" applyFont="1" applyFill="1" applyBorder="1" applyAlignment="1" applyProtection="1">
      <alignment horizontal="right" vertical="center"/>
      <protection locked="0"/>
    </xf>
    <xf numFmtId="0" fontId="106" fillId="0" borderId="0" xfId="0" applyFont="1" applyAlignment="1">
      <alignment vertical="center"/>
    </xf>
    <xf numFmtId="0" fontId="106" fillId="0" borderId="0" xfId="0" applyFont="1"/>
    <xf numFmtId="0" fontId="96" fillId="23" borderId="88" xfId="0" applyFont="1" applyFill="1" applyBorder="1" applyAlignment="1" applyProtection="1">
      <alignment horizontal="left" vertical="center"/>
      <protection locked="0"/>
    </xf>
    <xf numFmtId="3" fontId="76" fillId="23" borderId="76" xfId="13" applyNumberFormat="1" applyFont="1" applyFill="1" applyBorder="1" applyAlignment="1" applyProtection="1">
      <alignment horizontal="right" vertical="center"/>
      <protection locked="0"/>
    </xf>
    <xf numFmtId="0" fontId="45" fillId="23" borderId="0" xfId="0" applyFont="1" applyFill="1" applyAlignment="1">
      <alignment vertical="center"/>
    </xf>
    <xf numFmtId="3" fontId="76" fillId="37" borderId="76" xfId="13" applyNumberFormat="1" applyFont="1" applyFill="1" applyBorder="1" applyAlignment="1" applyProtection="1">
      <alignment horizontal="right" vertical="center"/>
      <protection locked="0"/>
    </xf>
    <xf numFmtId="3" fontId="76" fillId="46" borderId="65" xfId="13" applyNumberFormat="1" applyFont="1" applyFill="1" applyBorder="1" applyAlignment="1" applyProtection="1">
      <alignment horizontal="right" vertical="center"/>
      <protection locked="0"/>
    </xf>
    <xf numFmtId="3" fontId="100" fillId="9" borderId="58" xfId="0" applyNumberFormat="1" applyFont="1" applyFill="1" applyBorder="1" applyAlignment="1">
      <alignment horizontal="right" vertical="center"/>
    </xf>
    <xf numFmtId="3" fontId="76" fillId="42" borderId="76" xfId="0" applyNumberFormat="1" applyFont="1" applyFill="1" applyBorder="1" applyAlignment="1">
      <alignment horizontal="right" vertical="center"/>
    </xf>
    <xf numFmtId="3" fontId="76" fillId="39" borderId="76" xfId="0" applyNumberFormat="1" applyFont="1" applyFill="1" applyBorder="1" applyAlignment="1">
      <alignment horizontal="right" vertical="center"/>
    </xf>
    <xf numFmtId="3" fontId="76" fillId="41" borderId="76" xfId="0" applyNumberFormat="1" applyFont="1" applyFill="1" applyBorder="1" applyAlignment="1">
      <alignment vertical="center"/>
    </xf>
    <xf numFmtId="3" fontId="76" fillId="38" borderId="76" xfId="0" applyNumberFormat="1" applyFont="1" applyFill="1" applyBorder="1" applyAlignment="1">
      <alignment vertical="center"/>
    </xf>
    <xf numFmtId="0" fontId="96" fillId="42" borderId="76" xfId="0" applyFont="1" applyFill="1" applyBorder="1" applyAlignment="1">
      <alignment vertical="center"/>
    </xf>
    <xf numFmtId="0" fontId="96" fillId="39" borderId="76" xfId="0" applyFont="1" applyFill="1" applyBorder="1" applyAlignment="1">
      <alignment vertical="center"/>
    </xf>
    <xf numFmtId="3" fontId="45" fillId="23" borderId="76" xfId="0" applyNumberFormat="1" applyFont="1" applyFill="1" applyBorder="1" applyAlignment="1">
      <alignment vertical="center"/>
    </xf>
    <xf numFmtId="0" fontId="4" fillId="13" borderId="0" xfId="14" applyFill="1"/>
    <xf numFmtId="0" fontId="4" fillId="0" borderId="0" xfId="14"/>
    <xf numFmtId="1" fontId="101" fillId="13" borderId="0" xfId="14" applyNumberFormat="1" applyFont="1" applyFill="1" applyAlignment="1">
      <alignment horizontal="right" vertical="center"/>
    </xf>
    <xf numFmtId="1" fontId="101" fillId="13" borderId="0" xfId="14" applyNumberFormat="1" applyFont="1" applyFill="1" applyAlignment="1">
      <alignment horizontal="left" vertical="center"/>
    </xf>
    <xf numFmtId="0" fontId="82" fillId="13" borderId="0" xfId="14" applyFont="1" applyFill="1"/>
    <xf numFmtId="0" fontId="82" fillId="0" borderId="0" xfId="14" applyFont="1"/>
    <xf numFmtId="0" fontId="61" fillId="13" borderId="26" xfId="14" applyFont="1" applyFill="1" applyBorder="1" applyAlignment="1">
      <alignment horizontal="center" vertical="center"/>
    </xf>
    <xf numFmtId="0" fontId="61" fillId="13" borderId="119" xfId="14" applyFont="1" applyFill="1" applyBorder="1" applyAlignment="1">
      <alignment horizontal="center" vertical="center"/>
    </xf>
    <xf numFmtId="3" fontId="61" fillId="16" borderId="119" xfId="14" applyNumberFormat="1" applyFont="1" applyFill="1" applyBorder="1" applyAlignment="1">
      <alignment vertical="center"/>
    </xf>
    <xf numFmtId="3" fontId="61" fillId="43" borderId="119" xfId="14" applyNumberFormat="1" applyFont="1" applyFill="1" applyBorder="1" applyAlignment="1">
      <alignment vertical="center"/>
    </xf>
    <xf numFmtId="3" fontId="54" fillId="15" borderId="65" xfId="14" applyNumberFormat="1" applyFont="1" applyFill="1" applyBorder="1" applyAlignment="1" applyProtection="1">
      <alignment vertical="center"/>
      <protection locked="0"/>
    </xf>
    <xf numFmtId="3" fontId="54" fillId="13" borderId="146" xfId="14" applyNumberFormat="1" applyFont="1" applyFill="1" applyBorder="1" applyAlignment="1">
      <alignment vertical="center"/>
    </xf>
    <xf numFmtId="3" fontId="54" fillId="15" borderId="58" xfId="14" applyNumberFormat="1" applyFont="1" applyFill="1" applyBorder="1" applyAlignment="1" applyProtection="1">
      <alignment vertical="center"/>
      <protection locked="0"/>
    </xf>
    <xf numFmtId="3" fontId="54" fillId="13" borderId="128" xfId="14" applyNumberFormat="1" applyFont="1" applyFill="1" applyBorder="1" applyAlignment="1">
      <alignment vertical="center"/>
    </xf>
    <xf numFmtId="3" fontId="54" fillId="13" borderId="110" xfId="14" applyNumberFormat="1" applyFont="1" applyFill="1" applyBorder="1" applyAlignment="1">
      <alignment vertical="center"/>
    </xf>
    <xf numFmtId="3" fontId="54" fillId="13" borderId="119" xfId="14" applyNumberFormat="1" applyFont="1" applyFill="1" applyBorder="1" applyAlignment="1">
      <alignment vertical="center"/>
    </xf>
    <xf numFmtId="3" fontId="54" fillId="15" borderId="132" xfId="14" applyNumberFormat="1" applyFont="1" applyFill="1" applyBorder="1" applyAlignment="1" applyProtection="1">
      <alignment vertical="center"/>
      <protection locked="0"/>
    </xf>
    <xf numFmtId="3" fontId="54" fillId="13" borderId="135" xfId="14" applyNumberFormat="1" applyFont="1" applyFill="1" applyBorder="1" applyAlignment="1">
      <alignment vertical="center"/>
    </xf>
    <xf numFmtId="3" fontId="54" fillId="13" borderId="168" xfId="14" applyNumberFormat="1" applyFont="1" applyFill="1" applyBorder="1" applyAlignment="1">
      <alignment vertical="center"/>
    </xf>
    <xf numFmtId="3" fontId="61" fillId="20" borderId="119" xfId="14" applyNumberFormat="1" applyFont="1" applyFill="1" applyBorder="1" applyAlignment="1">
      <alignment vertical="center"/>
    </xf>
    <xf numFmtId="3" fontId="61" fillId="21" borderId="119" xfId="14" applyNumberFormat="1" applyFont="1" applyFill="1" applyBorder="1" applyAlignment="1">
      <alignment vertical="center"/>
    </xf>
    <xf numFmtId="3" fontId="54" fillId="22" borderId="146" xfId="14" applyNumberFormat="1" applyFont="1" applyFill="1" applyBorder="1" applyAlignment="1">
      <alignment vertical="center"/>
    </xf>
    <xf numFmtId="3" fontId="54" fillId="22" borderId="128" xfId="14" applyNumberFormat="1" applyFont="1" applyFill="1" applyBorder="1" applyAlignment="1">
      <alignment vertical="center"/>
    </xf>
    <xf numFmtId="3" fontId="54" fillId="22" borderId="110" xfId="14" applyNumberFormat="1" applyFont="1" applyFill="1" applyBorder="1" applyAlignment="1">
      <alignment vertical="center"/>
    </xf>
    <xf numFmtId="3" fontId="54" fillId="15" borderId="75" xfId="14" applyNumberFormat="1" applyFont="1" applyFill="1" applyBorder="1" applyAlignment="1" applyProtection="1">
      <alignment vertical="center"/>
      <protection locked="0"/>
    </xf>
    <xf numFmtId="3" fontId="54" fillId="22" borderId="129" xfId="14" applyNumberFormat="1" applyFont="1" applyFill="1" applyBorder="1" applyAlignment="1">
      <alignment vertical="center"/>
    </xf>
    <xf numFmtId="0" fontId="82" fillId="22" borderId="0" xfId="14" applyFont="1" applyFill="1"/>
    <xf numFmtId="3" fontId="54" fillId="22" borderId="168" xfId="14" applyNumberFormat="1" applyFont="1" applyFill="1" applyBorder="1" applyAlignment="1">
      <alignment vertical="center"/>
    </xf>
    <xf numFmtId="3" fontId="61" fillId="0" borderId="119" xfId="14" applyNumberFormat="1" applyFont="1" applyBorder="1" applyAlignment="1">
      <alignment vertical="center"/>
    </xf>
    <xf numFmtId="3" fontId="54" fillId="0" borderId="146" xfId="14" applyNumberFormat="1" applyFont="1" applyBorder="1" applyAlignment="1">
      <alignment vertical="center"/>
    </xf>
    <xf numFmtId="3" fontId="54" fillId="0" borderId="168" xfId="14" applyNumberFormat="1" applyFont="1" applyBorder="1" applyAlignment="1">
      <alignment vertical="center"/>
    </xf>
    <xf numFmtId="3" fontId="54" fillId="0" borderId="128" xfId="14" applyNumberFormat="1" applyFont="1" applyBorder="1" applyAlignment="1">
      <alignment vertical="center"/>
    </xf>
    <xf numFmtId="3" fontId="54" fillId="15" borderId="137" xfId="14" applyNumberFormat="1" applyFont="1" applyFill="1" applyBorder="1" applyAlignment="1" applyProtection="1">
      <alignment vertical="center"/>
      <protection locked="0"/>
    </xf>
    <xf numFmtId="3" fontId="54" fillId="0" borderId="110" xfId="14" applyNumberFormat="1" applyFont="1" applyBorder="1" applyAlignment="1">
      <alignment vertical="center"/>
    </xf>
    <xf numFmtId="1" fontId="82" fillId="25" borderId="0" xfId="14" applyNumberFormat="1" applyFont="1" applyFill="1"/>
    <xf numFmtId="0" fontId="82" fillId="0" borderId="0" xfId="14" applyFont="1" applyAlignment="1">
      <alignment vertical="center"/>
    </xf>
    <xf numFmtId="49" fontId="54" fillId="15" borderId="0" xfId="14" applyNumberFormat="1" applyFont="1" applyFill="1" applyAlignment="1" applyProtection="1">
      <alignment vertical="center"/>
      <protection locked="0"/>
    </xf>
    <xf numFmtId="0" fontId="4" fillId="25" borderId="0" xfId="14" applyFill="1"/>
    <xf numFmtId="0" fontId="4" fillId="13" borderId="0" xfId="14" applyFill="1" applyAlignment="1">
      <alignment vertical="center"/>
    </xf>
    <xf numFmtId="0" fontId="68" fillId="13" borderId="0" xfId="14" applyFont="1" applyFill="1" applyAlignment="1">
      <alignment horizontal="right" vertical="center"/>
    </xf>
    <xf numFmtId="1" fontId="61" fillId="14" borderId="0" xfId="14" applyNumberFormat="1" applyFont="1" applyFill="1" applyAlignment="1" applyProtection="1">
      <alignment horizontal="right" vertical="center"/>
      <protection locked="0"/>
    </xf>
    <xf numFmtId="1" fontId="61" fillId="15" borderId="0" xfId="14" applyNumberFormat="1" applyFont="1" applyFill="1" applyAlignment="1" applyProtection="1">
      <alignment horizontal="left" vertical="center"/>
      <protection locked="0"/>
    </xf>
    <xf numFmtId="3" fontId="54" fillId="15" borderId="131" xfId="14" applyNumberFormat="1" applyFont="1" applyFill="1" applyBorder="1" applyAlignment="1" applyProtection="1">
      <alignment horizontal="right" vertical="top"/>
      <protection locked="0"/>
    </xf>
    <xf numFmtId="3" fontId="54" fillId="15" borderId="132" xfId="14" applyNumberFormat="1" applyFont="1" applyFill="1" applyBorder="1" applyAlignment="1" applyProtection="1">
      <alignment horizontal="right" vertical="top"/>
      <protection locked="0"/>
    </xf>
    <xf numFmtId="3" fontId="54" fillId="15" borderId="135" xfId="14" applyNumberFormat="1" applyFont="1" applyFill="1" applyBorder="1" applyAlignment="1" applyProtection="1">
      <alignment horizontal="right" vertical="top"/>
      <protection locked="0"/>
    </xf>
    <xf numFmtId="3" fontId="54" fillId="15" borderId="126" xfId="14" applyNumberFormat="1" applyFont="1" applyFill="1" applyBorder="1" applyAlignment="1" applyProtection="1">
      <alignment horizontal="right" vertical="top"/>
      <protection locked="0"/>
    </xf>
    <xf numFmtId="3" fontId="54" fillId="15" borderId="58" xfId="14" applyNumberFormat="1" applyFont="1" applyFill="1" applyBorder="1" applyAlignment="1" applyProtection="1">
      <alignment horizontal="right" vertical="top"/>
      <protection locked="0"/>
    </xf>
    <xf numFmtId="3" fontId="54" fillId="15" borderId="128" xfId="14" applyNumberFormat="1" applyFont="1" applyFill="1" applyBorder="1" applyAlignment="1" applyProtection="1">
      <alignment horizontal="right" vertical="top"/>
      <protection locked="0"/>
    </xf>
    <xf numFmtId="3" fontId="54" fillId="15" borderId="136" xfId="14" applyNumberFormat="1" applyFont="1" applyFill="1" applyBorder="1" applyAlignment="1" applyProtection="1">
      <alignment horizontal="right" vertical="top"/>
      <protection locked="0"/>
    </xf>
    <xf numFmtId="3" fontId="54" fillId="15" borderId="137" xfId="14" applyNumberFormat="1" applyFont="1" applyFill="1" applyBorder="1" applyAlignment="1" applyProtection="1">
      <alignment horizontal="right" vertical="top"/>
      <protection locked="0"/>
    </xf>
    <xf numFmtId="3" fontId="54" fillId="15" borderId="141" xfId="14" applyNumberFormat="1" applyFont="1" applyFill="1" applyBorder="1" applyAlignment="1" applyProtection="1">
      <alignment horizontal="right" vertical="top"/>
      <protection locked="0"/>
    </xf>
    <xf numFmtId="3" fontId="82" fillId="0" borderId="0" xfId="14" applyNumberFormat="1" applyFont="1" applyAlignment="1">
      <alignment vertical="center"/>
    </xf>
    <xf numFmtId="3" fontId="54" fillId="25" borderId="126" xfId="14" applyNumberFormat="1" applyFont="1" applyFill="1" applyBorder="1" applyAlignment="1" applyProtection="1">
      <alignment horizontal="right" vertical="top"/>
      <protection locked="0"/>
    </xf>
    <xf numFmtId="3" fontId="54" fillId="25" borderId="58" xfId="14" applyNumberFormat="1" applyFont="1" applyFill="1" applyBorder="1" applyAlignment="1" applyProtection="1">
      <alignment horizontal="right" vertical="top"/>
      <protection locked="0"/>
    </xf>
    <xf numFmtId="3" fontId="54" fillId="25" borderId="128" xfId="14" applyNumberFormat="1" applyFont="1" applyFill="1" applyBorder="1" applyAlignment="1" applyProtection="1">
      <alignment horizontal="right" vertical="top"/>
      <protection locked="0"/>
    </xf>
    <xf numFmtId="3" fontId="84" fillId="15" borderId="126" xfId="14" applyNumberFormat="1" applyFont="1" applyFill="1" applyBorder="1" applyAlignment="1" applyProtection="1">
      <alignment horizontal="right" vertical="top"/>
      <protection locked="0"/>
    </xf>
    <xf numFmtId="3" fontId="84" fillId="15" borderId="58" xfId="14" applyNumberFormat="1" applyFont="1" applyFill="1" applyBorder="1" applyAlignment="1" applyProtection="1">
      <alignment horizontal="right" vertical="top"/>
      <protection locked="0"/>
    </xf>
    <xf numFmtId="3" fontId="84" fillId="15" borderId="128" xfId="14" applyNumberFormat="1" applyFont="1" applyFill="1" applyBorder="1" applyAlignment="1" applyProtection="1">
      <alignment horizontal="right" vertical="top"/>
      <protection locked="0"/>
    </xf>
    <xf numFmtId="3" fontId="54" fillId="0" borderId="0" xfId="14" applyNumberFormat="1" applyFont="1" applyAlignment="1" applyProtection="1">
      <alignment horizontal="right" vertical="top"/>
      <protection locked="0"/>
    </xf>
    <xf numFmtId="49" fontId="54" fillId="15" borderId="0" xfId="14" applyNumberFormat="1" applyFont="1" applyFill="1" applyAlignment="1" applyProtection="1">
      <alignment horizontal="left" vertical="center"/>
      <protection locked="0"/>
    </xf>
    <xf numFmtId="0" fontId="82" fillId="25" borderId="0" xfId="14" applyFont="1" applyFill="1" applyAlignment="1">
      <alignment vertical="center"/>
    </xf>
    <xf numFmtId="0" fontId="3" fillId="13" borderId="0" xfId="15" applyFill="1"/>
    <xf numFmtId="0" fontId="3" fillId="0" borderId="0" xfId="15"/>
    <xf numFmtId="1" fontId="101" fillId="13" borderId="0" xfId="15" applyNumberFormat="1" applyFont="1" applyFill="1" applyAlignment="1">
      <alignment horizontal="right" vertical="center"/>
    </xf>
    <xf numFmtId="1" fontId="101" fillId="13" borderId="0" xfId="15" applyNumberFormat="1" applyFont="1" applyFill="1" applyAlignment="1">
      <alignment horizontal="left" vertical="center"/>
    </xf>
    <xf numFmtId="0" fontId="82" fillId="13" borderId="0" xfId="15" applyFont="1" applyFill="1"/>
    <xf numFmtId="0" fontId="82" fillId="0" borderId="0" xfId="15" applyFont="1"/>
    <xf numFmtId="0" fontId="61" fillId="13" borderId="26" xfId="15" applyFont="1" applyFill="1" applyBorder="1" applyAlignment="1">
      <alignment horizontal="center" vertical="center"/>
    </xf>
    <xf numFmtId="0" fontId="61" fillId="13" borderId="119" xfId="15" applyFont="1" applyFill="1" applyBorder="1" applyAlignment="1">
      <alignment horizontal="center" vertical="center"/>
    </xf>
    <xf numFmtId="3" fontId="61" fillId="16" borderId="119" xfId="15" applyNumberFormat="1" applyFont="1" applyFill="1" applyBorder="1" applyAlignment="1">
      <alignment vertical="center"/>
    </xf>
    <xf numFmtId="3" fontId="61" fillId="43" borderId="119" xfId="15" applyNumberFormat="1" applyFont="1" applyFill="1" applyBorder="1" applyAlignment="1">
      <alignment vertical="center"/>
    </xf>
    <xf numFmtId="3" fontId="54" fillId="15" borderId="65" xfId="15" applyNumberFormat="1" applyFont="1" applyFill="1" applyBorder="1" applyAlignment="1" applyProtection="1">
      <alignment vertical="center"/>
      <protection locked="0"/>
    </xf>
    <xf numFmtId="3" fontId="54" fillId="13" borderId="146" xfId="15" applyNumberFormat="1" applyFont="1" applyFill="1" applyBorder="1" applyAlignment="1">
      <alignment vertical="center"/>
    </xf>
    <xf numFmtId="3" fontId="54" fillId="15" borderId="58" xfId="15" applyNumberFormat="1" applyFont="1" applyFill="1" applyBorder="1" applyAlignment="1" applyProtection="1">
      <alignment vertical="center"/>
      <protection locked="0"/>
    </xf>
    <xf numFmtId="3" fontId="54" fillId="13" borderId="128" xfId="15" applyNumberFormat="1" applyFont="1" applyFill="1" applyBorder="1" applyAlignment="1">
      <alignment vertical="center"/>
    </xf>
    <xf numFmtId="3" fontId="54" fillId="13" borderId="110" xfId="15" applyNumberFormat="1" applyFont="1" applyFill="1" applyBorder="1" applyAlignment="1">
      <alignment vertical="center"/>
    </xf>
    <xf numFmtId="3" fontId="54" fillId="13" borderId="119" xfId="15" applyNumberFormat="1" applyFont="1" applyFill="1" applyBorder="1" applyAlignment="1">
      <alignment vertical="center"/>
    </xf>
    <xf numFmtId="3" fontId="54" fillId="15" borderId="132" xfId="15" applyNumberFormat="1" applyFont="1" applyFill="1" applyBorder="1" applyAlignment="1" applyProtection="1">
      <alignment vertical="center"/>
      <protection locked="0"/>
    </xf>
    <xf numFmtId="3" fontId="54" fillId="13" borderId="135" xfId="15" applyNumberFormat="1" applyFont="1" applyFill="1" applyBorder="1" applyAlignment="1">
      <alignment vertical="center"/>
    </xf>
    <xf numFmtId="3" fontId="54" fillId="13" borderId="168" xfId="15" applyNumberFormat="1" applyFont="1" applyFill="1" applyBorder="1" applyAlignment="1">
      <alignment vertical="center"/>
    </xf>
    <xf numFmtId="3" fontId="61" fillId="20" borderId="119" xfId="15" applyNumberFormat="1" applyFont="1" applyFill="1" applyBorder="1" applyAlignment="1">
      <alignment vertical="center"/>
    </xf>
    <xf numFmtId="3" fontId="61" fillId="21" borderId="119" xfId="15" applyNumberFormat="1" applyFont="1" applyFill="1" applyBorder="1" applyAlignment="1">
      <alignment vertical="center"/>
    </xf>
    <xf numFmtId="3" fontId="54" fillId="22" borderId="146" xfId="15" applyNumberFormat="1" applyFont="1" applyFill="1" applyBorder="1" applyAlignment="1">
      <alignment vertical="center"/>
    </xf>
    <xf numFmtId="3" fontId="54" fillId="22" borderId="128" xfId="15" applyNumberFormat="1" applyFont="1" applyFill="1" applyBorder="1" applyAlignment="1">
      <alignment vertical="center"/>
    </xf>
    <xf numFmtId="3" fontId="54" fillId="22" borderId="110" xfId="15" applyNumberFormat="1" applyFont="1" applyFill="1" applyBorder="1" applyAlignment="1">
      <alignment vertical="center"/>
    </xf>
    <xf numFmtId="3" fontId="54" fillId="15" borderId="75" xfId="15" applyNumberFormat="1" applyFont="1" applyFill="1" applyBorder="1" applyAlignment="1" applyProtection="1">
      <alignment vertical="center"/>
      <protection locked="0"/>
    </xf>
    <xf numFmtId="3" fontId="54" fillId="22" borderId="129" xfId="15" applyNumberFormat="1" applyFont="1" applyFill="1" applyBorder="1" applyAlignment="1">
      <alignment vertical="center"/>
    </xf>
    <xf numFmtId="0" fontId="82" fillId="22" borderId="0" xfId="15" applyFont="1" applyFill="1"/>
    <xf numFmtId="3" fontId="54" fillId="22" borderId="168" xfId="15" applyNumberFormat="1" applyFont="1" applyFill="1" applyBorder="1" applyAlignment="1">
      <alignment vertical="center"/>
    </xf>
    <xf numFmtId="3" fontId="61" fillId="0" borderId="119" xfId="15" applyNumberFormat="1" applyFont="1" applyBorder="1" applyAlignment="1">
      <alignment vertical="center"/>
    </xf>
    <xf numFmtId="3" fontId="54" fillId="0" borderId="146" xfId="15" applyNumberFormat="1" applyFont="1" applyBorder="1" applyAlignment="1">
      <alignment vertical="center"/>
    </xf>
    <xf numFmtId="3" fontId="54" fillId="0" borderId="168" xfId="15" applyNumberFormat="1" applyFont="1" applyBorder="1" applyAlignment="1">
      <alignment vertical="center"/>
    </xf>
    <xf numFmtId="3" fontId="54" fillId="0" borderId="128" xfId="15" applyNumberFormat="1" applyFont="1" applyBorder="1" applyAlignment="1">
      <alignment vertical="center"/>
    </xf>
    <xf numFmtId="3" fontId="54" fillId="15" borderId="137" xfId="15" applyNumberFormat="1" applyFont="1" applyFill="1" applyBorder="1" applyAlignment="1" applyProtection="1">
      <alignment vertical="center"/>
      <protection locked="0"/>
    </xf>
    <xf numFmtId="3" fontId="54" fillId="0" borderId="110" xfId="15" applyNumberFormat="1" applyFont="1" applyBorder="1" applyAlignment="1">
      <alignment vertical="center"/>
    </xf>
    <xf numFmtId="1" fontId="82" fillId="25" borderId="0" xfId="15" applyNumberFormat="1" applyFont="1" applyFill="1"/>
    <xf numFmtId="0" fontId="82" fillId="0" borderId="0" xfId="15" applyFont="1" applyAlignment="1">
      <alignment vertical="center"/>
    </xf>
    <xf numFmtId="49" fontId="54" fillId="15" borderId="0" xfId="15" applyNumberFormat="1" applyFont="1" applyFill="1" applyAlignment="1" applyProtection="1">
      <alignment vertical="center"/>
      <protection locked="0"/>
    </xf>
    <xf numFmtId="0" fontId="3" fillId="25" borderId="0" xfId="15" applyFill="1"/>
    <xf numFmtId="0" fontId="3" fillId="13" borderId="0" xfId="15" applyFill="1" applyAlignment="1">
      <alignment vertical="center"/>
    </xf>
    <xf numFmtId="0" fontId="68" fillId="13" borderId="0" xfId="15" applyFont="1" applyFill="1" applyAlignment="1">
      <alignment horizontal="right" vertical="center"/>
    </xf>
    <xf numFmtId="1" fontId="61" fillId="14" borderId="0" xfId="15" applyNumberFormat="1" applyFont="1" applyFill="1" applyAlignment="1" applyProtection="1">
      <alignment horizontal="right" vertical="center"/>
      <protection locked="0"/>
    </xf>
    <xf numFmtId="1" fontId="61" fillId="15" borderId="0" xfId="15" applyNumberFormat="1" applyFont="1" applyFill="1" applyAlignment="1" applyProtection="1">
      <alignment horizontal="left" vertical="center"/>
      <protection locked="0"/>
    </xf>
    <xf numFmtId="3" fontId="54" fillId="15" borderId="131" xfId="15" applyNumberFormat="1" applyFont="1" applyFill="1" applyBorder="1" applyAlignment="1" applyProtection="1">
      <alignment horizontal="right" vertical="top"/>
      <protection locked="0"/>
    </xf>
    <xf numFmtId="3" fontId="54" fillId="15" borderId="132" xfId="15" applyNumberFormat="1" applyFont="1" applyFill="1" applyBorder="1" applyAlignment="1" applyProtection="1">
      <alignment horizontal="right" vertical="top"/>
      <protection locked="0"/>
    </xf>
    <xf numFmtId="3" fontId="54" fillId="15" borderId="135" xfId="15" applyNumberFormat="1" applyFont="1" applyFill="1" applyBorder="1" applyAlignment="1" applyProtection="1">
      <alignment horizontal="right" vertical="top"/>
      <protection locked="0"/>
    </xf>
    <xf numFmtId="3" fontId="54" fillId="15" borderId="126" xfId="15" applyNumberFormat="1" applyFont="1" applyFill="1" applyBorder="1" applyAlignment="1" applyProtection="1">
      <alignment horizontal="right" vertical="top"/>
      <protection locked="0"/>
    </xf>
    <xf numFmtId="3" fontId="54" fillId="15" borderId="58" xfId="15" applyNumberFormat="1" applyFont="1" applyFill="1" applyBorder="1" applyAlignment="1" applyProtection="1">
      <alignment horizontal="right" vertical="top"/>
      <protection locked="0"/>
    </xf>
    <xf numFmtId="3" fontId="54" fillId="15" borderId="128" xfId="15" applyNumberFormat="1" applyFont="1" applyFill="1" applyBorder="1" applyAlignment="1" applyProtection="1">
      <alignment horizontal="right" vertical="top"/>
      <protection locked="0"/>
    </xf>
    <xf numFmtId="3" fontId="54" fillId="15" borderId="136" xfId="15" applyNumberFormat="1" applyFont="1" applyFill="1" applyBorder="1" applyAlignment="1" applyProtection="1">
      <alignment horizontal="right" vertical="top"/>
      <protection locked="0"/>
    </xf>
    <xf numFmtId="3" fontId="54" fillId="15" borderId="137" xfId="15" applyNumberFormat="1" applyFont="1" applyFill="1" applyBorder="1" applyAlignment="1" applyProtection="1">
      <alignment horizontal="right" vertical="top"/>
      <protection locked="0"/>
    </xf>
    <xf numFmtId="3" fontId="54" fillId="15" borderId="141" xfId="15" applyNumberFormat="1" applyFont="1" applyFill="1" applyBorder="1" applyAlignment="1" applyProtection="1">
      <alignment horizontal="right" vertical="top"/>
      <protection locked="0"/>
    </xf>
    <xf numFmtId="3" fontId="82" fillId="0" borderId="0" xfId="15" applyNumberFormat="1" applyFont="1" applyAlignment="1">
      <alignment vertical="center"/>
    </xf>
    <xf numFmtId="3" fontId="54" fillId="25" borderId="126" xfId="15" applyNumberFormat="1" applyFont="1" applyFill="1" applyBorder="1" applyAlignment="1" applyProtection="1">
      <alignment horizontal="right" vertical="top"/>
      <protection locked="0"/>
    </xf>
    <xf numFmtId="3" fontId="54" fillId="25" borderId="58" xfId="15" applyNumberFormat="1" applyFont="1" applyFill="1" applyBorder="1" applyAlignment="1" applyProtection="1">
      <alignment horizontal="right" vertical="top"/>
      <protection locked="0"/>
    </xf>
    <xf numFmtId="3" fontId="54" fillId="25" borderId="128" xfId="15" applyNumberFormat="1" applyFont="1" applyFill="1" applyBorder="1" applyAlignment="1" applyProtection="1">
      <alignment horizontal="right" vertical="top"/>
      <protection locked="0"/>
    </xf>
    <xf numFmtId="3" fontId="84" fillId="15" borderId="126" xfId="15" applyNumberFormat="1" applyFont="1" applyFill="1" applyBorder="1" applyAlignment="1" applyProtection="1">
      <alignment horizontal="right" vertical="top"/>
      <protection locked="0"/>
    </xf>
    <xf numFmtId="3" fontId="84" fillId="15" borderId="58" xfId="15" applyNumberFormat="1" applyFont="1" applyFill="1" applyBorder="1" applyAlignment="1" applyProtection="1">
      <alignment horizontal="right" vertical="top"/>
      <protection locked="0"/>
    </xf>
    <xf numFmtId="3" fontId="84" fillId="15" borderId="128" xfId="15" applyNumberFormat="1" applyFont="1" applyFill="1" applyBorder="1" applyAlignment="1" applyProtection="1">
      <alignment horizontal="right" vertical="top"/>
      <protection locked="0"/>
    </xf>
    <xf numFmtId="3" fontId="54" fillId="0" borderId="0" xfId="15" applyNumberFormat="1" applyFont="1" applyAlignment="1" applyProtection="1">
      <alignment horizontal="right" vertical="top"/>
      <protection locked="0"/>
    </xf>
    <xf numFmtId="49" fontId="54" fillId="15" borderId="0" xfId="15" applyNumberFormat="1" applyFont="1" applyFill="1" applyAlignment="1" applyProtection="1">
      <alignment horizontal="left" vertical="center"/>
      <protection locked="0"/>
    </xf>
    <xf numFmtId="0" fontId="82" fillId="25" borderId="0" xfId="15" applyFont="1" applyFill="1" applyAlignment="1">
      <alignment vertical="center"/>
    </xf>
    <xf numFmtId="0" fontId="2" fillId="13" borderId="0" xfId="16" applyFill="1"/>
    <xf numFmtId="0" fontId="2" fillId="0" borderId="0" xfId="16"/>
    <xf numFmtId="1" fontId="101" fillId="13" borderId="0" xfId="16" applyNumberFormat="1" applyFont="1" applyFill="1" applyAlignment="1">
      <alignment horizontal="right" vertical="center"/>
    </xf>
    <xf numFmtId="1" fontId="101" fillId="13" borderId="0" xfId="16" applyNumberFormat="1" applyFont="1" applyFill="1" applyAlignment="1">
      <alignment horizontal="left" vertical="center"/>
    </xf>
    <xf numFmtId="0" fontId="82" fillId="13" borderId="0" xfId="16" applyFont="1" applyFill="1"/>
    <xf numFmtId="0" fontId="82" fillId="0" borderId="0" xfId="16" applyFont="1"/>
    <xf numFmtId="0" fontId="61" fillId="13" borderId="26" xfId="16" applyFont="1" applyFill="1" applyBorder="1" applyAlignment="1">
      <alignment horizontal="center" vertical="center"/>
    </xf>
    <xf numFmtId="0" fontId="61" fillId="13" borderId="119" xfId="16" applyFont="1" applyFill="1" applyBorder="1" applyAlignment="1">
      <alignment horizontal="center" vertical="center"/>
    </xf>
    <xf numFmtId="3" fontId="61" fillId="16" borderId="119" xfId="16" applyNumberFormat="1" applyFont="1" applyFill="1" applyBorder="1" applyAlignment="1">
      <alignment vertical="center"/>
    </xf>
    <xf numFmtId="3" fontId="61" fillId="43" borderId="119" xfId="16" applyNumberFormat="1" applyFont="1" applyFill="1" applyBorder="1" applyAlignment="1">
      <alignment vertical="center"/>
    </xf>
    <xf numFmtId="3" fontId="54" fillId="15" borderId="65" xfId="16" applyNumberFormat="1" applyFont="1" applyFill="1" applyBorder="1" applyAlignment="1" applyProtection="1">
      <alignment vertical="center"/>
      <protection locked="0"/>
    </xf>
    <xf numFmtId="3" fontId="54" fillId="13" borderId="146" xfId="16" applyNumberFormat="1" applyFont="1" applyFill="1" applyBorder="1" applyAlignment="1">
      <alignment vertical="center"/>
    </xf>
    <xf numFmtId="3" fontId="54" fillId="15" borderId="58" xfId="16" applyNumberFormat="1" applyFont="1" applyFill="1" applyBorder="1" applyAlignment="1" applyProtection="1">
      <alignment vertical="center"/>
      <protection locked="0"/>
    </xf>
    <xf numFmtId="3" fontId="54" fillId="13" borderId="128" xfId="16" applyNumberFormat="1" applyFont="1" applyFill="1" applyBorder="1" applyAlignment="1">
      <alignment vertical="center"/>
    </xf>
    <xf numFmtId="3" fontId="54" fillId="13" borderId="110" xfId="16" applyNumberFormat="1" applyFont="1" applyFill="1" applyBorder="1" applyAlignment="1">
      <alignment vertical="center"/>
    </xf>
    <xf numFmtId="3" fontId="54" fillId="13" borderId="119" xfId="16" applyNumberFormat="1" applyFont="1" applyFill="1" applyBorder="1" applyAlignment="1">
      <alignment vertical="center"/>
    </xf>
    <xf numFmtId="3" fontId="54" fillId="15" borderId="132" xfId="16" applyNumberFormat="1" applyFont="1" applyFill="1" applyBorder="1" applyAlignment="1" applyProtection="1">
      <alignment vertical="center"/>
      <protection locked="0"/>
    </xf>
    <xf numFmtId="3" fontId="54" fillId="13" borderId="135" xfId="16" applyNumberFormat="1" applyFont="1" applyFill="1" applyBorder="1" applyAlignment="1">
      <alignment vertical="center"/>
    </xf>
    <xf numFmtId="3" fontId="54" fillId="13" borderId="168" xfId="16" applyNumberFormat="1" applyFont="1" applyFill="1" applyBorder="1" applyAlignment="1">
      <alignment vertical="center"/>
    </xf>
    <xf numFmtId="3" fontId="61" fillId="20" borderId="119" xfId="16" applyNumberFormat="1" applyFont="1" applyFill="1" applyBorder="1" applyAlignment="1">
      <alignment vertical="center"/>
    </xf>
    <xf numFmtId="3" fontId="61" fillId="21" borderId="119" xfId="16" applyNumberFormat="1" applyFont="1" applyFill="1" applyBorder="1" applyAlignment="1">
      <alignment vertical="center"/>
    </xf>
    <xf numFmtId="3" fontId="54" fillId="22" borderId="146" xfId="16" applyNumberFormat="1" applyFont="1" applyFill="1" applyBorder="1" applyAlignment="1">
      <alignment vertical="center"/>
    </xf>
    <xf numFmtId="3" fontId="54" fillId="22" borderId="128" xfId="16" applyNumberFormat="1" applyFont="1" applyFill="1" applyBorder="1" applyAlignment="1">
      <alignment vertical="center"/>
    </xf>
    <xf numFmtId="3" fontId="54" fillId="22" borderId="110" xfId="16" applyNumberFormat="1" applyFont="1" applyFill="1" applyBorder="1" applyAlignment="1">
      <alignment vertical="center"/>
    </xf>
    <xf numFmtId="3" fontId="54" fillId="15" borderId="75" xfId="16" applyNumberFormat="1" applyFont="1" applyFill="1" applyBorder="1" applyAlignment="1" applyProtection="1">
      <alignment vertical="center"/>
      <protection locked="0"/>
    </xf>
    <xf numFmtId="3" fontId="54" fillId="22" borderId="129" xfId="16" applyNumberFormat="1" applyFont="1" applyFill="1" applyBorder="1" applyAlignment="1">
      <alignment vertical="center"/>
    </xf>
    <xf numFmtId="0" fontId="82" fillId="22" borderId="0" xfId="16" applyFont="1" applyFill="1"/>
    <xf numFmtId="3" fontId="54" fillId="22" borderId="168" xfId="16" applyNumberFormat="1" applyFont="1" applyFill="1" applyBorder="1" applyAlignment="1">
      <alignment vertical="center"/>
    </xf>
    <xf numFmtId="3" fontId="61" fillId="0" borderId="119" xfId="16" applyNumberFormat="1" applyFont="1" applyBorder="1" applyAlignment="1">
      <alignment vertical="center"/>
    </xf>
    <xf numFmtId="3" fontId="54" fillId="0" borderId="146" xfId="16" applyNumberFormat="1" applyFont="1" applyBorder="1" applyAlignment="1">
      <alignment vertical="center"/>
    </xf>
    <xf numFmtId="3" fontId="54" fillId="0" borderId="168" xfId="16" applyNumberFormat="1" applyFont="1" applyBorder="1" applyAlignment="1">
      <alignment vertical="center"/>
    </xf>
    <xf numFmtId="3" fontId="54" fillId="0" borderId="128" xfId="16" applyNumberFormat="1" applyFont="1" applyBorder="1" applyAlignment="1">
      <alignment vertical="center"/>
    </xf>
    <xf numFmtId="3" fontId="54" fillId="15" borderId="137" xfId="16" applyNumberFormat="1" applyFont="1" applyFill="1" applyBorder="1" applyAlignment="1" applyProtection="1">
      <alignment vertical="center"/>
      <protection locked="0"/>
    </xf>
    <xf numFmtId="3" fontId="54" fillId="0" borderId="110" xfId="16" applyNumberFormat="1" applyFont="1" applyBorder="1" applyAlignment="1">
      <alignment vertical="center"/>
    </xf>
    <xf numFmtId="1" fontId="82" fillId="25" borderId="0" xfId="16" applyNumberFormat="1" applyFont="1" applyFill="1"/>
    <xf numFmtId="0" fontId="82" fillId="0" borderId="0" xfId="16" applyFont="1" applyAlignment="1">
      <alignment vertical="center"/>
    </xf>
    <xf numFmtId="49" fontId="54" fillId="15" borderId="0" xfId="16" applyNumberFormat="1" applyFont="1" applyFill="1" applyAlignment="1" applyProtection="1">
      <alignment vertical="center"/>
      <protection locked="0"/>
    </xf>
    <xf numFmtId="0" fontId="2" fillId="25" borderId="0" xfId="16" applyFill="1"/>
    <xf numFmtId="0" fontId="2" fillId="13" borderId="0" xfId="16" applyFill="1" applyAlignment="1">
      <alignment vertical="center"/>
    </xf>
    <xf numFmtId="0" fontId="68" fillId="13" borderId="0" xfId="16" applyFont="1" applyFill="1" applyAlignment="1">
      <alignment horizontal="right" vertical="center"/>
    </xf>
    <xf numFmtId="1" fontId="61" fillId="14" borderId="0" xfId="16" applyNumberFormat="1" applyFont="1" applyFill="1" applyAlignment="1" applyProtection="1">
      <alignment horizontal="right" vertical="center"/>
      <protection locked="0"/>
    </xf>
    <xf numFmtId="1" fontId="61" fillId="15" borderId="0" xfId="16" applyNumberFormat="1" applyFont="1" applyFill="1" applyAlignment="1" applyProtection="1">
      <alignment horizontal="left" vertical="center"/>
      <protection locked="0"/>
    </xf>
    <xf numFmtId="3" fontId="54" fillId="15" borderId="131" xfId="16" applyNumberFormat="1" applyFont="1" applyFill="1" applyBorder="1" applyAlignment="1" applyProtection="1">
      <alignment horizontal="right" vertical="top"/>
      <protection locked="0"/>
    </xf>
    <xf numFmtId="3" fontId="54" fillId="15" borderId="132" xfId="16" applyNumberFormat="1" applyFont="1" applyFill="1" applyBorder="1" applyAlignment="1" applyProtection="1">
      <alignment horizontal="right" vertical="top"/>
      <protection locked="0"/>
    </xf>
    <xf numFmtId="3" fontId="54" fillId="15" borderId="135" xfId="16" applyNumberFormat="1" applyFont="1" applyFill="1" applyBorder="1" applyAlignment="1" applyProtection="1">
      <alignment horizontal="right" vertical="top"/>
      <protection locked="0"/>
    </xf>
    <xf numFmtId="3" fontId="54" fillId="15" borderId="126" xfId="16" applyNumberFormat="1" applyFont="1" applyFill="1" applyBorder="1" applyAlignment="1" applyProtection="1">
      <alignment horizontal="right" vertical="top"/>
      <protection locked="0"/>
    </xf>
    <xf numFmtId="3" fontId="54" fillId="15" borderId="58" xfId="16" applyNumberFormat="1" applyFont="1" applyFill="1" applyBorder="1" applyAlignment="1" applyProtection="1">
      <alignment horizontal="right" vertical="top"/>
      <protection locked="0"/>
    </xf>
    <xf numFmtId="3" fontId="54" fillId="15" borderId="128" xfId="16" applyNumberFormat="1" applyFont="1" applyFill="1" applyBorder="1" applyAlignment="1" applyProtection="1">
      <alignment horizontal="right" vertical="top"/>
      <protection locked="0"/>
    </xf>
    <xf numFmtId="3" fontId="54" fillId="15" borderId="136" xfId="16" applyNumberFormat="1" applyFont="1" applyFill="1" applyBorder="1" applyAlignment="1" applyProtection="1">
      <alignment horizontal="right" vertical="top"/>
      <protection locked="0"/>
    </xf>
    <xf numFmtId="3" fontId="54" fillId="15" borderId="137" xfId="16" applyNumberFormat="1" applyFont="1" applyFill="1" applyBorder="1" applyAlignment="1" applyProtection="1">
      <alignment horizontal="right" vertical="top"/>
      <protection locked="0"/>
    </xf>
    <xf numFmtId="3" fontId="54" fillId="15" borderId="141" xfId="16" applyNumberFormat="1" applyFont="1" applyFill="1" applyBorder="1" applyAlignment="1" applyProtection="1">
      <alignment horizontal="right" vertical="top"/>
      <protection locked="0"/>
    </xf>
    <xf numFmtId="3" fontId="82" fillId="0" borderId="0" xfId="16" applyNumberFormat="1" applyFont="1" applyAlignment="1">
      <alignment vertical="center"/>
    </xf>
    <xf numFmtId="3" fontId="54" fillId="25" borderId="126" xfId="16" applyNumberFormat="1" applyFont="1" applyFill="1" applyBorder="1" applyAlignment="1" applyProtection="1">
      <alignment horizontal="right" vertical="top"/>
      <protection locked="0"/>
    </xf>
    <xf numFmtId="3" fontId="54" fillId="25" borderId="58" xfId="16" applyNumberFormat="1" applyFont="1" applyFill="1" applyBorder="1" applyAlignment="1" applyProtection="1">
      <alignment horizontal="right" vertical="top"/>
      <protection locked="0"/>
    </xf>
    <xf numFmtId="3" fontId="54" fillId="25" borderId="128" xfId="16" applyNumberFormat="1" applyFont="1" applyFill="1" applyBorder="1" applyAlignment="1" applyProtection="1">
      <alignment horizontal="right" vertical="top"/>
      <protection locked="0"/>
    </xf>
    <xf numFmtId="3" fontId="84" fillId="15" borderId="126" xfId="16" applyNumberFormat="1" applyFont="1" applyFill="1" applyBorder="1" applyAlignment="1" applyProtection="1">
      <alignment horizontal="right" vertical="top"/>
      <protection locked="0"/>
    </xf>
    <xf numFmtId="3" fontId="84" fillId="15" borderId="58" xfId="16" applyNumberFormat="1" applyFont="1" applyFill="1" applyBorder="1" applyAlignment="1" applyProtection="1">
      <alignment horizontal="right" vertical="top"/>
      <protection locked="0"/>
    </xf>
    <xf numFmtId="3" fontId="84" fillId="15" borderId="128" xfId="16" applyNumberFormat="1" applyFont="1" applyFill="1" applyBorder="1" applyAlignment="1" applyProtection="1">
      <alignment horizontal="right" vertical="top"/>
      <protection locked="0"/>
    </xf>
    <xf numFmtId="3" fontId="54" fillId="0" borderId="0" xfId="16" applyNumberFormat="1" applyFont="1" applyAlignment="1" applyProtection="1">
      <alignment horizontal="right" vertical="top"/>
      <protection locked="0"/>
    </xf>
    <xf numFmtId="49" fontId="54" fillId="15" borderId="0" xfId="16" applyNumberFormat="1" applyFont="1" applyFill="1" applyAlignment="1" applyProtection="1">
      <alignment horizontal="left" vertical="center"/>
      <protection locked="0"/>
    </xf>
    <xf numFmtId="0" fontId="82" fillId="25" borderId="0" xfId="16" applyFont="1" applyFill="1" applyAlignment="1">
      <alignment vertical="center"/>
    </xf>
    <xf numFmtId="3" fontId="45" fillId="18" borderId="90" xfId="0" applyNumberFormat="1" applyFont="1" applyFill="1" applyBorder="1"/>
    <xf numFmtId="3" fontId="45" fillId="30" borderId="182" xfId="0" applyNumberFormat="1" applyFont="1" applyFill="1" applyBorder="1"/>
    <xf numFmtId="0" fontId="45" fillId="30" borderId="188" xfId="0" applyFont="1" applyFill="1" applyBorder="1"/>
    <xf numFmtId="3" fontId="0" fillId="29" borderId="182" xfId="0" applyNumberFormat="1" applyFill="1" applyBorder="1"/>
    <xf numFmtId="165" fontId="44" fillId="0" borderId="0" xfId="3" applyNumberFormat="1" applyFont="1"/>
    <xf numFmtId="3" fontId="100" fillId="8" borderId="58" xfId="0" applyNumberFormat="1" applyFont="1" applyFill="1" applyBorder="1" applyAlignment="1">
      <alignment horizontal="right" vertical="center"/>
    </xf>
    <xf numFmtId="3" fontId="100" fillId="9" borderId="150" xfId="0" applyNumberFormat="1" applyFont="1" applyFill="1" applyBorder="1" applyAlignment="1">
      <alignment horizontal="right" vertical="center"/>
    </xf>
    <xf numFmtId="0" fontId="76" fillId="41" borderId="76" xfId="0" applyFont="1" applyFill="1" applyBorder="1" applyAlignment="1">
      <alignment vertical="center"/>
    </xf>
    <xf numFmtId="0" fontId="76" fillId="39" borderId="76" xfId="0" applyFont="1" applyFill="1" applyBorder="1" applyAlignment="1">
      <alignment horizontal="right" vertical="center"/>
    </xf>
    <xf numFmtId="0" fontId="96" fillId="38" borderId="76" xfId="0" applyFont="1" applyFill="1" applyBorder="1" applyAlignment="1">
      <alignment vertical="center"/>
    </xf>
    <xf numFmtId="3" fontId="76" fillId="38" borderId="109" xfId="0" applyNumberFormat="1" applyFont="1" applyFill="1" applyBorder="1" applyAlignment="1">
      <alignment vertical="center"/>
    </xf>
    <xf numFmtId="0" fontId="76" fillId="29" borderId="104" xfId="0" applyFont="1" applyFill="1" applyBorder="1" applyAlignment="1">
      <alignment vertical="center"/>
    </xf>
    <xf numFmtId="0" fontId="96" fillId="47" borderId="88" xfId="0" applyFont="1" applyFill="1" applyBorder="1" applyAlignment="1" applyProtection="1">
      <alignment horizontal="left" vertical="center"/>
      <protection locked="0"/>
    </xf>
    <xf numFmtId="3" fontId="76" fillId="48" borderId="76" xfId="13" applyNumberFormat="1" applyFont="1" applyFill="1" applyBorder="1" applyAlignment="1" applyProtection="1">
      <alignment horizontal="right" vertical="center"/>
      <protection locked="0"/>
    </xf>
    <xf numFmtId="3" fontId="45" fillId="19" borderId="90" xfId="0" applyNumberFormat="1" applyFont="1" applyFill="1" applyBorder="1"/>
    <xf numFmtId="0" fontId="0" fillId="30" borderId="76" xfId="0" applyFill="1" applyBorder="1" applyAlignment="1">
      <alignment vertical="center"/>
    </xf>
    <xf numFmtId="3" fontId="76" fillId="10" borderId="117" xfId="3" applyNumberFormat="1" applyFont="1" applyFill="1" applyBorder="1"/>
    <xf numFmtId="3" fontId="86" fillId="10" borderId="118" xfId="3" applyNumberFormat="1" applyFont="1" applyFill="1" applyBorder="1"/>
    <xf numFmtId="0" fontId="27" fillId="28" borderId="58" xfId="3" applyFont="1" applyFill="1" applyBorder="1" applyAlignment="1">
      <alignment horizontal="left" indent="1"/>
    </xf>
    <xf numFmtId="3" fontId="43" fillId="28" borderId="58" xfId="3" applyNumberFormat="1" applyFont="1" applyFill="1" applyBorder="1"/>
    <xf numFmtId="3" fontId="76" fillId="0" borderId="0" xfId="3" applyNumberFormat="1" applyFont="1"/>
    <xf numFmtId="3" fontId="107" fillId="0" borderId="0" xfId="3" applyNumberFormat="1" applyFont="1"/>
    <xf numFmtId="3" fontId="108" fillId="28" borderId="128" xfId="3" applyNumberFormat="1" applyFont="1" applyFill="1" applyBorder="1"/>
    <xf numFmtId="0" fontId="79" fillId="32" borderId="106" xfId="3" applyFont="1" applyFill="1" applyBorder="1" applyAlignment="1">
      <alignment horizontal="center"/>
    </xf>
    <xf numFmtId="3" fontId="1" fillId="0" borderId="0" xfId="3" applyNumberFormat="1" applyFont="1"/>
    <xf numFmtId="3" fontId="108" fillId="29" borderId="115" xfId="3" applyNumberFormat="1" applyFont="1" applyFill="1" applyBorder="1" applyAlignment="1">
      <alignment horizontal="right"/>
    </xf>
    <xf numFmtId="3" fontId="108" fillId="29" borderId="113" xfId="3" applyNumberFormat="1" applyFont="1" applyFill="1" applyBorder="1" applyAlignment="1">
      <alignment horizontal="center"/>
    </xf>
    <xf numFmtId="3" fontId="108" fillId="29" borderId="118" xfId="3" applyNumberFormat="1" applyFont="1" applyFill="1" applyBorder="1" applyAlignment="1">
      <alignment horizontal="right"/>
    </xf>
    <xf numFmtId="0" fontId="1" fillId="29" borderId="117" xfId="3" applyFont="1" applyFill="1" applyBorder="1"/>
    <xf numFmtId="3" fontId="108" fillId="29" borderId="115" xfId="3" applyNumberFormat="1" applyFont="1" applyFill="1" applyBorder="1" applyAlignment="1">
      <alignment horizontal="right" vertical="center"/>
    </xf>
    <xf numFmtId="0" fontId="45" fillId="30" borderId="189" xfId="0" applyFont="1" applyFill="1" applyBorder="1"/>
    <xf numFmtId="3" fontId="0" fillId="30" borderId="189" xfId="0" applyNumberFormat="1" applyFill="1" applyBorder="1"/>
    <xf numFmtId="3" fontId="0" fillId="30" borderId="178" xfId="0" applyNumberFormat="1" applyFill="1" applyBorder="1"/>
    <xf numFmtId="3" fontId="45" fillId="30" borderId="191" xfId="0" applyNumberFormat="1" applyFont="1" applyFill="1" applyBorder="1"/>
    <xf numFmtId="3" fontId="0" fillId="30" borderId="190" xfId="0" applyNumberFormat="1" applyFill="1" applyBorder="1"/>
    <xf numFmtId="3" fontId="45" fillId="30" borderId="187" xfId="0" applyNumberFormat="1" applyFont="1" applyFill="1" applyBorder="1"/>
    <xf numFmtId="3" fontId="109" fillId="30" borderId="187" xfId="0" applyNumberFormat="1" applyFont="1" applyFill="1" applyBorder="1"/>
    <xf numFmtId="3" fontId="109" fillId="30" borderId="71" xfId="0" applyNumberFormat="1" applyFont="1" applyFill="1" applyBorder="1"/>
    <xf numFmtId="0" fontId="45" fillId="29" borderId="192" xfId="0" applyFont="1" applyFill="1" applyBorder="1"/>
    <xf numFmtId="3" fontId="0" fillId="29" borderId="188" xfId="0" applyNumberFormat="1" applyFill="1" applyBorder="1"/>
    <xf numFmtId="3" fontId="0" fillId="29" borderId="181" xfId="0" applyNumberFormat="1" applyFill="1" applyBorder="1"/>
    <xf numFmtId="3" fontId="109" fillId="29" borderId="182" xfId="0" applyNumberFormat="1" applyFont="1" applyFill="1" applyBorder="1"/>
    <xf numFmtId="3" fontId="110" fillId="30" borderId="90" xfId="0" applyNumberFormat="1" applyFont="1" applyFill="1" applyBorder="1" applyAlignment="1">
      <alignment vertical="center"/>
    </xf>
    <xf numFmtId="3" fontId="109" fillId="30" borderId="93" xfId="0" applyNumberFormat="1" applyFont="1" applyFill="1" applyBorder="1"/>
    <xf numFmtId="3" fontId="109" fillId="30" borderId="72" xfId="0" applyNumberFormat="1" applyFont="1" applyFill="1" applyBorder="1"/>
    <xf numFmtId="3" fontId="110" fillId="30" borderId="72" xfId="0" applyNumberFormat="1" applyFont="1" applyFill="1" applyBorder="1"/>
    <xf numFmtId="0" fontId="110" fillId="30" borderId="57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45" fillId="19" borderId="88" xfId="0" applyFont="1" applyFill="1" applyBorder="1"/>
    <xf numFmtId="3" fontId="56" fillId="19" borderId="93" xfId="0" applyNumberFormat="1" applyFont="1" applyFill="1" applyBorder="1"/>
    <xf numFmtId="0" fontId="0" fillId="30" borderId="176" xfId="0" applyFill="1" applyBorder="1"/>
    <xf numFmtId="3" fontId="0" fillId="30" borderId="193" xfId="0" applyNumberFormat="1" applyFill="1" applyBorder="1"/>
    <xf numFmtId="3" fontId="109" fillId="30" borderId="91" xfId="0" applyNumberFormat="1" applyFont="1" applyFill="1" applyBorder="1"/>
    <xf numFmtId="3" fontId="109" fillId="30" borderId="191" xfId="0" applyNumberFormat="1" applyFont="1" applyFill="1" applyBorder="1"/>
    <xf numFmtId="3" fontId="110" fillId="29" borderId="72" xfId="0" applyNumberFormat="1" applyFont="1" applyFill="1" applyBorder="1"/>
    <xf numFmtId="0" fontId="0" fillId="29" borderId="156" xfId="0" applyFill="1" applyBorder="1"/>
    <xf numFmtId="3" fontId="109" fillId="29" borderId="72" xfId="0" applyNumberFormat="1" applyFont="1" applyFill="1" applyBorder="1"/>
    <xf numFmtId="0" fontId="0" fillId="19" borderId="71" xfId="0" applyFill="1" applyBorder="1" applyAlignment="1">
      <alignment horizontal="right" vertical="center"/>
    </xf>
    <xf numFmtId="3" fontId="111" fillId="19" borderId="115" xfId="3" applyNumberFormat="1" applyFont="1" applyFill="1" applyBorder="1"/>
    <xf numFmtId="3" fontId="109" fillId="0" borderId="0" xfId="0" applyNumberFormat="1" applyFont="1"/>
    <xf numFmtId="3" fontId="110" fillId="18" borderId="72" xfId="0" applyNumberFormat="1" applyFont="1" applyFill="1" applyBorder="1"/>
    <xf numFmtId="3" fontId="110" fillId="19" borderId="72" xfId="0" applyNumberFormat="1" applyFont="1" applyFill="1" applyBorder="1"/>
    <xf numFmtId="3" fontId="108" fillId="19" borderId="125" xfId="3" applyNumberFormat="1" applyFont="1" applyFill="1" applyBorder="1"/>
    <xf numFmtId="0" fontId="45" fillId="29" borderId="88" xfId="0" applyFont="1" applyFill="1" applyBorder="1" applyAlignment="1">
      <alignment horizontal="left" vertical="center"/>
    </xf>
    <xf numFmtId="6" fontId="0" fillId="0" borderId="0" xfId="0" applyNumberFormat="1"/>
    <xf numFmtId="0" fontId="97" fillId="34" borderId="165" xfId="0" applyFont="1" applyFill="1" applyBorder="1" applyAlignment="1">
      <alignment horizontal="center"/>
    </xf>
    <xf numFmtId="0" fontId="98" fillId="0" borderId="164" xfId="0" applyFont="1" applyBorder="1" applyAlignment="1">
      <alignment horizontal="center"/>
    </xf>
    <xf numFmtId="3" fontId="56" fillId="30" borderId="90" xfId="0" applyNumberFormat="1" applyFont="1" applyFill="1" applyBorder="1" applyAlignment="1">
      <alignment vertical="center"/>
    </xf>
    <xf numFmtId="0" fontId="0" fillId="30" borderId="71" xfId="0" applyFill="1" applyBorder="1" applyAlignment="1">
      <alignment vertical="center"/>
    </xf>
    <xf numFmtId="3" fontId="56" fillId="29" borderId="90" xfId="0" applyNumberFormat="1" applyFont="1" applyFill="1" applyBorder="1" applyAlignment="1">
      <alignment vertical="center"/>
    </xf>
    <xf numFmtId="3" fontId="56" fillId="29" borderId="93" xfId="0" applyNumberFormat="1" applyFont="1" applyFill="1" applyBorder="1" applyAlignment="1">
      <alignment vertical="center"/>
    </xf>
    <xf numFmtId="0" fontId="0" fillId="0" borderId="93" xfId="0" applyBorder="1" applyAlignment="1">
      <alignment vertical="center"/>
    </xf>
    <xf numFmtId="0" fontId="0" fillId="0" borderId="71" xfId="0" applyBorder="1" applyAlignment="1">
      <alignment vertical="center"/>
    </xf>
    <xf numFmtId="0" fontId="56" fillId="29" borderId="73" xfId="0" applyFont="1" applyFill="1" applyBorder="1" applyAlignment="1">
      <alignment horizontal="center" vertical="center"/>
    </xf>
    <xf numFmtId="0" fontId="56" fillId="29" borderId="74" xfId="0" applyFont="1" applyFill="1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45" fillId="29" borderId="75" xfId="0" applyFont="1" applyFill="1" applyBorder="1" applyAlignment="1">
      <alignment horizontal="left" vertical="center"/>
    </xf>
    <xf numFmtId="0" fontId="45" fillId="29" borderId="76" xfId="0" applyFont="1" applyFill="1" applyBorder="1" applyAlignment="1">
      <alignment horizontal="left" vertical="center"/>
    </xf>
    <xf numFmtId="0" fontId="0" fillId="0" borderId="76" xfId="0" applyBorder="1" applyAlignment="1">
      <alignment horizontal="left" vertical="center"/>
    </xf>
    <xf numFmtId="0" fontId="0" fillId="0" borderId="65" xfId="0" applyBorder="1" applyAlignment="1">
      <alignment horizontal="left" vertical="center"/>
    </xf>
    <xf numFmtId="0" fontId="56" fillId="30" borderId="73" xfId="0" applyFont="1" applyFill="1" applyBorder="1" applyAlignment="1">
      <alignment horizontal="center" vertical="center"/>
    </xf>
    <xf numFmtId="0" fontId="0" fillId="30" borderId="64" xfId="0" applyFill="1" applyBorder="1" applyAlignment="1">
      <alignment horizontal="center" vertical="center"/>
    </xf>
    <xf numFmtId="0" fontId="45" fillId="30" borderId="75" xfId="0" applyFont="1" applyFill="1" applyBorder="1" applyAlignment="1">
      <alignment horizontal="left" vertical="center"/>
    </xf>
    <xf numFmtId="0" fontId="0" fillId="30" borderId="65" xfId="0" applyFill="1" applyBorder="1" applyAlignment="1">
      <alignment horizontal="left" vertical="center"/>
    </xf>
    <xf numFmtId="0" fontId="45" fillId="18" borderId="75" xfId="0" applyFont="1" applyFill="1" applyBorder="1" applyAlignment="1">
      <alignment horizontal="left" vertical="center"/>
    </xf>
    <xf numFmtId="0" fontId="45" fillId="18" borderId="76" xfId="0" applyFont="1" applyFill="1" applyBorder="1" applyAlignment="1">
      <alignment horizontal="left" vertical="center"/>
    </xf>
    <xf numFmtId="0" fontId="0" fillId="18" borderId="65" xfId="0" applyFill="1" applyBorder="1" applyAlignment="1">
      <alignment horizontal="left" vertical="center"/>
    </xf>
    <xf numFmtId="3" fontId="56" fillId="18" borderId="90" xfId="0" applyNumberFormat="1" applyFont="1" applyFill="1" applyBorder="1" applyAlignment="1">
      <alignment horizontal="right" vertical="center"/>
    </xf>
    <xf numFmtId="3" fontId="56" fillId="18" borderId="93" xfId="0" applyNumberFormat="1" applyFont="1" applyFill="1" applyBorder="1" applyAlignment="1">
      <alignment horizontal="right" vertical="center"/>
    </xf>
    <xf numFmtId="0" fontId="45" fillId="18" borderId="71" xfId="0" applyFont="1" applyFill="1" applyBorder="1" applyAlignment="1">
      <alignment horizontal="right" vertical="center"/>
    </xf>
    <xf numFmtId="0" fontId="56" fillId="19" borderId="73" xfId="0" applyFont="1" applyFill="1" applyBorder="1" applyAlignment="1">
      <alignment horizontal="center" vertical="center"/>
    </xf>
    <xf numFmtId="0" fontId="0" fillId="19" borderId="74" xfId="0" applyFill="1" applyBorder="1" applyAlignment="1">
      <alignment horizontal="center" vertical="center"/>
    </xf>
    <xf numFmtId="0" fontId="0" fillId="19" borderId="159" xfId="0" applyFill="1" applyBorder="1" applyAlignment="1">
      <alignment horizontal="center" vertical="center"/>
    </xf>
    <xf numFmtId="0" fontId="45" fillId="19" borderId="75" xfId="0" applyFont="1" applyFill="1" applyBorder="1" applyAlignment="1">
      <alignment vertical="center"/>
    </xf>
    <xf numFmtId="0" fontId="0" fillId="19" borderId="76" xfId="0" applyFill="1" applyBorder="1" applyAlignment="1">
      <alignment vertical="center"/>
    </xf>
    <xf numFmtId="0" fontId="0" fillId="19" borderId="160" xfId="0" applyFill="1" applyBorder="1" applyAlignment="1">
      <alignment vertical="center"/>
    </xf>
    <xf numFmtId="3" fontId="56" fillId="19" borderId="90" xfId="0" applyNumberFormat="1" applyFont="1" applyFill="1" applyBorder="1" applyAlignment="1">
      <alignment vertical="center"/>
    </xf>
    <xf numFmtId="0" fontId="45" fillId="19" borderId="93" xfId="0" applyFont="1" applyFill="1" applyBorder="1" applyAlignment="1">
      <alignment vertical="center"/>
    </xf>
    <xf numFmtId="0" fontId="45" fillId="19" borderId="161" xfId="0" applyFont="1" applyFill="1" applyBorder="1" applyAlignment="1">
      <alignment vertical="center"/>
    </xf>
    <xf numFmtId="0" fontId="64" fillId="35" borderId="83" xfId="0" applyFont="1" applyFill="1" applyBorder="1" applyAlignment="1">
      <alignment horizontal="center" vertical="center"/>
    </xf>
    <xf numFmtId="0" fontId="0" fillId="35" borderId="84" xfId="0" applyFill="1" applyBorder="1" applyAlignment="1">
      <alignment horizontal="center" vertical="center"/>
    </xf>
    <xf numFmtId="0" fontId="0" fillId="35" borderId="85" xfId="0" applyFill="1" applyBorder="1" applyAlignment="1">
      <alignment horizontal="center" vertical="center"/>
    </xf>
    <xf numFmtId="0" fontId="56" fillId="29" borderId="73" xfId="0" applyFont="1" applyFill="1" applyBorder="1" applyAlignment="1">
      <alignment horizontal="center" vertical="center" wrapText="1"/>
    </xf>
    <xf numFmtId="0" fontId="56" fillId="29" borderId="74" xfId="0" applyFont="1" applyFill="1" applyBorder="1" applyAlignment="1">
      <alignment horizontal="center" vertical="center" wrapText="1"/>
    </xf>
    <xf numFmtId="0" fontId="56" fillId="29" borderId="64" xfId="0" applyFont="1" applyFill="1" applyBorder="1" applyAlignment="1">
      <alignment horizontal="center" vertical="center" wrapText="1"/>
    </xf>
    <xf numFmtId="0" fontId="45" fillId="29" borderId="75" xfId="0" applyFont="1" applyFill="1" applyBorder="1" applyAlignment="1">
      <alignment vertical="center" wrapText="1"/>
    </xf>
    <xf numFmtId="0" fontId="45" fillId="29" borderId="76" xfId="0" applyFont="1" applyFill="1" applyBorder="1" applyAlignment="1">
      <alignment vertical="center" wrapText="1"/>
    </xf>
    <xf numFmtId="0" fontId="45" fillId="29" borderId="65" xfId="0" applyFont="1" applyFill="1" applyBorder="1" applyAlignment="1">
      <alignment vertical="center" wrapText="1"/>
    </xf>
    <xf numFmtId="3" fontId="56" fillId="29" borderId="72" xfId="0" applyNumberFormat="1" applyFont="1" applyFill="1" applyBorder="1" applyAlignment="1">
      <alignment vertical="center"/>
    </xf>
    <xf numFmtId="0" fontId="56" fillId="18" borderId="73" xfId="0" applyFont="1" applyFill="1" applyBorder="1" applyAlignment="1">
      <alignment horizontal="center" vertical="center"/>
    </xf>
    <xf numFmtId="0" fontId="56" fillId="18" borderId="74" xfId="0" applyFont="1" applyFill="1" applyBorder="1" applyAlignment="1">
      <alignment horizontal="center" vertical="center"/>
    </xf>
    <xf numFmtId="0" fontId="0" fillId="18" borderId="64" xfId="0" applyFill="1" applyBorder="1" applyAlignment="1">
      <alignment horizontal="center" vertical="center"/>
    </xf>
    <xf numFmtId="0" fontId="56" fillId="29" borderId="64" xfId="0" applyFont="1" applyFill="1" applyBorder="1" applyAlignment="1">
      <alignment horizontal="center" vertical="center"/>
    </xf>
    <xf numFmtId="0" fontId="0" fillId="29" borderId="65" xfId="0" applyFill="1" applyBorder="1" applyAlignment="1">
      <alignment horizontal="left" vertical="center"/>
    </xf>
    <xf numFmtId="0" fontId="0" fillId="29" borderId="71" xfId="0" applyFill="1" applyBorder="1" applyAlignment="1">
      <alignment vertical="center"/>
    </xf>
    <xf numFmtId="3" fontId="56" fillId="30" borderId="93" xfId="0" applyNumberFormat="1" applyFont="1" applyFill="1" applyBorder="1"/>
    <xf numFmtId="3" fontId="56" fillId="30" borderId="71" xfId="0" applyNumberFormat="1" applyFont="1" applyFill="1" applyBorder="1"/>
    <xf numFmtId="0" fontId="0" fillId="30" borderId="75" xfId="0" applyFill="1" applyBorder="1" applyAlignment="1">
      <alignment horizontal="left" vertical="center"/>
    </xf>
    <xf numFmtId="0" fontId="0" fillId="30" borderId="76" xfId="0" applyFill="1" applyBorder="1" applyAlignment="1">
      <alignment horizontal="left" vertical="center"/>
    </xf>
    <xf numFmtId="0" fontId="0" fillId="30" borderId="73" xfId="0" applyFill="1" applyBorder="1" applyAlignment="1">
      <alignment horizontal="center" vertical="center"/>
    </xf>
    <xf numFmtId="0" fontId="0" fillId="30" borderId="74" xfId="0" applyFill="1" applyBorder="1" applyAlignment="1">
      <alignment horizontal="center" vertical="center"/>
    </xf>
    <xf numFmtId="3" fontId="56" fillId="19" borderId="90" xfId="0" applyNumberFormat="1" applyFont="1" applyFill="1" applyBorder="1" applyAlignment="1">
      <alignment horizontal="right" vertical="center"/>
    </xf>
    <xf numFmtId="3" fontId="56" fillId="19" borderId="93" xfId="0" applyNumberFormat="1" applyFont="1" applyFill="1" applyBorder="1" applyAlignment="1">
      <alignment horizontal="right" vertical="center"/>
    </xf>
    <xf numFmtId="0" fontId="0" fillId="0" borderId="71" xfId="0" applyBorder="1" applyAlignment="1">
      <alignment horizontal="right" vertical="center"/>
    </xf>
    <xf numFmtId="0" fontId="64" fillId="17" borderId="83" xfId="0" applyFont="1" applyFill="1" applyBorder="1" applyAlignment="1">
      <alignment horizontal="center" vertical="center"/>
    </xf>
    <xf numFmtId="0" fontId="0" fillId="17" borderId="84" xfId="0" applyFill="1" applyBorder="1" applyAlignment="1">
      <alignment horizontal="center" vertical="center"/>
    </xf>
    <xf numFmtId="0" fontId="0" fillId="17" borderId="85" xfId="0" applyFill="1" applyBorder="1" applyAlignment="1">
      <alignment horizontal="center" vertical="center"/>
    </xf>
    <xf numFmtId="3" fontId="56" fillId="18" borderId="72" xfId="0" applyNumberFormat="1" applyFont="1" applyFill="1" applyBorder="1" applyAlignment="1">
      <alignment vertical="center"/>
    </xf>
    <xf numFmtId="0" fontId="56" fillId="18" borderId="157" xfId="0" applyFont="1" applyFill="1" applyBorder="1" applyAlignment="1">
      <alignment horizontal="center" vertical="center"/>
    </xf>
    <xf numFmtId="0" fontId="56" fillId="18" borderId="175" xfId="0" applyFont="1" applyFill="1" applyBorder="1" applyAlignment="1">
      <alignment horizontal="center" vertical="center"/>
    </xf>
    <xf numFmtId="0" fontId="56" fillId="18" borderId="158" xfId="0" applyFont="1" applyFill="1" applyBorder="1" applyAlignment="1">
      <alignment horizontal="center" vertical="center"/>
    </xf>
    <xf numFmtId="0" fontId="45" fillId="18" borderId="65" xfId="0" applyFont="1" applyFill="1" applyBorder="1" applyAlignment="1">
      <alignment horizontal="left" vertical="center"/>
    </xf>
    <xf numFmtId="3" fontId="56" fillId="18" borderId="90" xfId="0" applyNumberFormat="1" applyFont="1" applyFill="1" applyBorder="1" applyAlignment="1">
      <alignment vertical="center"/>
    </xf>
    <xf numFmtId="0" fontId="56" fillId="30" borderId="74" xfId="0" applyFont="1" applyFill="1" applyBorder="1" applyAlignment="1">
      <alignment horizontal="center" vertical="center"/>
    </xf>
    <xf numFmtId="0" fontId="45" fillId="30" borderId="76" xfId="0" applyFont="1" applyFill="1" applyBorder="1" applyAlignment="1">
      <alignment horizontal="left" vertical="center"/>
    </xf>
    <xf numFmtId="0" fontId="45" fillId="0" borderId="76" xfId="0" applyFont="1" applyBorder="1" applyAlignment="1">
      <alignment horizontal="left" vertical="center"/>
    </xf>
    <xf numFmtId="3" fontId="110" fillId="30" borderId="90" xfId="0" applyNumberFormat="1" applyFont="1" applyFill="1" applyBorder="1" applyAlignment="1">
      <alignment vertical="center"/>
    </xf>
    <xf numFmtId="3" fontId="110" fillId="30" borderId="93" xfId="0" applyNumberFormat="1" applyFont="1" applyFill="1" applyBorder="1" applyAlignment="1">
      <alignment vertical="center"/>
    </xf>
    <xf numFmtId="0" fontId="109" fillId="0" borderId="93" xfId="0" applyFont="1" applyBorder="1"/>
    <xf numFmtId="3" fontId="110" fillId="29" borderId="90" xfId="0" applyNumberFormat="1" applyFont="1" applyFill="1" applyBorder="1" applyAlignment="1">
      <alignment vertical="center"/>
    </xf>
    <xf numFmtId="0" fontId="109" fillId="0" borderId="71" xfId="0" applyFont="1" applyBorder="1" applyAlignment="1">
      <alignment vertical="center"/>
    </xf>
    <xf numFmtId="0" fontId="56" fillId="30" borderId="55" xfId="0" applyFont="1" applyFill="1" applyBorder="1" applyAlignment="1">
      <alignment horizontal="center"/>
    </xf>
    <xf numFmtId="0" fontId="56" fillId="30" borderId="67" xfId="0" applyFont="1" applyFill="1" applyBorder="1" applyAlignment="1">
      <alignment horizontal="center"/>
    </xf>
    <xf numFmtId="0" fontId="45" fillId="29" borderId="75" xfId="0" applyFont="1" applyFill="1" applyBorder="1" applyAlignment="1">
      <alignment vertical="center"/>
    </xf>
    <xf numFmtId="0" fontId="0" fillId="29" borderId="65" xfId="0" applyFill="1" applyBorder="1" applyAlignment="1">
      <alignment vertical="center"/>
    </xf>
    <xf numFmtId="0" fontId="0" fillId="29" borderId="64" xfId="0" applyFill="1" applyBorder="1" applyAlignment="1">
      <alignment horizontal="center" vertical="center"/>
    </xf>
    <xf numFmtId="3" fontId="56" fillId="29" borderId="90" xfId="0" applyNumberFormat="1" applyFont="1" applyFill="1" applyBorder="1" applyAlignment="1">
      <alignment horizontal="right" vertical="center"/>
    </xf>
    <xf numFmtId="0" fontId="0" fillId="29" borderId="71" xfId="0" applyFill="1" applyBorder="1" applyAlignment="1">
      <alignment horizontal="right" vertical="center"/>
    </xf>
    <xf numFmtId="3" fontId="110" fillId="30" borderId="72" xfId="0" applyNumberFormat="1" applyFont="1" applyFill="1" applyBorder="1" applyAlignment="1">
      <alignment vertical="center"/>
    </xf>
    <xf numFmtId="0" fontId="0" fillId="29" borderId="76" xfId="0" applyFill="1" applyBorder="1" applyAlignment="1">
      <alignment vertical="center" wrapText="1"/>
    </xf>
    <xf numFmtId="0" fontId="0" fillId="29" borderId="65" xfId="0" applyFill="1" applyBorder="1" applyAlignment="1">
      <alignment vertical="center" wrapText="1"/>
    </xf>
    <xf numFmtId="0" fontId="110" fillId="30" borderId="73" xfId="0" applyFont="1" applyFill="1" applyBorder="1" applyAlignment="1">
      <alignment horizontal="center" vertical="center"/>
    </xf>
    <xf numFmtId="0" fontId="110" fillId="30" borderId="74" xfId="0" applyFont="1" applyFill="1" applyBorder="1" applyAlignment="1">
      <alignment horizontal="center" vertical="center"/>
    </xf>
    <xf numFmtId="0" fontId="110" fillId="30" borderId="64" xfId="0" applyFont="1" applyFill="1" applyBorder="1" applyAlignment="1">
      <alignment horizontal="center" vertical="center"/>
    </xf>
    <xf numFmtId="0" fontId="45" fillId="30" borderId="75" xfId="0" applyFont="1" applyFill="1" applyBorder="1" applyAlignment="1">
      <alignment vertical="center"/>
    </xf>
    <xf numFmtId="0" fontId="0" fillId="30" borderId="76" xfId="0" applyFill="1" applyBorder="1" applyAlignment="1">
      <alignment vertical="center"/>
    </xf>
    <xf numFmtId="0" fontId="0" fillId="30" borderId="65" xfId="0" applyFill="1" applyBorder="1" applyAlignment="1">
      <alignment vertical="center"/>
    </xf>
    <xf numFmtId="0" fontId="110" fillId="29" borderId="73" xfId="0" applyFont="1" applyFill="1" applyBorder="1" applyAlignment="1">
      <alignment horizontal="center" vertical="center"/>
    </xf>
    <xf numFmtId="0" fontId="109" fillId="0" borderId="64" xfId="0" applyFont="1" applyBorder="1" applyAlignment="1">
      <alignment horizontal="center" vertical="center"/>
    </xf>
    <xf numFmtId="3" fontId="56" fillId="30" borderId="90" xfId="0" applyNumberFormat="1" applyFont="1" applyFill="1" applyBorder="1" applyAlignment="1">
      <alignment horizontal="right" vertical="center"/>
    </xf>
    <xf numFmtId="0" fontId="56" fillId="0" borderId="93" xfId="0" applyFont="1" applyBorder="1"/>
    <xf numFmtId="0" fontId="56" fillId="0" borderId="71" xfId="0" applyFont="1" applyBorder="1"/>
    <xf numFmtId="0" fontId="0" fillId="30" borderId="75" xfId="0" applyFill="1" applyBorder="1" applyAlignment="1">
      <alignment vertical="center"/>
    </xf>
    <xf numFmtId="0" fontId="0" fillId="0" borderId="76" xfId="0" applyBorder="1"/>
    <xf numFmtId="0" fontId="0" fillId="0" borderId="65" xfId="0" applyBorder="1"/>
    <xf numFmtId="0" fontId="56" fillId="0" borderId="74" xfId="0" applyFont="1" applyBorder="1" applyAlignment="1">
      <alignment horizontal="center" vertical="center"/>
    </xf>
    <xf numFmtId="0" fontId="56" fillId="0" borderId="64" xfId="0" applyFont="1" applyBorder="1" applyAlignment="1">
      <alignment horizontal="center" vertical="center"/>
    </xf>
    <xf numFmtId="0" fontId="0" fillId="30" borderId="93" xfId="0" applyFill="1" applyBorder="1" applyAlignment="1">
      <alignment vertical="center"/>
    </xf>
    <xf numFmtId="0" fontId="0" fillId="29" borderId="75" xfId="0" applyFill="1" applyBorder="1" applyAlignment="1">
      <alignment horizontal="left" vertical="center"/>
    </xf>
    <xf numFmtId="0" fontId="0" fillId="29" borderId="76" xfId="0" applyFill="1" applyBorder="1" applyAlignment="1">
      <alignment horizontal="left" vertical="center"/>
    </xf>
    <xf numFmtId="0" fontId="0" fillId="29" borderId="74" xfId="0" applyFill="1" applyBorder="1" applyAlignment="1">
      <alignment horizontal="center" vertical="center"/>
    </xf>
    <xf numFmtId="0" fontId="0" fillId="29" borderId="93" xfId="0" applyFill="1" applyBorder="1" applyAlignment="1">
      <alignment horizontal="right" vertical="center"/>
    </xf>
    <xf numFmtId="3" fontId="56" fillId="19" borderId="72" xfId="0" applyNumberFormat="1" applyFont="1" applyFill="1" applyBorder="1" applyAlignment="1">
      <alignment vertical="center"/>
    </xf>
    <xf numFmtId="3" fontId="56" fillId="18" borderId="72" xfId="0" applyNumberFormat="1" applyFont="1" applyFill="1" applyBorder="1" applyAlignment="1">
      <alignment horizontal="right" vertical="center"/>
    </xf>
    <xf numFmtId="3" fontId="56" fillId="19" borderId="72" xfId="0" applyNumberFormat="1" applyFont="1" applyFill="1" applyBorder="1" applyAlignment="1">
      <alignment horizontal="right" vertical="center"/>
    </xf>
    <xf numFmtId="0" fontId="56" fillId="19" borderId="74" xfId="0" applyFont="1" applyFill="1" applyBorder="1" applyAlignment="1">
      <alignment horizontal="center" vertical="center"/>
    </xf>
    <xf numFmtId="0" fontId="45" fillId="19" borderId="76" xfId="0" applyFont="1" applyFill="1" applyBorder="1" applyAlignment="1">
      <alignment vertical="center"/>
    </xf>
    <xf numFmtId="0" fontId="56" fillId="18" borderId="64" xfId="0" applyFont="1" applyFill="1" applyBorder="1" applyAlignment="1">
      <alignment horizontal="center" vertical="center"/>
    </xf>
    <xf numFmtId="0" fontId="45" fillId="18" borderId="75" xfId="0" applyFont="1" applyFill="1" applyBorder="1" applyAlignment="1">
      <alignment vertical="center"/>
    </xf>
    <xf numFmtId="0" fontId="0" fillId="18" borderId="65" xfId="0" applyFill="1" applyBorder="1" applyAlignment="1">
      <alignment vertical="center"/>
    </xf>
    <xf numFmtId="0" fontId="45" fillId="18" borderId="76" xfId="0" applyFont="1" applyFill="1" applyBorder="1" applyAlignment="1">
      <alignment vertical="center"/>
    </xf>
    <xf numFmtId="0" fontId="56" fillId="18" borderId="55" xfId="0" applyFont="1" applyFill="1" applyBorder="1" applyAlignment="1">
      <alignment horizontal="center"/>
    </xf>
    <xf numFmtId="0" fontId="56" fillId="18" borderId="67" xfId="0" applyFont="1" applyFill="1" applyBorder="1" applyAlignment="1">
      <alignment horizontal="center"/>
    </xf>
    <xf numFmtId="0" fontId="0" fillId="18" borderId="76" xfId="0" applyFill="1" applyBorder="1" applyAlignment="1">
      <alignment vertical="center"/>
    </xf>
    <xf numFmtId="0" fontId="7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4" fillId="29" borderId="104" xfId="3" applyFont="1" applyFill="1" applyBorder="1" applyAlignment="1">
      <alignment horizontal="center" vertical="center"/>
    </xf>
    <xf numFmtId="0" fontId="66" fillId="29" borderId="107" xfId="3" applyFill="1" applyBorder="1" applyAlignment="1">
      <alignment vertical="center"/>
    </xf>
    <xf numFmtId="0" fontId="44" fillId="29" borderId="101" xfId="3" applyFont="1" applyFill="1" applyBorder="1" applyAlignment="1">
      <alignment horizontal="center" vertical="center"/>
    </xf>
    <xf numFmtId="0" fontId="66" fillId="29" borderId="108" xfId="3" applyFill="1" applyBorder="1" applyAlignment="1">
      <alignment vertical="center"/>
    </xf>
    <xf numFmtId="0" fontId="44" fillId="19" borderId="104" xfId="3" applyFont="1" applyFill="1" applyBorder="1" applyAlignment="1">
      <alignment horizontal="center" vertical="center"/>
    </xf>
    <xf numFmtId="0" fontId="66" fillId="19" borderId="107" xfId="3" applyFill="1" applyBorder="1" applyAlignment="1">
      <alignment horizontal="center" vertical="center"/>
    </xf>
    <xf numFmtId="0" fontId="44" fillId="19" borderId="75" xfId="3" applyFont="1" applyFill="1" applyBorder="1" applyAlignment="1">
      <alignment horizontal="center" vertical="center"/>
    </xf>
    <xf numFmtId="0" fontId="66" fillId="19" borderId="109" xfId="3" applyFill="1" applyBorder="1" applyAlignment="1">
      <alignment horizontal="center" vertical="center"/>
    </xf>
    <xf numFmtId="3" fontId="61" fillId="26" borderId="142" xfId="6" applyNumberFormat="1" applyFont="1" applyFill="1" applyBorder="1" applyAlignment="1">
      <alignment horizontal="left" vertical="center"/>
    </xf>
    <xf numFmtId="3" fontId="61" fillId="26" borderId="166" xfId="6" applyNumberFormat="1" applyFont="1" applyFill="1" applyBorder="1" applyAlignment="1">
      <alignment horizontal="left" vertical="center"/>
    </xf>
    <xf numFmtId="0" fontId="82" fillId="0" borderId="166" xfId="14" applyFont="1" applyBorder="1" applyAlignment="1">
      <alignment horizontal="left" vertical="center"/>
    </xf>
    <xf numFmtId="0" fontId="82" fillId="0" borderId="164" xfId="14" applyFont="1" applyBorder="1" applyAlignment="1">
      <alignment horizontal="left" vertical="center"/>
    </xf>
    <xf numFmtId="3" fontId="61" fillId="43" borderId="26" xfId="6" applyNumberFormat="1" applyFont="1" applyFill="1" applyBorder="1" applyAlignment="1">
      <alignment horizontal="left" vertical="center"/>
    </xf>
    <xf numFmtId="3" fontId="61" fillId="43" borderId="142" xfId="6" applyNumberFormat="1" applyFont="1" applyFill="1" applyBorder="1" applyAlignment="1">
      <alignment horizontal="left" vertical="center"/>
    </xf>
    <xf numFmtId="3" fontId="61" fillId="43" borderId="143" xfId="6" applyNumberFormat="1" applyFont="1" applyFill="1" applyBorder="1" applyAlignment="1">
      <alignment horizontal="left" vertical="center"/>
    </xf>
    <xf numFmtId="3" fontId="61" fillId="20" borderId="142" xfId="6" applyNumberFormat="1" applyFont="1" applyFill="1" applyBorder="1" applyAlignment="1">
      <alignment horizontal="left" vertical="center"/>
    </xf>
    <xf numFmtId="3" fontId="61" fillId="20" borderId="166" xfId="6" applyNumberFormat="1" applyFont="1" applyFill="1" applyBorder="1" applyAlignment="1">
      <alignment horizontal="left" vertical="center"/>
    </xf>
    <xf numFmtId="3" fontId="61" fillId="20" borderId="143" xfId="6" applyNumberFormat="1" applyFont="1" applyFill="1" applyBorder="1" applyAlignment="1">
      <alignment horizontal="left" vertical="center"/>
    </xf>
    <xf numFmtId="3" fontId="61" fillId="21" borderId="26" xfId="6" applyNumberFormat="1" applyFont="1" applyFill="1" applyBorder="1" applyAlignment="1">
      <alignment horizontal="left" vertical="center"/>
    </xf>
    <xf numFmtId="0" fontId="68" fillId="13" borderId="0" xfId="14" applyFont="1" applyFill="1" applyAlignment="1">
      <alignment horizontal="center" vertical="center"/>
    </xf>
    <xf numFmtId="0" fontId="4" fillId="0" borderId="0" xfId="14"/>
    <xf numFmtId="1" fontId="82" fillId="13" borderId="0" xfId="14" applyNumberFormat="1" applyFont="1" applyFill="1" applyAlignment="1">
      <alignment horizontal="center" vertical="center"/>
    </xf>
    <xf numFmtId="0" fontId="54" fillId="13" borderId="172" xfId="6" applyFont="1" applyFill="1" applyBorder="1" applyAlignment="1">
      <alignment horizontal="center" vertical="center"/>
    </xf>
    <xf numFmtId="3" fontId="61" fillId="16" borderId="142" xfId="6" applyNumberFormat="1" applyFont="1" applyFill="1" applyBorder="1" applyAlignment="1">
      <alignment horizontal="left" vertical="center"/>
    </xf>
    <xf numFmtId="3" fontId="61" fillId="16" borderId="166" xfId="6" applyNumberFormat="1" applyFont="1" applyFill="1" applyBorder="1" applyAlignment="1">
      <alignment horizontal="left" vertical="center"/>
    </xf>
    <xf numFmtId="3" fontId="61" fillId="16" borderId="143" xfId="6" applyNumberFormat="1" applyFont="1" applyFill="1" applyBorder="1" applyAlignment="1">
      <alignment horizontal="left" vertical="center"/>
    </xf>
    <xf numFmtId="0" fontId="61" fillId="21" borderId="26" xfId="6" applyFont="1" applyFill="1" applyBorder="1" applyAlignment="1">
      <alignment horizontal="left" vertical="center"/>
    </xf>
    <xf numFmtId="0" fontId="61" fillId="21" borderId="142" xfId="6" applyFont="1" applyFill="1" applyBorder="1" applyAlignment="1">
      <alignment horizontal="left" vertical="center"/>
    </xf>
    <xf numFmtId="0" fontId="61" fillId="24" borderId="26" xfId="6" applyFont="1" applyFill="1" applyBorder="1" applyAlignment="1">
      <alignment horizontal="left" vertical="center"/>
    </xf>
    <xf numFmtId="0" fontId="61" fillId="24" borderId="142" xfId="6" applyFont="1" applyFill="1" applyBorder="1" applyAlignment="1">
      <alignment horizontal="left" vertical="center"/>
    </xf>
    <xf numFmtId="0" fontId="61" fillId="24" borderId="58" xfId="6" applyFont="1" applyFill="1" applyBorder="1" applyAlignment="1">
      <alignment horizontal="left" vertical="center"/>
    </xf>
    <xf numFmtId="0" fontId="61" fillId="24" borderId="53" xfId="6" applyFont="1" applyFill="1" applyBorder="1" applyAlignment="1">
      <alignment horizontal="left" vertical="center"/>
    </xf>
    <xf numFmtId="0" fontId="83" fillId="17" borderId="26" xfId="6" applyFont="1" applyFill="1" applyBorder="1" applyAlignment="1">
      <alignment horizontal="left" vertical="center"/>
    </xf>
    <xf numFmtId="0" fontId="83" fillId="17" borderId="142" xfId="6" applyFont="1" applyFill="1" applyBorder="1" applyAlignment="1">
      <alignment horizontal="left" vertical="center"/>
    </xf>
    <xf numFmtId="0" fontId="61" fillId="18" borderId="26" xfId="6" applyFont="1" applyFill="1" applyBorder="1" applyAlignment="1">
      <alignment horizontal="left" vertical="center"/>
    </xf>
    <xf numFmtId="0" fontId="61" fillId="18" borderId="142" xfId="6" applyFont="1" applyFill="1" applyBorder="1" applyAlignment="1">
      <alignment horizontal="left" vertical="center"/>
    </xf>
    <xf numFmtId="0" fontId="83" fillId="20" borderId="26" xfId="6" applyFont="1" applyFill="1" applyBorder="1" applyAlignment="1">
      <alignment horizontal="left" vertical="center"/>
    </xf>
    <xf numFmtId="0" fontId="83" fillId="20" borderId="142" xfId="6" applyFont="1" applyFill="1" applyBorder="1" applyAlignment="1">
      <alignment horizontal="left" vertical="center"/>
    </xf>
    <xf numFmtId="0" fontId="61" fillId="21" borderId="58" xfId="6" applyFont="1" applyFill="1" applyBorder="1" applyAlignment="1">
      <alignment horizontal="left" vertical="center"/>
    </xf>
    <xf numFmtId="0" fontId="61" fillId="21" borderId="53" xfId="6" applyFont="1" applyFill="1" applyBorder="1" applyAlignment="1">
      <alignment horizontal="left" vertical="center"/>
    </xf>
    <xf numFmtId="0" fontId="83" fillId="23" borderId="26" xfId="6" applyFont="1" applyFill="1" applyBorder="1" applyAlignment="1">
      <alignment horizontal="left" vertical="center"/>
    </xf>
    <xf numFmtId="0" fontId="83" fillId="23" borderId="142" xfId="6" applyFont="1" applyFill="1" applyBorder="1" applyAlignment="1">
      <alignment horizontal="left" vertical="center"/>
    </xf>
    <xf numFmtId="0" fontId="83" fillId="16" borderId="25" xfId="6" applyFont="1" applyFill="1" applyBorder="1" applyAlignment="1">
      <alignment horizontal="left" vertical="center"/>
    </xf>
    <xf numFmtId="0" fontId="83" fillId="16" borderId="26" xfId="6" applyFont="1" applyFill="1" applyBorder="1" applyAlignment="1">
      <alignment horizontal="left" vertical="center"/>
    </xf>
    <xf numFmtId="0" fontId="83" fillId="16" borderId="142" xfId="6" applyFont="1" applyFill="1" applyBorder="1" applyAlignment="1">
      <alignment horizontal="left" vertical="center"/>
    </xf>
    <xf numFmtId="1" fontId="61" fillId="13" borderId="0" xfId="14" applyNumberFormat="1" applyFont="1" applyFill="1" applyAlignment="1" applyProtection="1">
      <alignment horizontal="center" vertical="center"/>
      <protection locked="0"/>
    </xf>
    <xf numFmtId="0" fontId="54" fillId="13" borderId="131" xfId="6" applyFont="1" applyFill="1" applyBorder="1" applyAlignment="1">
      <alignment horizontal="center" vertical="center"/>
    </xf>
    <xf numFmtId="0" fontId="54" fillId="13" borderId="136" xfId="6" applyFont="1" applyFill="1" applyBorder="1" applyAlignment="1">
      <alignment horizontal="center" vertical="center"/>
    </xf>
    <xf numFmtId="0" fontId="61" fillId="13" borderId="132" xfId="6" applyFont="1" applyFill="1" applyBorder="1" applyAlignment="1">
      <alignment horizontal="center" vertical="center"/>
    </xf>
    <xf numFmtId="0" fontId="61" fillId="13" borderId="137" xfId="6" applyFont="1" applyFill="1" applyBorder="1" applyAlignment="1">
      <alignment horizontal="center" vertical="center"/>
    </xf>
    <xf numFmtId="0" fontId="61" fillId="13" borderId="133" xfId="6" applyFont="1" applyFill="1" applyBorder="1" applyAlignment="1">
      <alignment horizontal="center" vertical="center"/>
    </xf>
    <xf numFmtId="0" fontId="61" fillId="13" borderId="138" xfId="6" applyFont="1" applyFill="1" applyBorder="1" applyAlignment="1">
      <alignment horizontal="center" vertical="center"/>
    </xf>
    <xf numFmtId="0" fontId="61" fillId="13" borderId="18" xfId="6" applyFont="1" applyFill="1" applyBorder="1" applyAlignment="1">
      <alignment horizontal="center" vertical="center" wrapText="1"/>
    </xf>
    <xf numFmtId="0" fontId="61" fillId="13" borderId="139" xfId="6" applyFont="1" applyFill="1" applyBorder="1" applyAlignment="1">
      <alignment horizontal="center" vertical="center" wrapText="1"/>
    </xf>
    <xf numFmtId="0" fontId="61" fillId="13" borderId="134" xfId="6" applyFont="1" applyFill="1" applyBorder="1" applyAlignment="1">
      <alignment horizontal="center" vertical="center" wrapText="1"/>
    </xf>
    <xf numFmtId="0" fontId="61" fillId="13" borderId="140" xfId="6" applyFont="1" applyFill="1" applyBorder="1" applyAlignment="1">
      <alignment horizontal="center" vertical="center" wrapText="1"/>
    </xf>
    <xf numFmtId="0" fontId="61" fillId="13" borderId="135" xfId="6" applyFont="1" applyFill="1" applyBorder="1" applyAlignment="1">
      <alignment horizontal="center" vertical="center"/>
    </xf>
    <xf numFmtId="0" fontId="82" fillId="0" borderId="166" xfId="16" applyFont="1" applyBorder="1" applyAlignment="1">
      <alignment horizontal="left" vertical="center"/>
    </xf>
    <xf numFmtId="0" fontId="82" fillId="0" borderId="164" xfId="16" applyFont="1" applyBorder="1" applyAlignment="1">
      <alignment horizontal="left" vertical="center"/>
    </xf>
    <xf numFmtId="0" fontId="68" fillId="13" borderId="0" xfId="16" applyFont="1" applyFill="1" applyAlignment="1">
      <alignment horizontal="center" vertical="center"/>
    </xf>
    <xf numFmtId="0" fontId="2" fillId="0" borderId="0" xfId="16"/>
    <xf numFmtId="1" fontId="82" fillId="13" borderId="0" xfId="16" applyNumberFormat="1" applyFont="1" applyFill="1" applyAlignment="1">
      <alignment horizontal="center" vertical="center"/>
    </xf>
    <xf numFmtId="1" fontId="61" fillId="13" borderId="0" xfId="16" applyNumberFormat="1" applyFont="1" applyFill="1" applyAlignment="1" applyProtection="1">
      <alignment horizontal="center" vertical="center"/>
      <protection locked="0"/>
    </xf>
    <xf numFmtId="0" fontId="68" fillId="13" borderId="0" xfId="15" applyFont="1" applyFill="1" applyAlignment="1">
      <alignment horizontal="center" vertical="center"/>
    </xf>
    <xf numFmtId="0" fontId="3" fillId="0" borderId="0" xfId="15"/>
    <xf numFmtId="1" fontId="82" fillId="13" borderId="0" xfId="15" applyNumberFormat="1" applyFont="1" applyFill="1" applyAlignment="1">
      <alignment horizontal="center" vertical="center"/>
    </xf>
    <xf numFmtId="0" fontId="82" fillId="0" borderId="166" xfId="15" applyFont="1" applyBorder="1" applyAlignment="1">
      <alignment horizontal="left" vertical="center"/>
    </xf>
    <xf numFmtId="0" fontId="82" fillId="0" borderId="164" xfId="15" applyFont="1" applyBorder="1" applyAlignment="1">
      <alignment horizontal="left" vertical="center"/>
    </xf>
    <xf numFmtId="1" fontId="61" fillId="13" borderId="0" xfId="15" applyNumberFormat="1" applyFont="1" applyFill="1" applyAlignment="1" applyProtection="1">
      <alignment horizontal="center" vertical="center"/>
      <protection locked="0"/>
    </xf>
    <xf numFmtId="0" fontId="43" fillId="29" borderId="104" xfId="3" applyFont="1" applyFill="1" applyBorder="1" applyAlignment="1">
      <alignment horizontal="center" vertical="center"/>
    </xf>
    <xf numFmtId="0" fontId="43" fillId="29" borderId="101" xfId="3" applyFont="1" applyFill="1" applyBorder="1" applyAlignment="1">
      <alignment horizontal="center" vertical="center"/>
    </xf>
    <xf numFmtId="0" fontId="43" fillId="19" borderId="104" xfId="3" applyFont="1" applyFill="1" applyBorder="1" applyAlignment="1">
      <alignment horizontal="center" vertical="center"/>
    </xf>
    <xf numFmtId="0" fontId="43" fillId="19" borderId="75" xfId="3" applyFont="1" applyFill="1" applyBorder="1" applyAlignment="1">
      <alignment horizontal="center" vertical="center"/>
    </xf>
    <xf numFmtId="0" fontId="70" fillId="29" borderId="104" xfId="3" applyFont="1" applyFill="1" applyBorder="1" applyAlignment="1">
      <alignment horizontal="center" vertical="center"/>
    </xf>
    <xf numFmtId="0" fontId="62" fillId="29" borderId="107" xfId="3" applyFont="1" applyFill="1" applyBorder="1" applyAlignment="1">
      <alignment vertical="center"/>
    </xf>
    <xf numFmtId="0" fontId="88" fillId="0" borderId="0" xfId="3" applyFont="1" applyAlignment="1">
      <alignment horizontal="right"/>
    </xf>
    <xf numFmtId="0" fontId="89" fillId="0" borderId="0" xfId="0" applyFont="1" applyAlignment="1">
      <alignment horizontal="right"/>
    </xf>
    <xf numFmtId="0" fontId="72" fillId="0" borderId="162" xfId="3" applyFont="1" applyBorder="1" applyAlignment="1">
      <alignment horizontal="center"/>
    </xf>
    <xf numFmtId="0" fontId="0" fillId="0" borderId="162" xfId="0" applyBorder="1"/>
    <xf numFmtId="0" fontId="72" fillId="19" borderId="162" xfId="3" applyFont="1" applyFill="1" applyBorder="1" applyAlignment="1">
      <alignment horizontal="center"/>
    </xf>
    <xf numFmtId="0" fontId="0" fillId="19" borderId="162" xfId="0" applyFill="1" applyBorder="1"/>
    <xf numFmtId="0" fontId="43" fillId="0" borderId="104" xfId="3" applyFont="1" applyBorder="1" applyAlignment="1">
      <alignment horizontal="center" vertical="center"/>
    </xf>
    <xf numFmtId="0" fontId="66" fillId="0" borderId="107" xfId="3" applyBorder="1" applyAlignment="1">
      <alignment horizontal="center" vertical="center"/>
    </xf>
    <xf numFmtId="0" fontId="43" fillId="0" borderId="75" xfId="3" applyFont="1" applyBorder="1" applyAlignment="1">
      <alignment horizontal="center" vertical="center"/>
    </xf>
    <xf numFmtId="0" fontId="66" fillId="0" borderId="109" xfId="3" applyBorder="1" applyAlignment="1">
      <alignment horizontal="center" vertical="center"/>
    </xf>
    <xf numFmtId="0" fontId="95" fillId="0" borderId="0" xfId="0" applyFont="1" applyAlignment="1">
      <alignment horizontal="right"/>
    </xf>
  </cellXfs>
  <cellStyles count="17">
    <cellStyle name="čárky 2" xfId="1" xr:uid="{00000000-0005-0000-0000-000000000000}"/>
    <cellStyle name="Hypertextový odkaz 2" xfId="9" xr:uid="{00000000-0005-0000-0000-000001000000}"/>
    <cellStyle name="Měna" xfId="13" builtinId="4"/>
    <cellStyle name="Normální" xfId="0" builtinId="0"/>
    <cellStyle name="Normální 10" xfId="16" xr:uid="{00000000-0005-0000-0000-000004000000}"/>
    <cellStyle name="normální 2" xfId="2" xr:uid="{00000000-0005-0000-0000-000005000000}"/>
    <cellStyle name="normální 2 2" xfId="6" xr:uid="{00000000-0005-0000-0000-000006000000}"/>
    <cellStyle name="Normální 3" xfId="3" xr:uid="{00000000-0005-0000-0000-000007000000}"/>
    <cellStyle name="Normální 3 2" xfId="10" xr:uid="{00000000-0005-0000-0000-000008000000}"/>
    <cellStyle name="Normální 4" xfId="5" xr:uid="{00000000-0005-0000-0000-000009000000}"/>
    <cellStyle name="Normální 4 2" xfId="11" xr:uid="{00000000-0005-0000-0000-00000A000000}"/>
    <cellStyle name="Normální 5" xfId="7" xr:uid="{00000000-0005-0000-0000-00000B000000}"/>
    <cellStyle name="Normální 6" xfId="8" xr:uid="{00000000-0005-0000-0000-00000C000000}"/>
    <cellStyle name="Normální 7" xfId="12" xr:uid="{00000000-0005-0000-0000-00000D000000}"/>
    <cellStyle name="Normální 8" xfId="14" xr:uid="{00000000-0005-0000-0000-00000E000000}"/>
    <cellStyle name="Normální 9" xfId="15" xr:uid="{00000000-0005-0000-0000-00000F000000}"/>
    <cellStyle name="Procenta" xfId="4" builtinId="5"/>
  </cellStyles>
  <dxfs count="0"/>
  <tableStyles count="0" defaultTableStyle="TableStyleMedium9" defaultPivotStyle="PivotStyleLight16"/>
  <colors>
    <mruColors>
      <color rgb="FF00CC00"/>
      <color rgb="FF339966"/>
      <color rgb="FF66FFFF"/>
      <color rgb="FF0000CC"/>
      <color rgb="FFFF6600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externalLink" Target="externalLinks/externalLink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2.xml"/><Relationship Id="rId40" Type="http://schemas.openxmlformats.org/officeDocument/2006/relationships/externalLink" Target="externalLinks/externalLink5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M&#352;-rozpo&#269;et-20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&#352;-rozpo&#269;et-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ZU&#352;-rozpo&#269;et-2025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RORO&#352;-rozpo&#269;et-2025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5/rozpo&#269;et%20PO-2025/SRC-rozpo&#269;et-202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ty/rozpo&#269;ty/rozpo&#269;et%202022/3111%20M&#352;%20rozpo&#269;et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Mateřská škola, Nové Město pod Smrkem, okres Liberec, příspěvková organizace</v>
          </cell>
        </row>
        <row r="8">
          <cell r="D8">
            <v>1885000</v>
          </cell>
        </row>
        <row r="17">
          <cell r="D17">
            <v>900000</v>
          </cell>
        </row>
        <row r="23">
          <cell r="D23">
            <v>480000</v>
          </cell>
        </row>
        <row r="26">
          <cell r="D26">
            <v>0</v>
          </cell>
        </row>
        <row r="28">
          <cell r="D28">
            <v>5000</v>
          </cell>
        </row>
        <row r="30">
          <cell r="D30">
            <v>287000</v>
          </cell>
        </row>
        <row r="45">
          <cell r="D45">
            <v>9010000</v>
          </cell>
        </row>
        <row r="47">
          <cell r="D47">
            <v>3045000</v>
          </cell>
        </row>
        <row r="49">
          <cell r="D49">
            <v>30000</v>
          </cell>
        </row>
        <row r="51">
          <cell r="D51">
            <v>130000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6000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100000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Gabriela Ouhrabková</v>
          </cell>
        </row>
        <row r="91">
          <cell r="C91" t="str">
            <v>Mgr. Gabriela Ouhrabková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škola Nové Město pod Smrkem, příspěvková organizace</v>
          </cell>
        </row>
        <row r="8">
          <cell r="D8">
            <v>889447</v>
          </cell>
        </row>
        <row r="17">
          <cell r="D17">
            <v>1647000</v>
          </cell>
        </row>
        <row r="23">
          <cell r="D23">
            <v>940000</v>
          </cell>
        </row>
        <row r="26">
          <cell r="D26">
            <v>40000</v>
          </cell>
        </row>
        <row r="28">
          <cell r="D28">
            <v>4000</v>
          </cell>
        </row>
        <row r="30">
          <cell r="D30">
            <v>1652000</v>
          </cell>
        </row>
        <row r="45">
          <cell r="D45">
            <v>23667233</v>
          </cell>
        </row>
        <row r="47">
          <cell r="D47">
            <v>7961525</v>
          </cell>
        </row>
        <row r="49">
          <cell r="D49">
            <v>100000</v>
          </cell>
        </row>
        <row r="51">
          <cell r="D51">
            <v>327373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300000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Radoslava Žáková</v>
          </cell>
        </row>
        <row r="91">
          <cell r="C91" t="str">
            <v>Mgr. Radoslava Žáková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Základní umělecká škola, Nové Město pod Smrkem, okres Liberec, příspěvková organizace</v>
          </cell>
        </row>
        <row r="8">
          <cell r="D8">
            <v>90000</v>
          </cell>
        </row>
        <row r="17">
          <cell r="D17">
            <v>298000</v>
          </cell>
        </row>
        <row r="23">
          <cell r="D23">
            <v>66000</v>
          </cell>
        </row>
        <row r="26">
          <cell r="D26">
            <v>3000</v>
          </cell>
        </row>
        <row r="28">
          <cell r="D28">
            <v>3000</v>
          </cell>
        </row>
        <row r="30">
          <cell r="D30">
            <v>120000</v>
          </cell>
        </row>
        <row r="45">
          <cell r="D45">
            <v>3832522</v>
          </cell>
        </row>
        <row r="47">
          <cell r="D47">
            <v>1295392</v>
          </cell>
        </row>
        <row r="49">
          <cell r="D49">
            <v>32353</v>
          </cell>
        </row>
        <row r="51">
          <cell r="D51">
            <v>55325</v>
          </cell>
        </row>
        <row r="56">
          <cell r="D56">
            <v>0</v>
          </cell>
        </row>
        <row r="59">
          <cell r="D59">
            <v>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17000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Mgr. Martina Funtánová</v>
          </cell>
        </row>
        <row r="91">
          <cell r="C91" t="str">
            <v>Mgr. Martina Funtánová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Středisko volného času "ROROŠ", Nové Město pod Smrkem, příspěvková organizace</v>
          </cell>
        </row>
        <row r="8">
          <cell r="D8">
            <v>233862</v>
          </cell>
        </row>
        <row r="17">
          <cell r="D17">
            <v>141000</v>
          </cell>
        </row>
        <row r="23">
          <cell r="D23">
            <v>178000</v>
          </cell>
        </row>
        <row r="26">
          <cell r="D26">
            <v>2000</v>
          </cell>
        </row>
        <row r="28">
          <cell r="D28">
            <v>5000</v>
          </cell>
        </row>
        <row r="30">
          <cell r="D30">
            <v>351000</v>
          </cell>
        </row>
        <row r="45">
          <cell r="D45">
            <v>1905130</v>
          </cell>
        </row>
        <row r="47">
          <cell r="D47">
            <v>512475</v>
          </cell>
        </row>
        <row r="49">
          <cell r="D49">
            <v>9000</v>
          </cell>
        </row>
        <row r="51">
          <cell r="D51">
            <v>43807</v>
          </cell>
        </row>
        <row r="56">
          <cell r="D56">
            <v>66000</v>
          </cell>
        </row>
        <row r="59">
          <cell r="D59">
            <v>2000</v>
          </cell>
        </row>
        <row r="62">
          <cell r="D62">
            <v>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25000</v>
          </cell>
        </row>
        <row r="71">
          <cell r="D71">
            <v>0</v>
          </cell>
        </row>
        <row r="73">
          <cell r="D73">
            <v>0</v>
          </cell>
        </row>
        <row r="75">
          <cell r="D75">
            <v>80000</v>
          </cell>
        </row>
        <row r="79">
          <cell r="D79">
            <v>0</v>
          </cell>
        </row>
        <row r="82">
          <cell r="D82">
            <v>0</v>
          </cell>
        </row>
        <row r="84">
          <cell r="D84">
            <v>0</v>
          </cell>
        </row>
        <row r="89">
          <cell r="C89" t="str">
            <v>Ing. Miroslav Tesař</v>
          </cell>
        </row>
        <row r="91">
          <cell r="C91" t="str">
            <v>Ing. Miroslav Tesař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>
        <row r="1">
          <cell r="F1">
            <v>2025</v>
          </cell>
        </row>
        <row r="2">
          <cell r="B2" t="str">
            <v>Sportovní a relaxační centrum, příspěvková organizace</v>
          </cell>
        </row>
        <row r="8">
          <cell r="D8">
            <v>287000</v>
          </cell>
        </row>
        <row r="17">
          <cell r="D17">
            <v>4136000</v>
          </cell>
        </row>
        <row r="22">
          <cell r="D22">
            <v>100000</v>
          </cell>
        </row>
        <row r="25">
          <cell r="D25">
            <v>510000</v>
          </cell>
        </row>
        <row r="28">
          <cell r="D28">
            <v>0</v>
          </cell>
        </row>
        <row r="30">
          <cell r="D30">
            <v>3000</v>
          </cell>
        </row>
        <row r="32">
          <cell r="D32">
            <v>425000</v>
          </cell>
        </row>
        <row r="47">
          <cell r="D47">
            <v>4550000</v>
          </cell>
        </row>
        <row r="49">
          <cell r="D49">
            <v>1210000</v>
          </cell>
        </row>
        <row r="51">
          <cell r="D51">
            <v>30000</v>
          </cell>
        </row>
        <row r="53">
          <cell r="D53">
            <v>148000</v>
          </cell>
        </row>
        <row r="58">
          <cell r="D58">
            <v>0</v>
          </cell>
        </row>
        <row r="61">
          <cell r="D61">
            <v>2000</v>
          </cell>
        </row>
        <row r="64">
          <cell r="D64">
            <v>0</v>
          </cell>
        </row>
        <row r="66">
          <cell r="D66">
            <v>0</v>
          </cell>
        </row>
        <row r="68">
          <cell r="D68">
            <v>0</v>
          </cell>
        </row>
        <row r="70">
          <cell r="D70">
            <v>12000</v>
          </cell>
        </row>
        <row r="73">
          <cell r="D73">
            <v>0</v>
          </cell>
        </row>
        <row r="75">
          <cell r="D75">
            <v>0</v>
          </cell>
        </row>
        <row r="77">
          <cell r="D77">
            <v>100000</v>
          </cell>
        </row>
        <row r="81">
          <cell r="D81">
            <v>0</v>
          </cell>
        </row>
        <row r="84">
          <cell r="D84">
            <v>0</v>
          </cell>
        </row>
        <row r="86">
          <cell r="D86">
            <v>0</v>
          </cell>
        </row>
        <row r="91">
          <cell r="C91" t="str">
            <v>Ing. Pavel Jakoubek</v>
          </cell>
        </row>
        <row r="93">
          <cell r="C93" t="str">
            <v>Ing. Pavel Jakoubek</v>
          </cell>
        </row>
      </sheetData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Mgr. Gabriela Ouhrabková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Radoslava Žáková</v>
          </cell>
        </row>
        <row r="12">
          <cell r="B12" t="str">
            <v>Ing. Miroslav Tesař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8"/>
      <sheetName val="P1, P6"/>
      <sheetName val="P7"/>
      <sheetName val="Organizace"/>
    </sheetNames>
    <sheetDataSet>
      <sheetData sheetId="0"/>
      <sheetData sheetId="1"/>
      <sheetData sheetId="2"/>
      <sheetData sheetId="3">
        <row r="2">
          <cell r="B2" t="str">
            <v>Mateřská škola, Nové Město pod Smrkem, okres Liberec, příspěvková organizace</v>
          </cell>
        </row>
        <row r="3">
          <cell r="B3" t="str">
            <v>Základní umělecká škola, Nové Město pod Smrkem, okres Liberec, příspěvková organizace</v>
          </cell>
        </row>
        <row r="4">
          <cell r="B4" t="str">
            <v>Sportovní a relaxační centrum, příspěvková organizace</v>
          </cell>
        </row>
        <row r="5">
          <cell r="B5" t="str">
            <v>Základní škola Nové Město pod Smrkem, příspěvková organizace</v>
          </cell>
        </row>
        <row r="6">
          <cell r="B6" t="str">
            <v>Středisko volného času "ROROŠ", Nové Město pod Smrkem, příspěvková organizace</v>
          </cell>
        </row>
        <row r="8">
          <cell r="B8" t="str">
            <v>Miloslava Suková</v>
          </cell>
        </row>
        <row r="9">
          <cell r="B9" t="str">
            <v>Mgr. Martina Funtánová</v>
          </cell>
        </row>
        <row r="10">
          <cell r="B10" t="str">
            <v>Ing. Pavel Jakoubek</v>
          </cell>
        </row>
        <row r="11">
          <cell r="B11" t="str">
            <v>Mgr. Michaela Smutná</v>
          </cell>
        </row>
        <row r="12">
          <cell r="B12" t="str">
            <v>Mgr. Yveta Svobodová</v>
          </cell>
        </row>
      </sheetData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B1:G26"/>
  <sheetViews>
    <sheetView tabSelected="1" zoomScale="140" zoomScaleNormal="140" workbookViewId="0">
      <selection activeCell="F9" sqref="F9"/>
    </sheetView>
  </sheetViews>
  <sheetFormatPr defaultRowHeight="13.2" x14ac:dyDescent="0.25"/>
  <cols>
    <col min="1" max="1" width="7.109375" customWidth="1"/>
    <col min="2" max="2" width="51.33203125" customWidth="1"/>
    <col min="3" max="3" width="29.88671875" customWidth="1"/>
    <col min="4" max="4" width="7.109375" customWidth="1"/>
    <col min="5" max="5" width="14.109375" customWidth="1"/>
    <col min="6" max="6" width="13.88671875" customWidth="1"/>
    <col min="7" max="7" width="16.5546875" customWidth="1"/>
  </cols>
  <sheetData>
    <row r="1" spans="2:7" ht="21.6" thickBot="1" x14ac:dyDescent="0.45">
      <c r="B1" s="1315" t="str">
        <f>IF('příjmy-paragraf'!A1=0," ",'příjmy-paragraf'!A1)</f>
        <v>Rozpočet města Nové Město pod Smrkem na rok 2025</v>
      </c>
      <c r="C1" s="1316"/>
    </row>
    <row r="2" spans="2:7" ht="18.600000000000001" thickBot="1" x14ac:dyDescent="0.4">
      <c r="B2" s="1522" t="s">
        <v>678</v>
      </c>
      <c r="C2" s="559"/>
    </row>
    <row r="3" spans="2:7" ht="18" x14ac:dyDescent="0.35">
      <c r="B3" s="560" t="s">
        <v>452</v>
      </c>
      <c r="C3" s="561" t="s">
        <v>46</v>
      </c>
      <c r="E3" t="s">
        <v>673</v>
      </c>
      <c r="F3" t="s">
        <v>674</v>
      </c>
    </row>
    <row r="4" spans="2:7" ht="18" x14ac:dyDescent="0.35">
      <c r="B4" s="562" t="s">
        <v>439</v>
      </c>
      <c r="C4" s="563">
        <f>IF('příjmy-paragraf'!F67=0," ",'příjmy-paragraf'!F67)</f>
        <v>89825000</v>
      </c>
      <c r="E4" s="73">
        <v>86391000</v>
      </c>
      <c r="F4" s="1314">
        <f>C4-E4</f>
        <v>3434000</v>
      </c>
    </row>
    <row r="5" spans="2:7" ht="18" x14ac:dyDescent="0.35">
      <c r="B5" s="562" t="s">
        <v>440</v>
      </c>
      <c r="C5" s="563">
        <f>IF('příjmy-paragraf'!F68=0," ",'příjmy-paragraf'!F68)</f>
        <v>36589300</v>
      </c>
      <c r="E5" s="73">
        <v>36053000</v>
      </c>
      <c r="F5" s="1314">
        <f>C5-E5</f>
        <v>536300</v>
      </c>
    </row>
    <row r="6" spans="2:7" ht="18" x14ac:dyDescent="0.35">
      <c r="B6" s="562" t="s">
        <v>441</v>
      </c>
      <c r="C6" s="563">
        <f>IF('příjmy-paragraf'!F69=0," ",'příjmy-paragraf'!F69)</f>
        <v>3000000</v>
      </c>
      <c r="E6" s="73">
        <v>1000000</v>
      </c>
      <c r="F6" s="1314">
        <f>C6-E6</f>
        <v>2000000</v>
      </c>
    </row>
    <row r="7" spans="2:7" ht="18" x14ac:dyDescent="0.35">
      <c r="B7" s="562" t="s">
        <v>448</v>
      </c>
      <c r="C7" s="563">
        <f>IF('příjmy-paragraf'!F70=0," ",'příjmy-paragraf'!F70)</f>
        <v>18223346</v>
      </c>
      <c r="E7" s="73">
        <v>15716000</v>
      </c>
      <c r="F7" s="1314">
        <f>C7-E7</f>
        <v>2507346</v>
      </c>
    </row>
    <row r="8" spans="2:7" ht="18" x14ac:dyDescent="0.35">
      <c r="B8" s="562" t="s">
        <v>438</v>
      </c>
      <c r="C8" s="563">
        <v>0</v>
      </c>
      <c r="E8" s="73">
        <v>0</v>
      </c>
      <c r="F8">
        <v>0</v>
      </c>
    </row>
    <row r="9" spans="2:7" ht="18.600000000000001" thickBot="1" x14ac:dyDescent="0.4">
      <c r="B9" s="564" t="s">
        <v>445</v>
      </c>
      <c r="C9" s="571">
        <f>SUM(C4:C8)</f>
        <v>147637646</v>
      </c>
      <c r="E9" s="73">
        <v>139160000</v>
      </c>
      <c r="F9" s="1314">
        <f>SUM(F4:F8)</f>
        <v>8477646</v>
      </c>
      <c r="G9" s="85"/>
    </row>
    <row r="10" spans="2:7" ht="18.600000000000001" thickBot="1" x14ac:dyDescent="0.4">
      <c r="B10" s="559"/>
      <c r="C10" s="559"/>
    </row>
    <row r="11" spans="2:7" ht="18" x14ac:dyDescent="0.35">
      <c r="B11" s="565" t="s">
        <v>451</v>
      </c>
      <c r="C11" s="566" t="s">
        <v>46</v>
      </c>
    </row>
    <row r="12" spans="2:7" ht="18" x14ac:dyDescent="0.35">
      <c r="B12" s="567" t="s">
        <v>442</v>
      </c>
      <c r="C12" s="568">
        <f>IF('výdaje-paragraf'!F61=0," ",'výdaje-paragraf'!F61)</f>
        <v>129905956</v>
      </c>
      <c r="E12" s="73">
        <v>123737000</v>
      </c>
      <c r="F12" s="1314">
        <f>C12-E12</f>
        <v>6168956</v>
      </c>
    </row>
    <row r="13" spans="2:7" ht="18" x14ac:dyDescent="0.35">
      <c r="B13" s="567" t="s">
        <v>443</v>
      </c>
      <c r="C13" s="568">
        <f>IF('výdaje-paragraf'!F57=0," ",'výdaje-paragraf'!F57)</f>
        <v>30168000</v>
      </c>
      <c r="E13" s="73">
        <v>30168000</v>
      </c>
      <c r="F13" s="1314">
        <f>C13-E13</f>
        <v>0</v>
      </c>
    </row>
    <row r="14" spans="2:7" ht="18.600000000000001" thickBot="1" x14ac:dyDescent="0.4">
      <c r="B14" s="569" t="s">
        <v>446</v>
      </c>
      <c r="C14" s="646">
        <f>SUM(C10:C13)</f>
        <v>160073956</v>
      </c>
      <c r="E14" s="73">
        <v>153905000</v>
      </c>
      <c r="F14" s="1314">
        <f>SUM(F12:F13)</f>
        <v>6168956</v>
      </c>
      <c r="G14" s="85"/>
    </row>
    <row r="15" spans="2:7" ht="18" x14ac:dyDescent="0.35">
      <c r="B15" s="567" t="s">
        <v>444</v>
      </c>
      <c r="C15" s="568">
        <f>IF('příjmy a výdaje'!D70=0," ",'příjmy a výdaje'!D70)</f>
        <v>1500000</v>
      </c>
      <c r="E15" s="73">
        <v>1500000</v>
      </c>
      <c r="F15">
        <v>0</v>
      </c>
    </row>
    <row r="16" spans="2:7" ht="18.600000000000001" thickBot="1" x14ac:dyDescent="0.4">
      <c r="B16" s="569" t="s">
        <v>565</v>
      </c>
      <c r="C16" s="646">
        <f>SUM(C14:C15)</f>
        <v>161573956</v>
      </c>
      <c r="E16" s="73">
        <v>155405000</v>
      </c>
      <c r="F16" s="85">
        <f>SUM(C16-E16)</f>
        <v>6168956</v>
      </c>
    </row>
    <row r="17" spans="2:6" ht="18.600000000000001" thickBot="1" x14ac:dyDescent="0.4">
      <c r="B17" s="559"/>
      <c r="C17" s="559"/>
    </row>
    <row r="18" spans="2:6" ht="18.600000000000001" thickBot="1" x14ac:dyDescent="0.4">
      <c r="B18" s="570" t="s">
        <v>447</v>
      </c>
      <c r="C18" s="647">
        <f>IF('příjmy a výdaje'!D72=0," ",'příjmy a výdaje'!D72)</f>
        <v>13936310</v>
      </c>
      <c r="E18" s="73">
        <v>16245000</v>
      </c>
      <c r="F18" s="1314">
        <f>E18-C18</f>
        <v>2308690</v>
      </c>
    </row>
    <row r="20" spans="2:6" ht="14.4" thickBot="1" x14ac:dyDescent="0.35">
      <c r="B20" s="578" t="s">
        <v>658</v>
      </c>
    </row>
    <row r="21" spans="2:6" ht="13.8" x14ac:dyDescent="0.3">
      <c r="B21" s="574" t="s">
        <v>676</v>
      </c>
      <c r="C21" s="575"/>
    </row>
    <row r="22" spans="2:6" ht="13.8" x14ac:dyDescent="0.3">
      <c r="B22" s="590" t="s">
        <v>659</v>
      </c>
      <c r="C22" s="591">
        <f>IF('příjmy-paragraf'!F64=0," ",'příjmy-paragraf'!F64)</f>
        <v>147637646</v>
      </c>
    </row>
    <row r="23" spans="2:6" ht="13.8" x14ac:dyDescent="0.3">
      <c r="B23" s="582" t="s">
        <v>372</v>
      </c>
      <c r="C23" s="581">
        <f>IF('výdaje-paragraf'!F47=0," ",'výdaje-paragraf'!F47)</f>
        <v>160073956</v>
      </c>
    </row>
    <row r="24" spans="2:6" ht="13.8" x14ac:dyDescent="0.3">
      <c r="B24" s="576" t="s">
        <v>460</v>
      </c>
      <c r="C24" s="581">
        <v>1500000</v>
      </c>
    </row>
    <row r="25" spans="2:6" ht="13.8" x14ac:dyDescent="0.3">
      <c r="B25" s="583" t="s">
        <v>373</v>
      </c>
      <c r="C25" s="584"/>
    </row>
    <row r="26" spans="2:6" ht="14.4" thickBot="1" x14ac:dyDescent="0.35">
      <c r="B26" s="577" t="s">
        <v>603</v>
      </c>
      <c r="C26" s="645">
        <f>C23+C24-C22</f>
        <v>13936310</v>
      </c>
    </row>
  </sheetData>
  <mergeCells count="1">
    <mergeCell ref="B1:C1"/>
  </mergeCells>
  <printOptions horizontalCentered="1"/>
  <pageMargins left="0.70866141732283472" right="0.70866141732283472" top="0.78740157480314965" bottom="0.78740157480314965" header="0.31496062992125984" footer="0.31496062992125984"/>
  <pageSetup paperSize="9" scale="7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L76"/>
  <sheetViews>
    <sheetView topLeftCell="A28" zoomScale="90" zoomScaleNormal="90" workbookViewId="0">
      <selection activeCell="D63" sqref="D63"/>
    </sheetView>
  </sheetViews>
  <sheetFormatPr defaultRowHeight="13.2" x14ac:dyDescent="0.25"/>
  <cols>
    <col min="1" max="1" width="8.5546875" customWidth="1"/>
    <col min="2" max="2" width="41.44140625" customWidth="1"/>
    <col min="3" max="3" width="24.33203125" customWidth="1"/>
    <col min="4" max="4" width="15.6640625" customWidth="1"/>
    <col min="5" max="5" width="14" customWidth="1"/>
    <col min="6" max="6" width="4.44140625" customWidth="1"/>
    <col min="7" max="7" width="8.5546875" customWidth="1"/>
    <col min="8" max="8" width="40" customWidth="1"/>
    <col min="9" max="9" width="24.33203125" customWidth="1"/>
    <col min="10" max="10" width="14.33203125" customWidth="1"/>
    <col min="11" max="11" width="14.109375" customWidth="1"/>
  </cols>
  <sheetData>
    <row r="1" spans="1:12" ht="16.8" thickTop="1" thickBot="1" x14ac:dyDescent="0.3">
      <c r="A1" s="1350" t="str">
        <f>IF('příjmy-paragraf'!A1=0," ",'příjmy-paragraf'!A1)</f>
        <v>Rozpočet města Nové Město pod Smrkem na rok 2025</v>
      </c>
      <c r="B1" s="1351"/>
      <c r="C1" s="1351"/>
      <c r="D1" s="1351"/>
      <c r="E1" s="1352"/>
      <c r="G1" s="1375" t="str">
        <f>IF('výdaje-paragraf'!A1=0," ",'výdaje-paragraf'!A1)</f>
        <v>Rozpočet města Nové Město pod Smrkem na rok 2025</v>
      </c>
      <c r="H1" s="1376"/>
      <c r="I1" s="1376"/>
      <c r="J1" s="1376"/>
      <c r="K1" s="1377"/>
    </row>
    <row r="2" spans="1:12" ht="14.4" thickTop="1" x14ac:dyDescent="0.25">
      <c r="A2" s="83" t="s">
        <v>35</v>
      </c>
      <c r="B2" s="77" t="s">
        <v>128</v>
      </c>
      <c r="C2" s="78"/>
      <c r="D2" s="81" t="str">
        <f>IF('příjmy-paragraf'!F2=0," ",'příjmy-paragraf'!F2)</f>
        <v>rok 2025</v>
      </c>
      <c r="E2" s="81" t="str">
        <f>IF('příjmy-paragraf'!F2=0," ",'příjmy-paragraf'!F2)</f>
        <v>rok 2025</v>
      </c>
      <c r="G2" s="83" t="s">
        <v>111</v>
      </c>
      <c r="H2" s="77" t="s">
        <v>128</v>
      </c>
      <c r="I2" s="78"/>
      <c r="J2" s="81" t="str">
        <f>IF('výdaje-paragraf'!F2=0," ",'výdaje-paragraf'!F2)</f>
        <v>rok 2025</v>
      </c>
      <c r="K2" s="81" t="str">
        <f>IF('výdaje-paragraf'!F2=0," ",'výdaje-paragraf'!F2)</f>
        <v>rok 2025</v>
      </c>
    </row>
    <row r="3" spans="1:12" ht="13.8" thickBot="1" x14ac:dyDescent="0.3">
      <c r="A3" s="79" t="s">
        <v>66</v>
      </c>
      <c r="B3" s="80" t="s">
        <v>67</v>
      </c>
      <c r="C3" s="80" t="s">
        <v>98</v>
      </c>
      <c r="D3" s="82" t="s">
        <v>110</v>
      </c>
      <c r="E3" s="92" t="s">
        <v>112</v>
      </c>
      <c r="G3" s="79" t="s">
        <v>66</v>
      </c>
      <c r="H3" s="80" t="s">
        <v>67</v>
      </c>
      <c r="I3" s="80" t="s">
        <v>98</v>
      </c>
      <c r="J3" s="82" t="s">
        <v>110</v>
      </c>
      <c r="K3" s="92" t="s">
        <v>112</v>
      </c>
    </row>
    <row r="4" spans="1:12" ht="13.8" thickTop="1" x14ac:dyDescent="0.25">
      <c r="A4" s="318" t="str">
        <f>IF('příjmy-paragraf'!A4=0," ",'příjmy-paragraf'!A4)</f>
        <v>111x</v>
      </c>
      <c r="B4" s="319" t="str">
        <f>IF('příjmy-paragraf'!B4=0," ",'příjmy-paragraf'!B4)</f>
        <v>daň z příjmů fyzických osob</v>
      </c>
      <c r="C4" s="320" t="str">
        <f>IF('příjmy-paragraf'!C4=0," ",'příjmy-paragraf'!C4)</f>
        <v xml:space="preserve"> </v>
      </c>
      <c r="D4" s="337">
        <f>IF('příjmy-paragraf'!F4=0," ",'příjmy-paragraf'!F4)</f>
        <v>18000000</v>
      </c>
      <c r="E4" s="324"/>
      <c r="F4" s="73"/>
      <c r="G4" s="359">
        <f>IF('výdaje-paragraf'!A4=0," ",'výdaje-paragraf'!A4)</f>
        <v>1014</v>
      </c>
      <c r="H4" s="360" t="str">
        <f>IF('výdaje-paragraf'!B4=0," ",'výdaje-paragraf'!B4)</f>
        <v>ozdrav. hosp. zvířat</v>
      </c>
      <c r="I4" s="360" t="str">
        <f>IF('výdaje-paragraf'!C4=0," ",'výdaje-paragraf'!C4)</f>
        <v>útulek</v>
      </c>
      <c r="J4" s="364">
        <f>IF('výdaje-paragraf'!F4=0," ",'výdaje-paragraf'!F4)</f>
        <v>100000</v>
      </c>
      <c r="K4" s="365"/>
      <c r="L4" s="73"/>
    </row>
    <row r="5" spans="1:12" x14ac:dyDescent="0.25">
      <c r="A5" s="325" t="str">
        <f>IF('příjmy-paragraf'!A5=0," ",'příjmy-paragraf'!A5)</f>
        <v>112x</v>
      </c>
      <c r="B5" s="326" t="str">
        <f>IF('příjmy-paragraf'!B5=0," ",'příjmy-paragraf'!B5)</f>
        <v>daň z příjmů právnických osob</v>
      </c>
      <c r="C5" s="327" t="str">
        <f>IF('příjmy-paragraf'!C5=0," ",'příjmy-paragraf'!C5)</f>
        <v xml:space="preserve"> </v>
      </c>
      <c r="D5" s="330">
        <f>IF('příjmy-paragraf'!F5=0," ",'příjmy-paragraf'!F5)</f>
        <v>27434000</v>
      </c>
      <c r="E5" s="331"/>
      <c r="F5" s="73"/>
      <c r="G5" s="398">
        <f>IF('výdaje-paragraf'!A5=0," ",'výdaje-paragraf'!A5)</f>
        <v>1031</v>
      </c>
      <c r="H5" s="385" t="str">
        <f>IF('výdaje-paragraf'!B5=0," ",'výdaje-paragraf'!B5)</f>
        <v>pěstební činnost</v>
      </c>
      <c r="I5" s="385" t="str">
        <f>IF('výdaje-paragraf'!C5=0," ",'výdaje-paragraf'!C5)</f>
        <v>les</v>
      </c>
      <c r="J5" s="387">
        <f>IF('výdaje-paragraf'!F5=0," ",'výdaje-paragraf'!F5)</f>
        <v>380000</v>
      </c>
      <c r="K5" s="387" t="str">
        <f>IF('výdaje-paragraf'!G5=0," ",'výdaje-paragraf'!G5)</f>
        <v xml:space="preserve"> </v>
      </c>
      <c r="L5" s="73"/>
    </row>
    <row r="6" spans="1:12" x14ac:dyDescent="0.25">
      <c r="A6" s="332" t="str">
        <f>IF('příjmy-paragraf'!A6=0," ",'příjmy-paragraf'!A6)</f>
        <v>121x</v>
      </c>
      <c r="B6" s="333" t="str">
        <f>IF('příjmy-paragraf'!B6=0," ",'příjmy-paragraf'!B6)</f>
        <v>daň z přidané hodnoty</v>
      </c>
      <c r="C6" s="334" t="str">
        <f>IF('příjmy-paragraf'!C6=0," ",'příjmy-paragraf'!C6)</f>
        <v xml:space="preserve"> </v>
      </c>
      <c r="D6" s="337">
        <f>IF('příjmy-paragraf'!F6=0," ",'příjmy-paragraf'!F6)</f>
        <v>38000000</v>
      </c>
      <c r="E6" s="338"/>
      <c r="F6" s="73"/>
      <c r="G6" s="359">
        <f>IF('výdaje-paragraf'!A6=0," ",'výdaje-paragraf'!A6)</f>
        <v>2212</v>
      </c>
      <c r="H6" s="368" t="str">
        <f>IF('výdaje-paragraf'!B6=0," ",'výdaje-paragraf'!B6)</f>
        <v>silnice</v>
      </c>
      <c r="I6" s="368" t="str">
        <f>IF('výdaje-paragraf'!C6=0," ",'výdaje-paragraf'!C6)</f>
        <v>komunikace</v>
      </c>
      <c r="J6" s="371">
        <f>IF('výdaje-paragraf'!F6=0," ",'výdaje-paragraf'!F6)</f>
        <v>710000</v>
      </c>
      <c r="K6" s="371" t="str">
        <f>IF('výdaje-paragraf'!G6=0," ",'výdaje-paragraf'!G6)</f>
        <v xml:space="preserve"> </v>
      </c>
      <c r="L6" s="73"/>
    </row>
    <row r="7" spans="1:12" x14ac:dyDescent="0.25">
      <c r="A7" s="325">
        <f>IF('příjmy-paragraf'!A7=0," ",'příjmy-paragraf'!A7)</f>
        <v>1511</v>
      </c>
      <c r="B7" s="326" t="str">
        <f>IF('příjmy-paragraf'!B7=0," ",'příjmy-paragraf'!B7)</f>
        <v>daň z nemovitých věcí</v>
      </c>
      <c r="C7" s="327" t="str">
        <f>IF('příjmy-paragraf'!C7=0," ",'příjmy-paragraf'!C7)</f>
        <v xml:space="preserve"> </v>
      </c>
      <c r="D7" s="330">
        <f>IF('příjmy-paragraf'!F7=0," ",'příjmy-paragraf'!F7)</f>
        <v>2000000</v>
      </c>
      <c r="E7" s="331"/>
      <c r="F7" s="73"/>
      <c r="G7" s="398">
        <f>IF('výdaje-paragraf'!A7=0," ",'výdaje-paragraf'!A7)</f>
        <v>2292</v>
      </c>
      <c r="H7" s="385" t="str">
        <f>IF('výdaje-paragraf'!B7=0," ",'výdaje-paragraf'!B7)</f>
        <v xml:space="preserve">dopravní obslužnost </v>
      </c>
      <c r="I7" s="385" t="str">
        <f>IF('výdaje-paragraf'!C7=0," ",'výdaje-paragraf'!C7)</f>
        <v>dopravní obslužnost</v>
      </c>
      <c r="J7" s="387">
        <f>IF('výdaje-paragraf'!F7=0," ",'výdaje-paragraf'!F7)</f>
        <v>751000</v>
      </c>
      <c r="K7" s="387" t="str">
        <f>IF('výdaje-paragraf'!G7=0," ",'výdaje-paragraf'!G7)</f>
        <v xml:space="preserve"> </v>
      </c>
      <c r="L7" s="73"/>
    </row>
    <row r="8" spans="1:12" ht="13.8" x14ac:dyDescent="0.25">
      <c r="A8" s="607" t="str">
        <f>IF('příjmy-paragraf'!A8=0," ",'příjmy-paragraf'!A8)</f>
        <v xml:space="preserve"> </v>
      </c>
      <c r="B8" s="608" t="str">
        <f>IF('příjmy-paragraf'!B8=0," ",'příjmy-paragraf'!B8)</f>
        <v>Daně sdílené ze SR</v>
      </c>
      <c r="C8" s="609" t="str">
        <f>IF('příjmy-paragraf'!C8=0," ",'příjmy-paragraf'!C8)</f>
        <v xml:space="preserve"> </v>
      </c>
      <c r="D8" s="610" t="str">
        <f>IF('příjmy-paragraf'!F8=0," ",'příjmy-paragraf'!F8)</f>
        <v xml:space="preserve"> </v>
      </c>
      <c r="E8" s="611">
        <f>SUM(D4:D7)</f>
        <v>85434000</v>
      </c>
      <c r="F8" s="73"/>
      <c r="G8" s="359">
        <f>IF('výdaje-paragraf'!A8=0," ",'výdaje-paragraf'!A8)</f>
        <v>3111</v>
      </c>
      <c r="H8" s="368" t="str">
        <f>IF('výdaje-paragraf'!B8=0," ",'výdaje-paragraf'!B8)</f>
        <v>mateřské školy</v>
      </c>
      <c r="I8" s="368" t="str">
        <f>IF('výdaje-paragraf'!C8=0," ",'výdaje-paragraf'!C8)</f>
        <v>Mateřská škola</v>
      </c>
      <c r="J8" s="371">
        <f>IF('výdaje-paragraf'!F8=0," ",'výdaje-paragraf'!F8)</f>
        <v>1373000</v>
      </c>
      <c r="K8" s="371" t="str">
        <f>IF('výdaje-paragraf'!G8=0," ",'výdaje-paragraf'!G8)</f>
        <v xml:space="preserve"> </v>
      </c>
      <c r="L8" s="73"/>
    </row>
    <row r="9" spans="1:12" ht="12.75" customHeight="1" x14ac:dyDescent="0.25">
      <c r="A9" s="1353" t="str">
        <f>IF('příjmy-paragraf'!A9=0," ",'příjmy-paragraf'!A9)</f>
        <v>134x</v>
      </c>
      <c r="B9" s="1356" t="str">
        <f>IF('příjmy-paragraf'!B9=0," ",'příjmy-paragraf'!B9)</f>
        <v>místní poplatky z vybraných činností a služeb</v>
      </c>
      <c r="C9" s="458" t="str">
        <f>IF('příjmy-paragraf'!C9=0," ",'příjmy-paragraf'!C9)</f>
        <v>poplatek za psy</v>
      </c>
      <c r="D9" s="1359">
        <f>SUM(E9:E13)</f>
        <v>2141000</v>
      </c>
      <c r="E9" s="344">
        <f>IF('příjmy-paragraf'!G9=0," ",'příjmy-paragraf'!G9)</f>
        <v>70000</v>
      </c>
      <c r="F9" s="73"/>
      <c r="G9" s="398">
        <f>IF('výdaje-paragraf'!A9=0," ",'výdaje-paragraf'!A9)</f>
        <v>3113</v>
      </c>
      <c r="H9" s="385" t="str">
        <f>IF('výdaje-paragraf'!B9=0," ",'výdaje-paragraf'!B9)</f>
        <v>základní školy</v>
      </c>
      <c r="I9" s="385" t="str">
        <f>IF('výdaje-paragraf'!C9=0," ",'výdaje-paragraf'!C9)</f>
        <v>Základní škola</v>
      </c>
      <c r="J9" s="387">
        <f>IF('výdaje-paragraf'!F9=0," ",'výdaje-paragraf'!F9)</f>
        <v>6685370</v>
      </c>
      <c r="K9" s="387" t="str">
        <f>IF('výdaje-paragraf'!G9=0," ",'výdaje-paragraf'!G9)</f>
        <v xml:space="preserve"> </v>
      </c>
      <c r="L9" s="73"/>
    </row>
    <row r="10" spans="1:12" x14ac:dyDescent="0.25">
      <c r="A10" s="1354"/>
      <c r="B10" s="1357"/>
      <c r="C10" s="460" t="str">
        <f>IF('příjmy-paragraf'!C10=0," ",'příjmy-paragraf'!C10)</f>
        <v>poplatek z veřejného pros.</v>
      </c>
      <c r="D10" s="1359"/>
      <c r="E10" s="1031">
        <f>IF('příjmy-paragraf'!G10=0," ",'příjmy-paragraf'!G10)</f>
        <v>20000</v>
      </c>
      <c r="F10" s="73"/>
      <c r="G10" s="359">
        <f>IF('výdaje-paragraf'!A10=0," ",'výdaje-paragraf'!A10)</f>
        <v>3231</v>
      </c>
      <c r="H10" s="368" t="str">
        <f>IF('výdaje-paragraf'!B10=0," ",'výdaje-paragraf'!B10)</f>
        <v>základní umělecké školy</v>
      </c>
      <c r="I10" s="368" t="str">
        <f>IF('výdaje-paragraf'!C10=0," ",'výdaje-paragraf'!C10)</f>
        <v>Základní umělecká škola</v>
      </c>
      <c r="J10" s="371">
        <f>IF('výdaje-paragraf'!F10=0," ",'výdaje-paragraf'!F10)</f>
        <v>762476</v>
      </c>
      <c r="K10" s="371" t="str">
        <f>IF('výdaje-paragraf'!G10=0," ",'výdaje-paragraf'!G10)</f>
        <v xml:space="preserve"> </v>
      </c>
      <c r="L10" s="73"/>
    </row>
    <row r="11" spans="1:12" x14ac:dyDescent="0.25">
      <c r="A11" s="1354"/>
      <c r="B11" s="1357"/>
      <c r="C11" s="460" t="str">
        <f>IF('příjmy-paragraf'!C11=0," ",'příjmy-paragraf'!C11)</f>
        <v>poplatek z pobytu</v>
      </c>
      <c r="D11" s="1359"/>
      <c r="E11" s="1031">
        <f>IF('příjmy-paragraf'!G11=0," ",'příjmy-paragraf'!G11)</f>
        <v>150000</v>
      </c>
      <c r="F11" s="73"/>
      <c r="G11" s="398">
        <f>IF('výdaje-paragraf'!A11=0," ",'výdaje-paragraf'!A11)</f>
        <v>3314</v>
      </c>
      <c r="H11" s="385" t="str">
        <f>IF('výdaje-paragraf'!B11=0," ",'výdaje-paragraf'!B11)</f>
        <v>činnosti knihovnické</v>
      </c>
      <c r="I11" s="385" t="str">
        <f>IF('výdaje-paragraf'!C11=0," ",'výdaje-paragraf'!C11)</f>
        <v>knihovna</v>
      </c>
      <c r="J11" s="387">
        <f>IF('výdaje-paragraf'!F11=0," ",'výdaje-paragraf'!F11)</f>
        <v>663000</v>
      </c>
      <c r="K11" s="387" t="str">
        <f>IF('výdaje-paragraf'!G11=0," ",'výdaje-paragraf'!G11)</f>
        <v xml:space="preserve"> </v>
      </c>
      <c r="L11" s="73"/>
    </row>
    <row r="12" spans="1:12" x14ac:dyDescent="0.25">
      <c r="A12" s="1354"/>
      <c r="B12" s="1357"/>
      <c r="C12" s="460" t="str">
        <f>IF('příjmy-paragraf'!C12=0," ",'příjmy-paragraf'!C12)</f>
        <v>poplatek ze vstupného</v>
      </c>
      <c r="D12" s="1359"/>
      <c r="E12" s="1031">
        <f>IF('příjmy-paragraf'!G12=0," ",'příjmy-paragraf'!G12)</f>
        <v>1000</v>
      </c>
      <c r="F12" s="73"/>
      <c r="G12" s="359">
        <f>IF('výdaje-paragraf'!A12=0," ",'výdaje-paragraf'!A12)</f>
        <v>3341</v>
      </c>
      <c r="H12" s="368" t="str">
        <f>IF('výdaje-paragraf'!B12=0," ",'výdaje-paragraf'!B12)</f>
        <v>rozhlas a televize</v>
      </c>
      <c r="I12" s="368" t="str">
        <f>IF('výdaje-paragraf'!C12=0," ",'výdaje-paragraf'!C12)</f>
        <v>rozhlas</v>
      </c>
      <c r="J12" s="371">
        <f>IF('výdaje-paragraf'!F12=0," ",'výdaje-paragraf'!F12)</f>
        <v>50000</v>
      </c>
      <c r="K12" s="371" t="str">
        <f>IF('výdaje-paragraf'!G12=0," ",'výdaje-paragraf'!G12)</f>
        <v xml:space="preserve"> </v>
      </c>
      <c r="L12" s="73"/>
    </row>
    <row r="13" spans="1:12" x14ac:dyDescent="0.25">
      <c r="A13" s="1355"/>
      <c r="B13" s="1358"/>
      <c r="C13" s="459" t="str">
        <f>IF('příjmy-paragraf'!C13=0," ",'příjmy-paragraf'!C13)</f>
        <v>poplatek za odpad</v>
      </c>
      <c r="D13" s="1359"/>
      <c r="E13" s="602">
        <f>IF('příjmy-paragraf'!G13=0," ",'příjmy-paragraf'!G13)</f>
        <v>1900000</v>
      </c>
      <c r="F13" s="73"/>
      <c r="G13" s="398">
        <f>IF('výdaje-paragraf'!A13=0," ",'výdaje-paragraf'!A13)</f>
        <v>3349</v>
      </c>
      <c r="H13" s="385" t="str">
        <f>IF('výdaje-paragraf'!B13=0," ",'výdaje-paragraf'!B13)</f>
        <v>ostatní záležitosti sdělovacích prostředků</v>
      </c>
      <c r="I13" s="385" t="str">
        <f>IF('výdaje-paragraf'!C13=0," ",'výdaje-paragraf'!C13)</f>
        <v>Novoměstské noviny</v>
      </c>
      <c r="J13" s="387">
        <f>IF('výdaje-paragraf'!F13=0," ",'výdaje-paragraf'!F13)</f>
        <v>100000</v>
      </c>
      <c r="K13" s="387" t="str">
        <f>IF('výdaje-paragraf'!G13=0," ",'výdaje-paragraf'!G13)</f>
        <v xml:space="preserve"> </v>
      </c>
      <c r="L13" s="73"/>
    </row>
    <row r="14" spans="1:12" x14ac:dyDescent="0.25">
      <c r="A14" s="325">
        <f>IF('příjmy-paragraf'!A14=0," ",'příjmy-paragraf'!A14)</f>
        <v>1361</v>
      </c>
      <c r="B14" s="326" t="str">
        <f>IF('příjmy-paragraf'!B14=0," ",'příjmy-paragraf'!B14)</f>
        <v>správní poplatky</v>
      </c>
      <c r="C14" s="327" t="str">
        <f>IF('příjmy-paragraf'!C14=0," ",'příjmy-paragraf'!C14)</f>
        <v xml:space="preserve"> </v>
      </c>
      <c r="D14" s="330">
        <f>IF('příjmy-paragraf'!F14=0," ",'příjmy-paragraf'!F14)</f>
        <v>150000</v>
      </c>
      <c r="E14" s="331"/>
      <c r="F14" s="73"/>
      <c r="G14" s="359">
        <f>IF('výdaje-paragraf'!A14=0," ",'výdaje-paragraf'!A14)</f>
        <v>3399</v>
      </c>
      <c r="H14" s="368" t="str">
        <f>IF('výdaje-paragraf'!B14=0," ",'výdaje-paragraf'!B14)</f>
        <v>ostatní záležitosti kultury</v>
      </c>
      <c r="I14" s="368" t="str">
        <f>IF('výdaje-paragraf'!C14=0," ",'výdaje-paragraf'!C14)</f>
        <v>SPOZ, kultura, ples</v>
      </c>
      <c r="J14" s="371">
        <f>IF('výdaje-paragraf'!F14=0," ",'výdaje-paragraf'!F14)</f>
        <v>875000</v>
      </c>
      <c r="K14" s="371" t="str">
        <f>IF('výdaje-paragraf'!G14=0," ",'výdaje-paragraf'!G14)</f>
        <v xml:space="preserve"> </v>
      </c>
      <c r="L14" s="73"/>
    </row>
    <row r="15" spans="1:12" x14ac:dyDescent="0.25">
      <c r="A15" s="332">
        <f>IF('příjmy-paragraf'!A15=0," ",'příjmy-paragraf'!A15)</f>
        <v>1381</v>
      </c>
      <c r="B15" s="333" t="str">
        <f>IF('příjmy-paragraf'!B15=0," ",'příjmy-paragraf'!B15)</f>
        <v>daně, poplatky z hazardních her</v>
      </c>
      <c r="C15" s="334" t="str">
        <f>IF('příjmy-paragraf'!C15=0," ",'příjmy-paragraf'!C15)</f>
        <v xml:space="preserve"> </v>
      </c>
      <c r="D15" s="337">
        <f>IF('příjmy-paragraf'!F15=0," ",'příjmy-paragraf'!F15)</f>
        <v>100000</v>
      </c>
      <c r="E15" s="338"/>
      <c r="F15" s="73"/>
      <c r="G15" s="398">
        <f>IF('výdaje-paragraf'!A15=0," ",'výdaje-paragraf'!A15)</f>
        <v>3419</v>
      </c>
      <c r="H15" s="385" t="str">
        <f>IF('výdaje-paragraf'!B15=0," ",'výdaje-paragraf'!B15)</f>
        <v>ostatní sportovní činnost</v>
      </c>
      <c r="I15" s="385" t="str">
        <f>IF('výdaje-paragraf'!C15=0," ",'výdaje-paragraf'!C15)</f>
        <v>AFK</v>
      </c>
      <c r="J15" s="387">
        <f>IF('výdaje-paragraf'!F15=0," ",'výdaje-paragraf'!F15)</f>
        <v>500000</v>
      </c>
      <c r="K15" s="387" t="str">
        <f>IF('výdaje-paragraf'!G15=0," ",'výdaje-paragraf'!G15)</f>
        <v xml:space="preserve"> </v>
      </c>
      <c r="L15" s="73"/>
    </row>
    <row r="16" spans="1:12" x14ac:dyDescent="0.25">
      <c r="A16" s="325">
        <f>IF('příjmy-paragraf'!A16=0," ",'příjmy-paragraf'!A16)</f>
        <v>1385</v>
      </c>
      <c r="B16" s="326" t="str">
        <f>IF('příjmy-paragraf'!B16=0," ",'příjmy-paragraf'!B16)</f>
        <v>příjem z daně z technických her</v>
      </c>
      <c r="C16" s="327" t="str">
        <f>IF('příjmy-paragraf'!C16=0," ",'příjmy-paragraf'!C16)</f>
        <v xml:space="preserve"> </v>
      </c>
      <c r="D16" s="330">
        <f>IF('příjmy-paragraf'!F16=0," ",'příjmy-paragraf'!F16)</f>
        <v>2000000</v>
      </c>
      <c r="E16" s="331"/>
      <c r="F16" s="73"/>
      <c r="G16" s="359">
        <f>IF('výdaje-paragraf'!A16=0," ",'výdaje-paragraf'!A16)</f>
        <v>3421</v>
      </c>
      <c r="H16" s="368" t="str">
        <f>IF('výdaje-paragraf'!B16=0," ",'výdaje-paragraf'!B16)</f>
        <v xml:space="preserve">využití volného času dětí a mládeže </v>
      </c>
      <c r="I16" s="368" t="str">
        <f>IF('výdaje-paragraf'!C16=0," ",'výdaje-paragraf'!C16)</f>
        <v>ROROŠ</v>
      </c>
      <c r="J16" s="371">
        <f>IF('výdaje-paragraf'!F16=0," ",'výdaje-paragraf'!F16)</f>
        <v>1456800</v>
      </c>
      <c r="K16" s="371" t="str">
        <f>IF('výdaje-paragraf'!G16=0," ",'výdaje-paragraf'!G16)</f>
        <v xml:space="preserve"> </v>
      </c>
      <c r="L16" s="73"/>
    </row>
    <row r="17" spans="1:12" ht="13.8" x14ac:dyDescent="0.25">
      <c r="A17" s="612"/>
      <c r="B17" s="608" t="str">
        <f>IF('příjmy-paragraf'!B17=0," ",'příjmy-paragraf'!B17)</f>
        <v>Místní daně</v>
      </c>
      <c r="C17" s="609" t="str">
        <f>IF('příjmy-paragraf'!C17=0," ",'příjmy-paragraf'!C17)</f>
        <v xml:space="preserve"> </v>
      </c>
      <c r="D17" s="610" t="str">
        <f>IF('příjmy-paragraf'!F17=0," ",'příjmy-paragraf'!F17)</f>
        <v xml:space="preserve"> </v>
      </c>
      <c r="E17" s="613">
        <f>SUM(D9:D16)</f>
        <v>4391000</v>
      </c>
      <c r="F17" s="73"/>
      <c r="G17" s="1360">
        <f>IF('výdaje-paragraf'!A17=0," ",'výdaje-paragraf'!A17)</f>
        <v>3429</v>
      </c>
      <c r="H17" s="1335" t="str">
        <f>IF('výdaje-paragraf'!B17=0," ",'výdaje-paragraf'!B17)</f>
        <v>ostatní zájmová činnost a rekreace</v>
      </c>
      <c r="I17" s="391" t="str">
        <f>IF('výdaje-paragraf'!C17=0," ",'výdaje-paragraf'!C17)</f>
        <v>SRC</v>
      </c>
      <c r="J17" s="1383">
        <f>SUM(K17:K20)</f>
        <v>8642000</v>
      </c>
      <c r="K17" s="473">
        <f>IF('výdaje-paragraf'!G17=0," ",'výdaje-paragraf'!G17)</f>
        <v>8183000</v>
      </c>
      <c r="L17" s="73"/>
    </row>
    <row r="18" spans="1:12" ht="13.8" x14ac:dyDescent="0.25">
      <c r="A18" s="332">
        <f>IF('příjmy-paragraf'!A18=0," ",'příjmy-paragraf'!A18)</f>
        <v>2412</v>
      </c>
      <c r="B18" s="333" t="str">
        <f>IF('příjmy-paragraf'!B18=0," ",'příjmy-paragraf'!B18)</f>
        <v>splátky půjček (UNITAS)</v>
      </c>
      <c r="C18" s="456" t="str">
        <f>IF('příjmy-paragraf'!C18=0," ",'příjmy-paragraf'!C18)</f>
        <v xml:space="preserve"> </v>
      </c>
      <c r="D18" s="337">
        <f>IF('příjmy-paragraf'!F18=0," ",'příjmy-paragraf'!F18)</f>
        <v>220000</v>
      </c>
      <c r="E18" s="537"/>
      <c r="F18" s="73"/>
      <c r="G18" s="1325"/>
      <c r="H18" s="1329"/>
      <c r="I18" s="472" t="str">
        <f>IF('výdaje-paragraf'!C18=0," ",'výdaje-paragraf'!C18)</f>
        <v>dotace Město</v>
      </c>
      <c r="J18" s="1321"/>
      <c r="K18" s="475">
        <f>IF('výdaje-paragraf'!G18=0," ",'výdaje-paragraf'!G18)</f>
        <v>300000</v>
      </c>
      <c r="L18" s="73"/>
    </row>
    <row r="19" spans="1:12" ht="13.8" x14ac:dyDescent="0.25">
      <c r="A19" s="614"/>
      <c r="B19" s="608" t="str">
        <f>IF('příjmy-paragraf'!B19=0," ",'příjmy-paragraf'!B19)</f>
        <v>Splátky půjček</v>
      </c>
      <c r="C19" s="615" t="str">
        <f>IF('příjmy-paragraf'!C19=0," ",'příjmy-paragraf'!C19)</f>
        <v xml:space="preserve"> </v>
      </c>
      <c r="D19" s="610" t="str">
        <f>IF('příjmy-paragraf'!F19=0," ",'příjmy-paragraf'!F19)</f>
        <v xml:space="preserve"> </v>
      </c>
      <c r="E19" s="610">
        <f>SUM(D18)</f>
        <v>220000</v>
      </c>
      <c r="F19" s="73"/>
      <c r="G19" s="1325"/>
      <c r="H19" s="1329"/>
      <c r="I19" s="472" t="str">
        <f>IF('výdaje-paragraf'!C19=0," ",'výdaje-paragraf'!C19)</f>
        <v>3d-3z-3p</v>
      </c>
      <c r="J19" s="1321"/>
      <c r="K19" s="475">
        <f>IF('výdaje-paragraf'!G19=0," ",'výdaje-paragraf'!G19)</f>
        <v>60000</v>
      </c>
      <c r="L19" s="73"/>
    </row>
    <row r="20" spans="1:12" x14ac:dyDescent="0.25">
      <c r="A20" s="668">
        <f>IF('příjmy-paragraf'!A20=0," ",'příjmy-paragraf'!A20)</f>
        <v>4112</v>
      </c>
      <c r="B20" s="593" t="str">
        <f>IF('příjmy-paragraf'!B20=0," ",'příjmy-paragraf'!B20)</f>
        <v>neinvestiční přijaté transfery ze SR</v>
      </c>
      <c r="C20" s="334" t="str">
        <f>IF('příjmy-paragraf'!C20=0," ",'příjmy-paragraf'!C20)</f>
        <v>výkon státní správy</v>
      </c>
      <c r="D20" s="337">
        <f>IF('příjmy-paragraf'!F20=0," ",'příjmy-paragraf'!F20)</f>
        <v>2226000</v>
      </c>
      <c r="E20" s="422"/>
      <c r="F20" s="73"/>
      <c r="G20" s="1326"/>
      <c r="H20" s="1330"/>
      <c r="I20" s="399" t="str">
        <f>IF('výdaje-paragraf'!C20=0," ",'výdaje-paragraf'!C20)</f>
        <v>členské příspěvky</v>
      </c>
      <c r="J20" s="1322"/>
      <c r="K20" s="474">
        <f>IF('výdaje-paragraf'!G20=0," ",'výdaje-paragraf'!G20)</f>
        <v>99000</v>
      </c>
      <c r="L20" s="73"/>
    </row>
    <row r="21" spans="1:12" x14ac:dyDescent="0.25">
      <c r="A21" s="1384">
        <f>IF('příjmy-paragraf'!A21=0," ",'příjmy-paragraf'!A21)</f>
        <v>4116</v>
      </c>
      <c r="B21" s="1385" t="str">
        <f>IF('příjmy-paragraf'!B21=0," ",'příjmy-paragraf'!B21)</f>
        <v>ostatní neinvestiční přijaté dotace ze SR</v>
      </c>
      <c r="C21" s="462" t="str">
        <f>IF('příjmy-paragraf'!C21=0," ",'příjmy-paragraf'!C21)</f>
        <v>soc. terénní pracovník</v>
      </c>
      <c r="D21" s="1387">
        <f>SUM(E21:E27)</f>
        <v>5135846</v>
      </c>
      <c r="E21" s="341">
        <f>IF('příjmy-paragraf'!G21=0," ",'příjmy-paragraf'!G21)</f>
        <v>400000</v>
      </c>
      <c r="F21" s="73"/>
      <c r="G21" s="359">
        <f>IF('výdaje-paragraf'!A21=0," ",'výdaje-paragraf'!A21)</f>
        <v>3612</v>
      </c>
      <c r="H21" s="368" t="str">
        <f>IF('výdaje-paragraf'!B21=0," ",'výdaje-paragraf'!B21)</f>
        <v>bytové hospodářství</v>
      </c>
      <c r="I21" s="368" t="str">
        <f>IF('výdaje-paragraf'!C21=0," ",'výdaje-paragraf'!C21)</f>
        <v>bytová správa</v>
      </c>
      <c r="J21" s="371">
        <f>IF('výdaje-paragraf'!F21=0," ",'výdaje-paragraf'!F21)</f>
        <v>30047000</v>
      </c>
      <c r="K21" s="371" t="str">
        <f>IF('výdaje-paragraf'!G21=0," ",'výdaje-paragraf'!G21)</f>
        <v xml:space="preserve"> </v>
      </c>
      <c r="L21" s="73"/>
    </row>
    <row r="22" spans="1:12" x14ac:dyDescent="0.25">
      <c r="A22" s="1384"/>
      <c r="B22" s="1385"/>
      <c r="C22" s="464" t="str">
        <f>IF('příjmy-paragraf'!C22=0," ",'příjmy-paragraf'!C22)</f>
        <v>APK</v>
      </c>
      <c r="D22" s="1388"/>
      <c r="E22" s="350">
        <f>IF('příjmy-paragraf'!G22=0," ",'příjmy-paragraf'!G22)</f>
        <v>500000</v>
      </c>
      <c r="F22" s="73"/>
      <c r="G22" s="398">
        <f>IF('výdaje-paragraf'!A22=0," ",'výdaje-paragraf'!A22)</f>
        <v>3613</v>
      </c>
      <c r="H22" s="385" t="str">
        <f>IF('výdaje-paragraf'!B22=0," ",'výdaje-paragraf'!B22)</f>
        <v>nebytové hospodářství</v>
      </c>
      <c r="I22" s="385" t="str">
        <f>IF('výdaje-paragraf'!C22=0," ",'výdaje-paragraf'!C22)</f>
        <v>budovy</v>
      </c>
      <c r="J22" s="387">
        <f>IF('výdaje-paragraf'!F22=0," ",'výdaje-paragraf'!F22)</f>
        <v>2420000</v>
      </c>
      <c r="K22" s="387" t="str">
        <f>IF('výdaje-paragraf'!G22=0," ",'výdaje-paragraf'!G22)</f>
        <v xml:space="preserve"> </v>
      </c>
      <c r="L22" s="73"/>
    </row>
    <row r="23" spans="1:12" x14ac:dyDescent="0.25">
      <c r="A23" s="1325"/>
      <c r="B23" s="1386"/>
      <c r="C23" s="464" t="str">
        <f>IF('příjmy-paragraf'!C23=0," ",'příjmy-paragraf'!C23)</f>
        <v>sociální práce</v>
      </c>
      <c r="D23" s="1389"/>
      <c r="E23" s="350">
        <f>IF('příjmy-paragraf'!G23=0," ",'příjmy-paragraf'!G23)</f>
        <v>400000</v>
      </c>
      <c r="F23" s="73"/>
      <c r="G23" s="359">
        <f>IF('výdaje-paragraf'!A23=0," ",'výdaje-paragraf'!A23)</f>
        <v>3631</v>
      </c>
      <c r="H23" s="368" t="str">
        <f>IF('výdaje-paragraf'!B23=0," ",'výdaje-paragraf'!B23)</f>
        <v>veřejné osvětlení</v>
      </c>
      <c r="I23" s="368" t="str">
        <f>IF('výdaje-paragraf'!C23=0," ",'výdaje-paragraf'!C23)</f>
        <v>veřejné osvětlení</v>
      </c>
      <c r="J23" s="371">
        <f>IF('výdaje-paragraf'!F23=0," ",'výdaje-paragraf'!F23)</f>
        <v>894000</v>
      </c>
      <c r="K23" s="371" t="str">
        <f>IF('výdaje-paragraf'!G23=0," ",'výdaje-paragraf'!G23)</f>
        <v xml:space="preserve"> </v>
      </c>
      <c r="L23" s="73"/>
    </row>
    <row r="24" spans="1:12" x14ac:dyDescent="0.25">
      <c r="A24" s="1325"/>
      <c r="B24" s="1386"/>
      <c r="C24" s="464" t="str">
        <f>IF('příjmy-paragraf'!C24=0," ",'příjmy-paragraf'!C24)</f>
        <v>terénní pracovník</v>
      </c>
      <c r="D24" s="1389"/>
      <c r="E24" s="350">
        <f>IF('příjmy-paragraf'!G24=0," ",'příjmy-paragraf'!G24)</f>
        <v>400000</v>
      </c>
      <c r="F24" s="73"/>
      <c r="G24" s="398">
        <f>IF('výdaje-paragraf'!A24=0," ",'výdaje-paragraf'!A24)</f>
        <v>3632</v>
      </c>
      <c r="H24" s="385" t="str">
        <f>IF('výdaje-paragraf'!B24=0," ",'výdaje-paragraf'!B24)</f>
        <v>pohřebnictví</v>
      </c>
      <c r="I24" s="385" t="str">
        <f>IF('výdaje-paragraf'!C24=0," ",'výdaje-paragraf'!C24)</f>
        <v>pohřebnictví</v>
      </c>
      <c r="J24" s="387">
        <f>IF('výdaje-paragraf'!F24=0," ",'výdaje-paragraf'!F24)</f>
        <v>120000</v>
      </c>
      <c r="K24" s="387" t="str">
        <f>IF('výdaje-paragraf'!G24=0," ",'výdaje-paragraf'!G24)</f>
        <v xml:space="preserve"> </v>
      </c>
      <c r="L24" s="73"/>
    </row>
    <row r="25" spans="1:12" x14ac:dyDescent="0.25">
      <c r="A25" s="1325"/>
      <c r="B25" s="1386"/>
      <c r="C25" s="464" t="str">
        <f>IF('příjmy-paragraf'!C25=0," ",'příjmy-paragraf'!C25)</f>
        <v>UP VPP</v>
      </c>
      <c r="D25" s="1389"/>
      <c r="E25" s="350">
        <f>IF('příjmy-paragraf'!G25=0," ",'příjmy-paragraf'!G25)</f>
        <v>1000000</v>
      </c>
      <c r="F25" s="73"/>
      <c r="G25" s="493">
        <f>IF('výdaje-paragraf'!A25=0," ",'výdaje-paragraf'!A25)</f>
        <v>3639</v>
      </c>
      <c r="H25" s="572" t="str">
        <f>IF('výdaje-paragraf'!B25=0," ",'výdaje-paragraf'!B25)</f>
        <v>komunální služby a územní rozvoj</v>
      </c>
      <c r="I25" s="374" t="str">
        <f>IF('výdaje-paragraf'!C25=0," ",'výdaje-paragraf'!C25)</f>
        <v>opravy a investice</v>
      </c>
      <c r="J25" s="1372">
        <f>SUM(K25:K29)</f>
        <v>31230000</v>
      </c>
      <c r="K25" s="476">
        <f>IF('výdaje-paragraf'!G25=0," ",'výdaje-paragraf'!G25)</f>
        <v>31000000</v>
      </c>
      <c r="L25" s="73"/>
    </row>
    <row r="26" spans="1:12" x14ac:dyDescent="0.25">
      <c r="A26" s="1325"/>
      <c r="B26" s="1329"/>
      <c r="C26" s="464" t="str">
        <f>IF('příjmy-paragraf'!C26=0," ",'příjmy-paragraf'!C26)</f>
        <v>dotace pro ZŠ z KÚLK</v>
      </c>
      <c r="D26" s="1389"/>
      <c r="E26" s="1302">
        <f>IF('příjmy-paragraf'!G26=0," ",'příjmy-paragraf'!G26)</f>
        <v>2125370</v>
      </c>
      <c r="F26" s="73"/>
      <c r="G26" s="669"/>
      <c r="H26" s="679"/>
      <c r="I26" s="1298"/>
      <c r="J26" s="1373"/>
      <c r="K26" s="1299"/>
      <c r="L26" s="73"/>
    </row>
    <row r="27" spans="1:12" x14ac:dyDescent="0.25">
      <c r="A27" s="1325"/>
      <c r="B27" s="1329"/>
      <c r="C27" s="1300" t="str">
        <f>IF('příjmy-paragraf'!C27=0," ",'příjmy-paragraf'!C27)</f>
        <v>dotace pro ZUŠ z KÚLK</v>
      </c>
      <c r="D27" s="1389"/>
      <c r="E27" s="1303">
        <f>IF('příjmy-paragraf'!G27=0," ",'příjmy-paragraf'!G27)</f>
        <v>310476</v>
      </c>
      <c r="F27" s="73"/>
      <c r="G27" s="669"/>
      <c r="H27" s="679"/>
      <c r="I27" s="1298"/>
      <c r="J27" s="1373"/>
      <c r="K27" s="1299"/>
      <c r="L27" s="73"/>
    </row>
    <row r="28" spans="1:12" x14ac:dyDescent="0.25">
      <c r="A28" s="332">
        <f>IF('příjmy-paragraf'!A28=0," ",'příjmy-paragraf'!A28)</f>
        <v>4121</v>
      </c>
      <c r="B28" s="457" t="str">
        <f>IF('příjmy-paragraf'!B28=0," ",'příjmy-paragraf'!B28)</f>
        <v>neinvestiční přijaté transfery od obcí</v>
      </c>
      <c r="C28" s="1305" t="str">
        <f>IF('příjmy-paragraf'!C28=0," ",'příjmy-paragraf'!C28)</f>
        <v>od obcí za přestupky</v>
      </c>
      <c r="D28" s="1304">
        <f>IF('příjmy-paragraf'!F28=0," ",'příjmy-paragraf'!F28)</f>
        <v>5000</v>
      </c>
      <c r="E28" s="1306">
        <f>IF('příjmy-paragraf'!G28=0," ",'příjmy-paragraf'!G28)</f>
        <v>5000</v>
      </c>
      <c r="F28" s="73"/>
      <c r="G28" s="669"/>
      <c r="H28" s="679"/>
      <c r="I28" s="686" t="str">
        <f>IF('výdaje-paragraf'!C26=0," ",'výdaje-paragraf'!C26)</f>
        <v>platby dani a poplatků</v>
      </c>
      <c r="J28" s="1373"/>
      <c r="K28" s="685">
        <f>IF('výdaje-paragraf'!G26=0," ",'výdaje-paragraf'!G26)</f>
        <v>30000</v>
      </c>
      <c r="L28" s="73"/>
    </row>
    <row r="29" spans="1:12" x14ac:dyDescent="0.25">
      <c r="A29" s="1323">
        <f>IF('příjmy-paragraf'!A29=0," ",'příjmy-paragraf'!A29)</f>
        <v>4122</v>
      </c>
      <c r="B29" s="1327" t="str">
        <f>IF('příjmy-paragraf'!B29=0," ",'příjmy-paragraf'!B29)</f>
        <v>neinvestiční přijaté dotace od krajů</v>
      </c>
      <c r="C29" s="458" t="str">
        <f>IF('příjmy-paragraf'!C29=0," ",'příjmy-paragraf'!C29)</f>
        <v>DPS služby klientům</v>
      </c>
      <c r="D29" s="1390">
        <f>IF('příjmy-paragraf'!F29=0," ",'příjmy-paragraf'!F29)</f>
        <v>1566500</v>
      </c>
      <c r="E29" s="1301">
        <f>IF('příjmy-paragraf'!G29=0," ",'příjmy-paragraf'!G29)</f>
        <v>1500000</v>
      </c>
      <c r="F29" s="73"/>
      <c r="G29" s="359"/>
      <c r="H29" s="573"/>
      <c r="I29" s="687" t="str">
        <f>IF('výdaje-paragraf'!C27=0," ",'výdaje-paragraf'!C27)</f>
        <v>pořízení nemovitého majetku</v>
      </c>
      <c r="J29" s="1374"/>
      <c r="K29" s="364">
        <f>IF('výdaje-paragraf'!G27=0," ",'výdaje-paragraf'!G27)</f>
        <v>200000</v>
      </c>
      <c r="L29" s="73"/>
    </row>
    <row r="30" spans="1:12" x14ac:dyDescent="0.25">
      <c r="A30" s="1326"/>
      <c r="B30" s="1330"/>
      <c r="C30" s="458" t="str">
        <f>IF('příjmy-paragraf'!C30=0," ",'příjmy-paragraf'!C30)</f>
        <v>SVČ ROROŠ</v>
      </c>
      <c r="D30" s="1391"/>
      <c r="E30" s="1302">
        <f>IF('příjmy-paragraf'!G30=0," ",'příjmy-paragraf'!G30)</f>
        <v>66500</v>
      </c>
      <c r="F30" s="73"/>
      <c r="G30" s="359"/>
      <c r="H30" s="573"/>
      <c r="I30" s="597"/>
      <c r="J30" s="1307"/>
      <c r="K30" s="364"/>
      <c r="L30" s="73"/>
    </row>
    <row r="31" spans="1:12" x14ac:dyDescent="0.25">
      <c r="A31" s="325">
        <f>IF('příjmy-paragraf'!A31=0," ",'příjmy-paragraf'!A31)</f>
        <v>4213</v>
      </c>
      <c r="B31" s="538" t="str">
        <f>IF('příjmy-paragraf'!B31=0," ",'příjmy-paragraf'!B31)</f>
        <v>investiční přijaté dotace ze SF</v>
      </c>
      <c r="C31" s="462" t="str">
        <f>IF('příjmy-paragraf'!C31=0," ",'příjmy-paragraf'!C31)</f>
        <v xml:space="preserve"> </v>
      </c>
      <c r="D31" s="330" t="str">
        <f>IF('příjmy-paragraf'!F31=0," ",'příjmy-paragraf'!F31)</f>
        <v xml:space="preserve"> </v>
      </c>
      <c r="E31" s="331" t="str">
        <f>IF('příjmy-paragraf'!G31=0," ",'příjmy-paragraf'!G31)</f>
        <v xml:space="preserve"> </v>
      </c>
      <c r="F31" s="73"/>
      <c r="G31" s="398">
        <f>IF('výdaje-paragraf'!A28=0," ",'výdaje-paragraf'!A28)</f>
        <v>3713</v>
      </c>
      <c r="H31" s="385" t="str">
        <f>IF('výdaje-paragraf'!B28=0," ",'výdaje-paragraf'!B28)</f>
        <v>změny technologíí vytápění</v>
      </c>
      <c r="I31" s="477" t="str">
        <f>IF('výdaje-paragraf'!C28=0," ",'výdaje-paragraf'!C28)</f>
        <v>Teplárenská novoměstská</v>
      </c>
      <c r="J31" s="387">
        <f>IF('výdaje-paragraf'!F28=0," ",'výdaje-paragraf'!F28)</f>
        <v>3000000</v>
      </c>
      <c r="K31" s="387" t="str">
        <f>IF('výdaje-paragraf'!G28=0," ",'výdaje-paragraf'!G28)</f>
        <v xml:space="preserve"> </v>
      </c>
      <c r="L31" s="73"/>
    </row>
    <row r="32" spans="1:12" x14ac:dyDescent="0.25">
      <c r="A32" s="1323">
        <f>IF('příjmy-paragraf'!A32=0," ",'příjmy-paragraf'!A32)</f>
        <v>4216</v>
      </c>
      <c r="B32" s="1327" t="str">
        <f>IF('příjmy-paragraf'!B32=0," ",'příjmy-paragraf'!B32)</f>
        <v>investiční dotace ze SR</v>
      </c>
      <c r="C32" s="458" t="str">
        <f>IF('příjmy-paragraf'!C32=0," ",'příjmy-paragraf'!C32)</f>
        <v>MMR rekonstrukce učebny ZŠ</v>
      </c>
      <c r="D32" s="1319">
        <f>SUM(E32:E33)</f>
        <v>8690000</v>
      </c>
      <c r="E32" s="344">
        <f>IF('příjmy-paragraf'!G32=0," ",'příjmy-paragraf'!G32)</f>
        <v>5690000</v>
      </c>
      <c r="F32" s="73"/>
      <c r="G32" s="359">
        <f>IF('výdaje-paragraf'!A29=0," ",'výdaje-paragraf'!A29)</f>
        <v>3722</v>
      </c>
      <c r="H32" s="368" t="str">
        <f>IF('výdaje-paragraf'!B29=0," ",'výdaje-paragraf'!B29)</f>
        <v>sběr a svoz komunálních odpadů</v>
      </c>
      <c r="I32" s="478" t="str">
        <f>IF('výdaje-paragraf'!C29=0," ",'výdaje-paragraf'!C29)</f>
        <v>odpadové hospodářství</v>
      </c>
      <c r="J32" s="371">
        <f>IF('výdaje-paragraf'!F29=0," ",'výdaje-paragraf'!F29)</f>
        <v>8488000</v>
      </c>
      <c r="K32" s="371" t="str">
        <f>IF('výdaje-paragraf'!G29=0," ",'výdaje-paragraf'!G29)</f>
        <v xml:space="preserve"> </v>
      </c>
      <c r="L32" s="73"/>
    </row>
    <row r="33" spans="1:12" x14ac:dyDescent="0.25">
      <c r="A33" s="1363"/>
      <c r="B33" s="1364"/>
      <c r="C33" s="539" t="str">
        <f>IF('příjmy-paragraf'!C33=0," ",'příjmy-paragraf'!C33)</f>
        <v>MMR revitalizace Mírového náměstí</v>
      </c>
      <c r="D33" s="1365"/>
      <c r="E33" s="1253">
        <f>IF('příjmy-paragraf'!G33=0," ",'příjmy-paragraf'!G33)</f>
        <v>3000000</v>
      </c>
      <c r="F33" s="73"/>
      <c r="G33" s="1379">
        <f>IF('výdaje-paragraf'!A30=0," ",'výdaje-paragraf'!A30)</f>
        <v>3745</v>
      </c>
      <c r="H33" s="1335" t="str">
        <f>IF('výdaje-paragraf'!B30=0," ",'výdaje-paragraf'!B30)</f>
        <v>péče o vzhled obci a veřejnou zeleň</v>
      </c>
      <c r="I33" s="410" t="str">
        <f>IF('výdaje-paragraf'!C30=0," ",'výdaje-paragraf'!C30)</f>
        <v>zeleň a čištění města</v>
      </c>
      <c r="J33" s="1378">
        <f>SUM(K33:K36)</f>
        <v>5243000</v>
      </c>
      <c r="K33" s="473">
        <f>IF('výdaje-paragraf'!G30=0," ",'výdaje-paragraf'!G30)</f>
        <v>3223000</v>
      </c>
      <c r="L33" s="73"/>
    </row>
    <row r="34" spans="1:12" x14ac:dyDescent="0.25">
      <c r="A34" s="1370">
        <f>IF('příjmy-paragraf'!A34=0," ",'příjmy-paragraf'!A34)</f>
        <v>4222</v>
      </c>
      <c r="B34" s="1368" t="str">
        <f>IF('příjmy-paragraf'!B34=0," ",'příjmy-paragraf'!B34)</f>
        <v>investiční dotace kraj</v>
      </c>
      <c r="C34" s="462" t="str">
        <f>IF('příjmy-paragraf'!C34=0," ",'příjmy-paragraf'!C34)</f>
        <v xml:space="preserve"> </v>
      </c>
      <c r="D34" s="1317">
        <f>SUM(E34:E36)</f>
        <v>600000</v>
      </c>
      <c r="E34" s="341" t="str">
        <f>IF('příjmy-paragraf'!G34=0," ",'příjmy-paragraf'!G34)</f>
        <v xml:space="preserve"> </v>
      </c>
      <c r="F34" s="73"/>
      <c r="G34" s="1380"/>
      <c r="H34" s="1336"/>
      <c r="I34" s="472" t="str">
        <f>IF('výdaje-paragraf'!C31=0," ",'výdaje-paragraf'!C31)</f>
        <v>VPP</v>
      </c>
      <c r="J34" s="1378"/>
      <c r="K34" s="475">
        <f>IF('výdaje-paragraf'!G31=0," ",'výdaje-paragraf'!G31)</f>
        <v>2020000</v>
      </c>
      <c r="L34" s="73"/>
    </row>
    <row r="35" spans="1:12" x14ac:dyDescent="0.25">
      <c r="A35" s="1371"/>
      <c r="B35" s="1369"/>
      <c r="C35" s="680" t="str">
        <f>IF('příjmy-paragraf'!C35=0," ",'příjmy-paragraf'!C35)</f>
        <v>Dotace auto JSDH</v>
      </c>
      <c r="D35" s="1366"/>
      <c r="E35" s="1032">
        <f>IF('příjmy-paragraf'!G35=0," ",'příjmy-paragraf'!G35)</f>
        <v>600000</v>
      </c>
      <c r="F35" s="73"/>
      <c r="G35" s="1380"/>
      <c r="H35" s="1336"/>
      <c r="I35" s="592"/>
      <c r="J35" s="1378"/>
      <c r="K35" s="540"/>
      <c r="L35" s="73"/>
    </row>
    <row r="36" spans="1:12" x14ac:dyDescent="0.25">
      <c r="A36" s="1332"/>
      <c r="B36" s="1334"/>
      <c r="C36" s="463" t="str">
        <f>IF('příjmy-paragraf'!C36=0," ",'příjmy-paragraf'!C36)</f>
        <v xml:space="preserve"> </v>
      </c>
      <c r="D36" s="1367"/>
      <c r="E36" s="351" t="str">
        <f>IF('příjmy-paragraf'!G36=0," ",'příjmy-paragraf'!G36)</f>
        <v xml:space="preserve"> </v>
      </c>
      <c r="F36" s="73"/>
      <c r="G36" s="1381"/>
      <c r="H36" s="1382"/>
      <c r="I36" s="683"/>
      <c r="J36" s="1378"/>
      <c r="K36" s="684"/>
      <c r="L36" s="73"/>
    </row>
    <row r="37" spans="1:12" x14ac:dyDescent="0.25">
      <c r="A37" s="607" t="str">
        <f>IF('příjmy-paragraf'!A37=0," ",'příjmy-paragraf'!A37)</f>
        <v xml:space="preserve"> </v>
      </c>
      <c r="B37" s="616" t="str">
        <f>IF('příjmy-paragraf'!B37=0," ",'příjmy-paragraf'!B37)</f>
        <v>Dotace</v>
      </c>
      <c r="C37" s="617" t="str">
        <f>IF('příjmy-paragraf'!C37=0," ",'příjmy-paragraf'!C37)</f>
        <v xml:space="preserve"> </v>
      </c>
      <c r="D37" s="610" t="str">
        <f>IF('příjmy-paragraf'!F37=0," ",'příjmy-paragraf'!F37)</f>
        <v xml:space="preserve"> </v>
      </c>
      <c r="E37" s="613">
        <f>SUM(D20:D36)</f>
        <v>18223346</v>
      </c>
      <c r="F37" s="73"/>
      <c r="G37" s="359">
        <f>IF('výdaje-paragraf'!A32=0," ",'výdaje-paragraf'!A32)</f>
        <v>4351</v>
      </c>
      <c r="H37" s="368" t="str">
        <f>IF('výdaje-paragraf'!B32=0," ",'výdaje-paragraf'!B32)</f>
        <v>osobní asist., peč. služba  …</v>
      </c>
      <c r="I37" s="478" t="str">
        <f>IF('výdaje-paragraf'!C32=0," ",'výdaje-paragraf'!C32)</f>
        <v>DPS</v>
      </c>
      <c r="J37" s="371">
        <f>IF('výdaje-paragraf'!F32=0," ",'výdaje-paragraf'!F32)</f>
        <v>3113000</v>
      </c>
      <c r="K37" s="371" t="str">
        <f>IF('výdaje-paragraf'!G32=0," ",'výdaje-paragraf'!G32)</f>
        <v xml:space="preserve"> </v>
      </c>
      <c r="L37" s="73"/>
    </row>
    <row r="38" spans="1:12" x14ac:dyDescent="0.25">
      <c r="A38" s="332">
        <f>IF('příjmy-paragraf'!A38=0," ",'příjmy-paragraf'!A38)</f>
        <v>1031</v>
      </c>
      <c r="B38" s="457" t="str">
        <f>IF('příjmy-paragraf'!B38=0," ",'příjmy-paragraf'!B38)</f>
        <v>pěstební činnost</v>
      </c>
      <c r="C38" s="457" t="str">
        <f>IF('příjmy-paragraf'!C38=0," ",'příjmy-paragraf'!C38)</f>
        <v>les</v>
      </c>
      <c r="D38" s="337">
        <f>IF('příjmy-paragraf'!F38=0," ",'příjmy-paragraf'!F38)</f>
        <v>500000</v>
      </c>
      <c r="E38" s="344" t="str">
        <f>IF('příjmy-paragraf'!G38=0," ",'příjmy-paragraf'!G38)</f>
        <v xml:space="preserve"> </v>
      </c>
      <c r="F38" s="76"/>
      <c r="G38" s="398">
        <f>IF('výdaje-paragraf'!A33=0," ",'výdaje-paragraf'!A33)</f>
        <v>5213</v>
      </c>
      <c r="H38" s="385" t="str">
        <f>IF('výdaje-paragraf'!B33=0," ",'výdaje-paragraf'!B33)</f>
        <v>krizová opatření</v>
      </c>
      <c r="I38" s="477" t="str">
        <f>IF('výdaje-paragraf'!C33=0," ",'výdaje-paragraf'!C33)</f>
        <v>krizová rezerva</v>
      </c>
      <c r="J38" s="387">
        <f>IF('výdaje-paragraf'!F33=0," ",'výdaje-paragraf'!F33)</f>
        <v>500000</v>
      </c>
      <c r="K38" s="387" t="str">
        <f>IF('výdaje-paragraf'!G33=0," ",'výdaje-paragraf'!G33)</f>
        <v xml:space="preserve"> </v>
      </c>
      <c r="L38" s="73"/>
    </row>
    <row r="39" spans="1:12" x14ac:dyDescent="0.25">
      <c r="A39" s="325">
        <f>IF('příjmy-paragraf'!A39=0," ",'příjmy-paragraf'!A39)</f>
        <v>2321</v>
      </c>
      <c r="B39" s="538" t="str">
        <f>IF('příjmy-paragraf'!B39=0," ",'příjmy-paragraf'!B39)</f>
        <v>odvádění a čištění odpadních vod</v>
      </c>
      <c r="C39" s="538" t="str">
        <f>IF('příjmy-paragraf'!C39=0," ",'příjmy-paragraf'!C39)</f>
        <v>nájemné FVS</v>
      </c>
      <c r="D39" s="330">
        <f>IF('příjmy-paragraf'!F39=0," ",'příjmy-paragraf'!F39)</f>
        <v>494000</v>
      </c>
      <c r="E39" s="341" t="str">
        <f>IF('příjmy-paragraf'!G39=0," ",'příjmy-paragraf'!G39)</f>
        <v xml:space="preserve"> </v>
      </c>
      <c r="F39" s="73"/>
      <c r="G39" s="359">
        <f>IF('výdaje-paragraf'!A34=0," ",'výdaje-paragraf'!A34)</f>
        <v>5512</v>
      </c>
      <c r="H39" s="368" t="str">
        <f>IF('výdaje-paragraf'!B34=0," ",'výdaje-paragraf'!B34)</f>
        <v>požární ochrana - dobrovolná část</v>
      </c>
      <c r="I39" s="478" t="str">
        <f>IF('výdaje-paragraf'!C34=0," ",'výdaje-paragraf'!C34)</f>
        <v>JSDH</v>
      </c>
      <c r="J39" s="371">
        <f>IF('výdaje-paragraf'!F34=0," ",'výdaje-paragraf'!F34)</f>
        <v>3226000</v>
      </c>
      <c r="K39" s="371" t="str">
        <f>IF('výdaje-paragraf'!G34=0," ",'výdaje-paragraf'!G34)</f>
        <v xml:space="preserve"> </v>
      </c>
      <c r="L39" s="73"/>
    </row>
    <row r="40" spans="1:12" x14ac:dyDescent="0.25">
      <c r="A40" s="332">
        <f>IF('příjmy-paragraf'!A40=0," ",'příjmy-paragraf'!A40)</f>
        <v>3314</v>
      </c>
      <c r="B40" s="457" t="str">
        <f>IF('příjmy-paragraf'!B40=0," ",'příjmy-paragraf'!B40)</f>
        <v>činnosti knihovnické</v>
      </c>
      <c r="C40" s="457" t="str">
        <f>IF('příjmy-paragraf'!C40=0," ",'příjmy-paragraf'!C40)</f>
        <v>knihovna</v>
      </c>
      <c r="D40" s="337">
        <f>IF('příjmy-paragraf'!F40=0," ",'příjmy-paragraf'!F40)</f>
        <v>10000</v>
      </c>
      <c r="E40" s="344" t="str">
        <f>IF('příjmy-paragraf'!G40=0," ",'příjmy-paragraf'!G40)</f>
        <v xml:space="preserve"> </v>
      </c>
      <c r="F40" s="73"/>
      <c r="G40" s="398">
        <f>IF('výdaje-paragraf'!A35=0," ",'výdaje-paragraf'!A35)</f>
        <v>6112</v>
      </c>
      <c r="H40" s="385" t="str">
        <f>IF('výdaje-paragraf'!B35=0," ",'výdaje-paragraf'!B35)</f>
        <v>zastupitelstva obcí</v>
      </c>
      <c r="I40" s="477" t="str">
        <f>IF('výdaje-paragraf'!C35=0," ",'výdaje-paragraf'!C35)</f>
        <v>Město</v>
      </c>
      <c r="J40" s="387">
        <f>IF('výdaje-paragraf'!F35=0," ",'výdaje-paragraf'!F35)</f>
        <v>3460000</v>
      </c>
      <c r="K40" s="387" t="str">
        <f>IF('výdaje-paragraf'!G35=0," ",'výdaje-paragraf'!G35)</f>
        <v xml:space="preserve"> </v>
      </c>
      <c r="L40" s="73"/>
    </row>
    <row r="41" spans="1:12" x14ac:dyDescent="0.25">
      <c r="A41" s="325">
        <f>IF('příjmy-paragraf'!A41=0," ",'příjmy-paragraf'!A41)</f>
        <v>3315</v>
      </c>
      <c r="B41" s="538" t="str">
        <f>IF('příjmy-paragraf'!B41=0," ",'příjmy-paragraf'!B41)</f>
        <v>činosti muzeí a galerií</v>
      </c>
      <c r="C41" s="538" t="str">
        <f>IF('příjmy-paragraf'!C41=0," ",'příjmy-paragraf'!C41)</f>
        <v>muzeum</v>
      </c>
      <c r="D41" s="330" t="str">
        <f>IF('příjmy-paragraf'!F41=0," ",'příjmy-paragraf'!F41)</f>
        <v xml:space="preserve"> </v>
      </c>
      <c r="E41" s="341" t="str">
        <f>IF('příjmy-paragraf'!G41=0," ",'příjmy-paragraf'!G41)</f>
        <v xml:space="preserve"> </v>
      </c>
      <c r="F41" s="73"/>
      <c r="G41" s="359">
        <f>IF('výdaje-paragraf'!A36=0," ",'výdaje-paragraf'!A36)</f>
        <v>6114</v>
      </c>
      <c r="H41" s="368" t="str">
        <f>IF('výdaje-paragraf'!B36=0," ",'výdaje-paragraf'!B36)</f>
        <v>volby</v>
      </c>
      <c r="I41" s="478" t="str">
        <f>IF('výdaje-paragraf'!C36=0," ",'výdaje-paragraf'!C36)</f>
        <v xml:space="preserve"> </v>
      </c>
      <c r="J41" s="371" t="str">
        <f>IF('výdaje-paragraf'!F36=0," ",'výdaje-paragraf'!F36)</f>
        <v xml:space="preserve"> </v>
      </c>
      <c r="K41" s="371" t="str">
        <f>IF('výdaje-paragraf'!G36=0," ",'výdaje-paragraf'!G36)</f>
        <v xml:space="preserve"> </v>
      </c>
      <c r="L41" s="73"/>
    </row>
    <row r="42" spans="1:12" x14ac:dyDescent="0.25">
      <c r="A42" s="332">
        <f>IF('příjmy-paragraf'!A42=0," ",'příjmy-paragraf'!A42)</f>
        <v>3349</v>
      </c>
      <c r="B42" s="457" t="str">
        <f>IF('příjmy-paragraf'!B42=0," ",'příjmy-paragraf'!B42)</f>
        <v>záležitosti sdělovacích prostředků (noviny)</v>
      </c>
      <c r="C42" s="457" t="str">
        <f>IF('příjmy-paragraf'!C42=0," ",'příjmy-paragraf'!C42)</f>
        <v>noviny</v>
      </c>
      <c r="D42" s="337">
        <f>IF('příjmy-paragraf'!F42=0," ",'příjmy-paragraf'!F42)</f>
        <v>10000</v>
      </c>
      <c r="E42" s="344" t="str">
        <f>IF('příjmy-paragraf'!G42=0," ",'příjmy-paragraf'!G42)</f>
        <v xml:space="preserve"> </v>
      </c>
      <c r="F42" s="73"/>
      <c r="G42" s="1360">
        <f>IF('výdaje-paragraf'!A37=0," ",'výdaje-paragraf'!A37)</f>
        <v>6171</v>
      </c>
      <c r="H42" s="1335" t="str">
        <f>IF('výdaje-paragraf'!B37=0," ",'výdaje-paragraf'!B37)</f>
        <v>činnost místní správy</v>
      </c>
      <c r="I42" s="410" t="str">
        <f>IF('výdaje-paragraf'!C37=0," ",'výdaje-paragraf'!C37)</f>
        <v>Město</v>
      </c>
      <c r="J42" s="1338">
        <f>SUM(K42:K45)</f>
        <v>28263000</v>
      </c>
      <c r="K42" s="480">
        <f>IF('výdaje-paragraf'!G37=0," ",'výdaje-paragraf'!G37)</f>
        <v>385000</v>
      </c>
      <c r="L42" s="73"/>
    </row>
    <row r="43" spans="1:12" x14ac:dyDescent="0.25">
      <c r="A43" s="325">
        <f>IF('příjmy-paragraf'!A43=0," ",'příjmy-paragraf'!A43)</f>
        <v>3399</v>
      </c>
      <c r="B43" s="538" t="str">
        <f>IF('příjmy-paragraf'!B43=0," ",'příjmy-paragraf'!B43)</f>
        <v>vstupné na kulturní akce</v>
      </c>
      <c r="C43" s="538" t="str">
        <f>IF('příjmy-paragraf'!C43=0," ",'příjmy-paragraf'!C43)</f>
        <v xml:space="preserve"> </v>
      </c>
      <c r="D43" s="330">
        <f>IF('příjmy-paragraf'!F43=0," ",'příjmy-paragraf'!F43)</f>
        <v>75000</v>
      </c>
      <c r="E43" s="341" t="str">
        <f>IF('příjmy-paragraf'!G43=0," ",'příjmy-paragraf'!G43)</f>
        <v xml:space="preserve"> </v>
      </c>
      <c r="F43" s="73"/>
      <c r="G43" s="1361"/>
      <c r="H43" s="1336"/>
      <c r="I43" s="472"/>
      <c r="J43" s="1339"/>
      <c r="K43" s="475"/>
      <c r="L43" s="73"/>
    </row>
    <row r="44" spans="1:12" x14ac:dyDescent="0.25">
      <c r="A44" s="1296">
        <f>IF('příjmy-paragraf'!A44=0," ",'příjmy-paragraf'!A44)</f>
        <v>3421</v>
      </c>
      <c r="B44" s="538" t="str">
        <f>IF('příjmy-paragraf'!B44=0," ",'příjmy-paragraf'!B44)</f>
        <v>peněžité dary</v>
      </c>
      <c r="C44" s="538" t="str">
        <f>IF('příjmy-paragraf'!C44=0," ",'příjmy-paragraf'!C44)</f>
        <v>volný čas dětí a mládeže</v>
      </c>
      <c r="D44" s="1295">
        <f>IF('příjmy-paragraf'!F44=0," ",'příjmy-paragraf'!F44)</f>
        <v>106300</v>
      </c>
      <c r="E44" s="341">
        <f>IF('příjmy-paragraf'!G44=0," ",'příjmy-paragraf'!G44)</f>
        <v>106300</v>
      </c>
      <c r="F44" s="73"/>
      <c r="G44" s="1361"/>
      <c r="H44" s="1336"/>
      <c r="I44" s="592"/>
      <c r="J44" s="1339"/>
      <c r="K44" s="540"/>
      <c r="L44" s="73"/>
    </row>
    <row r="45" spans="1:12" x14ac:dyDescent="0.25">
      <c r="A45" s="332">
        <f>IF('příjmy-paragraf'!A45=0," ",'příjmy-paragraf'!A45)</f>
        <v>3612</v>
      </c>
      <c r="B45" s="457" t="str">
        <f>IF('příjmy-paragraf'!B45=0," ",'příjmy-paragraf'!B45)</f>
        <v>bytové hospodářství</v>
      </c>
      <c r="C45" s="457" t="str">
        <f>IF('příjmy-paragraf'!C45=0," ",'příjmy-paragraf'!C45)</f>
        <v>nájem byty</v>
      </c>
      <c r="D45" s="337">
        <f>IF('příjmy-paragraf'!F45=0," ",'příjmy-paragraf'!F45)</f>
        <v>30047000</v>
      </c>
      <c r="E45" s="344" t="str">
        <f>IF('příjmy-paragraf'!G45=0," ",'příjmy-paragraf'!G45)</f>
        <v xml:space="preserve"> </v>
      </c>
      <c r="F45" s="73"/>
      <c r="G45" s="1362"/>
      <c r="H45" s="1337"/>
      <c r="I45" s="479" t="str">
        <f>IF('výdaje-paragraf'!C38=0," ",'výdaje-paragraf'!C38)</f>
        <v>MěÚ</v>
      </c>
      <c r="J45" s="1340"/>
      <c r="K45" s="474">
        <f>IF('výdaje-paragraf'!G38=0," ",'výdaje-paragraf'!G38)</f>
        <v>27878000</v>
      </c>
      <c r="L45" s="73"/>
    </row>
    <row r="46" spans="1:12" x14ac:dyDescent="0.25">
      <c r="A46" s="325">
        <f>IF('příjmy-paragraf'!A46=0," ",'příjmy-paragraf'!A46)</f>
        <v>3613</v>
      </c>
      <c r="B46" s="538" t="str">
        <f>IF('příjmy-paragraf'!B46=0," ",'příjmy-paragraf'!B46)</f>
        <v>nebytové hospodářství</v>
      </c>
      <c r="C46" s="538" t="str">
        <f>IF('příjmy-paragraf'!C46=0," ",'příjmy-paragraf'!C46)</f>
        <v>nájem nebytový</v>
      </c>
      <c r="D46" s="330">
        <f>IF('příjmy-paragraf'!F46=0," ",'příjmy-paragraf'!F46)</f>
        <v>1750000</v>
      </c>
      <c r="E46" s="341" t="str">
        <f>IF('příjmy-paragraf'!G46=0," ",'příjmy-paragraf'!G46)</f>
        <v xml:space="preserve"> </v>
      </c>
      <c r="F46" s="73"/>
      <c r="G46" s="359">
        <f>IF('výdaje-paragraf'!A39=0," ",'výdaje-paragraf'!A39)</f>
        <v>6223</v>
      </c>
      <c r="H46" s="368" t="str">
        <f>IF('výdaje-paragraf'!B39=0," ",'výdaje-paragraf'!B39)</f>
        <v>mezinárodní spolupráce</v>
      </c>
      <c r="I46" s="478" t="str">
        <f>IF('výdaje-paragraf'!C39=0," ",'výdaje-paragraf'!C39)</f>
        <v>Evropská Nová Města</v>
      </c>
      <c r="J46" s="371">
        <f>IF('výdaje-paragraf'!F39=0," ",'výdaje-paragraf'!F39)</f>
        <v>60000</v>
      </c>
      <c r="K46" s="371" t="str">
        <f>IF('výdaje-paragraf'!G39=0," ",'výdaje-paragraf'!G39)</f>
        <v xml:space="preserve"> </v>
      </c>
      <c r="L46" s="73"/>
    </row>
    <row r="47" spans="1:12" x14ac:dyDescent="0.25">
      <c r="A47" s="332">
        <f>IF('příjmy-paragraf'!A47=0," ",'příjmy-paragraf'!A47)</f>
        <v>3631</v>
      </c>
      <c r="B47" s="457" t="str">
        <f>IF('příjmy-paragraf'!B47=0," ",'příjmy-paragraf'!B47)</f>
        <v>veřejné osvětlení (pronájem plošiny)</v>
      </c>
      <c r="C47" s="457" t="str">
        <f>IF('příjmy-paragraf'!C47=0," ",'příjmy-paragraf'!C47)</f>
        <v>veřejné osvětlení</v>
      </c>
      <c r="D47" s="337">
        <f>IF('příjmy-paragraf'!F47=0," ",'příjmy-paragraf'!F47)</f>
        <v>260000</v>
      </c>
      <c r="E47" s="344" t="str">
        <f>IF('příjmy-paragraf'!G47=0," ",'příjmy-paragraf'!G47)</f>
        <v xml:space="preserve"> </v>
      </c>
      <c r="F47" s="73"/>
      <c r="G47" s="398">
        <f>IF('výdaje-paragraf'!A40=0," ",'výdaje-paragraf'!A40)</f>
        <v>6320</v>
      </c>
      <c r="H47" s="385" t="str">
        <f>IF('výdaje-paragraf'!B40=0," ",'výdaje-paragraf'!B40)</f>
        <v>pojištění funkčně nespecifikované</v>
      </c>
      <c r="I47" s="477" t="str">
        <f>IF('výdaje-paragraf'!C40=0," ",'výdaje-paragraf'!C40)</f>
        <v>pojištění majetku a odpovědnosti</v>
      </c>
      <c r="J47" s="387">
        <f>IF('výdaje-paragraf'!F40=0," ",'výdaje-paragraf'!F40)</f>
        <v>490000</v>
      </c>
      <c r="K47" s="387"/>
      <c r="L47" s="73"/>
    </row>
    <row r="48" spans="1:12" x14ac:dyDescent="0.25">
      <c r="A48" s="325">
        <f>IF('příjmy-paragraf'!A48=0," ",'příjmy-paragraf'!A48)</f>
        <v>3632</v>
      </c>
      <c r="B48" s="538" t="str">
        <f>IF('příjmy-paragraf'!B48=0," ",'příjmy-paragraf'!B48)</f>
        <v>pohřebnictví</v>
      </c>
      <c r="C48" s="538" t="str">
        <f>IF('příjmy-paragraf'!C48=0," ",'příjmy-paragraf'!C48)</f>
        <v>pohřebnictví</v>
      </c>
      <c r="D48" s="330">
        <f>IF('příjmy-paragraf'!F48=0," ",'příjmy-paragraf'!F48)</f>
        <v>50000</v>
      </c>
      <c r="E48" s="341" t="str">
        <f>IF('příjmy-paragraf'!G48=0," ",'příjmy-paragraf'!G48)</f>
        <v xml:space="preserve"> </v>
      </c>
      <c r="F48" s="73"/>
      <c r="G48" s="359">
        <f>IF('výdaje-paragraf'!A41=0," ",'výdaje-paragraf'!A41)</f>
        <v>6330</v>
      </c>
      <c r="H48" s="368" t="str">
        <f>IF('výdaje-paragraf'!B41=0," ",'výdaje-paragraf'!B41)</f>
        <v>převody vlastním fondům</v>
      </c>
      <c r="I48" s="478" t="str">
        <f>IF('výdaje-paragraf'!C41=0," ",'výdaje-paragraf'!C41)</f>
        <v>sociální fond</v>
      </c>
      <c r="J48" s="371">
        <f>IF('výdaje-paragraf'!F41=0," ",'výdaje-paragraf'!F41)</f>
        <v>700000</v>
      </c>
      <c r="K48" s="371" t="str">
        <f>IF('výdaje-paragraf'!G41=0," ",'výdaje-paragraf'!G41)</f>
        <v xml:space="preserve"> </v>
      </c>
      <c r="L48" s="73"/>
    </row>
    <row r="49" spans="1:12" x14ac:dyDescent="0.25">
      <c r="A49" s="1323">
        <f>IF('příjmy-paragraf'!A49=0," ",'příjmy-paragraf'!A49)</f>
        <v>3639</v>
      </c>
      <c r="B49" s="1327" t="str">
        <f>IF('příjmy-paragraf'!B49=0," ",'příjmy-paragraf'!B49)</f>
        <v>územní rozvoj</v>
      </c>
      <c r="C49" s="593" t="str">
        <f>IF('příjmy-paragraf'!C49=0," ",'příjmy-paragraf'!C49)</f>
        <v>pronájem pozemků</v>
      </c>
      <c r="D49" s="1319">
        <f>SUM(E49:E53)</f>
        <v>3250000</v>
      </c>
      <c r="E49" s="344">
        <f>IF('příjmy-paragraf'!G49=0," ",'příjmy-paragraf'!G49)</f>
        <v>250000</v>
      </c>
      <c r="F49" s="73"/>
      <c r="G49" s="398">
        <f>IF('výdaje-paragraf'!A42=0," ",'výdaje-paragraf'!A42)</f>
        <v>6399</v>
      </c>
      <c r="H49" s="385" t="str">
        <f>IF('výdaje-paragraf'!B42=0," ",'výdaje-paragraf'!B42)</f>
        <v>ostatní finanční operace</v>
      </c>
      <c r="I49" s="477" t="str">
        <f>IF('výdaje-paragraf'!C42=0," ",'výdaje-paragraf'!C42)</f>
        <v>Daně placené městem, DPH</v>
      </c>
      <c r="J49" s="387">
        <f>IF('výdaje-paragraf'!F42=0," ",'výdaje-paragraf'!F42)</f>
        <v>11434000</v>
      </c>
      <c r="K49" s="387" t="str">
        <f>IF('výdaje-paragraf'!G42=0," ",'výdaje-paragraf'!G42)</f>
        <v xml:space="preserve"> </v>
      </c>
      <c r="L49" s="73"/>
    </row>
    <row r="50" spans="1:12" x14ac:dyDescent="0.25">
      <c r="A50" s="1324"/>
      <c r="B50" s="1328"/>
      <c r="C50" s="1313"/>
      <c r="D50" s="1320"/>
      <c r="E50" s="602"/>
      <c r="F50" s="73"/>
      <c r="G50" s="398">
        <f>IF('výdaje-paragraf'!A43=0," ",'výdaje-paragraf'!A43)</f>
        <v>6402</v>
      </c>
      <c r="H50" s="385" t="str">
        <f>IF('výdaje-paragraf'!B43=0," ",'výdaje-paragraf'!B43)</f>
        <v>finanční vypořádání</v>
      </c>
      <c r="I50" s="477" t="str">
        <f>IF('výdaje-paragraf'!C43=0," ",'výdaje-paragraf'!C43)</f>
        <v>vratka dotací z roku 2024</v>
      </c>
      <c r="J50" s="387">
        <f>IF('výdaje-paragraf'!F43=0," ",'výdaje-paragraf'!F43)</f>
        <v>41310</v>
      </c>
      <c r="K50" s="473"/>
      <c r="L50" s="73"/>
    </row>
    <row r="51" spans="1:12" x14ac:dyDescent="0.25">
      <c r="A51" s="1325"/>
      <c r="B51" s="1329"/>
      <c r="C51" s="601" t="str">
        <f>IF('příjmy-paragraf'!C50=0," ",'příjmy-paragraf'!C50)</f>
        <v>prodej pozemků</v>
      </c>
      <c r="D51" s="1321"/>
      <c r="E51" s="427">
        <f>IF('příjmy-paragraf'!G50=0," ",'příjmy-paragraf'!G50)</f>
        <v>3000000</v>
      </c>
      <c r="F51" s="73"/>
      <c r="G51" s="1341">
        <f>IF('výdaje-paragraf'!A44=0," ",'výdaje-paragraf'!A44)</f>
        <v>6409</v>
      </c>
      <c r="H51" s="1344" t="str">
        <f>IF('výdaje-paragraf'!B44=0," ",'výdaje-paragraf'!B44)</f>
        <v>ostatní činnosti</v>
      </c>
      <c r="I51" s="596" t="str">
        <f>IF('výdaje-paragraf'!C44=0," ",'výdaje-paragraf'!C44)</f>
        <v>Mikroregion Frýdlantsko</v>
      </c>
      <c r="J51" s="1347">
        <f>SUM(K51:K54)</f>
        <v>4296000</v>
      </c>
      <c r="K51" s="476">
        <f>IF('výdaje-paragraf'!G44=0," ",'výdaje-paragraf'!G44)</f>
        <v>4221000</v>
      </c>
      <c r="L51" s="73"/>
    </row>
    <row r="52" spans="1:12" x14ac:dyDescent="0.25">
      <c r="A52" s="1325"/>
      <c r="B52" s="1329"/>
      <c r="C52" s="601" t="str">
        <f>IF('příjmy-paragraf'!C51=0," ",'příjmy-paragraf'!C51)</f>
        <v>prodej budov a staveb</v>
      </c>
      <c r="D52" s="1321"/>
      <c r="E52" s="427">
        <f>IF('příjmy-paragraf'!G51=0," ",'příjmy-paragraf'!G51)</f>
        <v>1.0000000000000001E-18</v>
      </c>
      <c r="F52" s="73"/>
      <c r="G52" s="1342"/>
      <c r="H52" s="1345"/>
      <c r="I52" s="598" t="str">
        <f>IF('výdaje-paragraf'!C45=0," ",'výdaje-paragraf'!C45)</f>
        <v>SO Smrk</v>
      </c>
      <c r="J52" s="1348"/>
      <c r="K52" s="599">
        <f>IF('výdaje-paragraf'!G45=0," ",'výdaje-paragraf'!G45)</f>
        <v>57000</v>
      </c>
      <c r="L52" s="73"/>
    </row>
    <row r="53" spans="1:12" x14ac:dyDescent="0.25">
      <c r="A53" s="1326"/>
      <c r="B53" s="1330"/>
      <c r="C53" s="600" t="str">
        <f>IF('příjmy-paragraf'!C52=0," ",'příjmy-paragraf'!C52)</f>
        <v>kraj-komunikace náměstí</v>
      </c>
      <c r="D53" s="1322"/>
      <c r="E53" s="602" t="str">
        <f>IF('příjmy-paragraf'!G52=0," ",'příjmy-paragraf'!G52)</f>
        <v xml:space="preserve"> </v>
      </c>
      <c r="F53" s="73"/>
      <c r="G53" s="1342"/>
      <c r="H53" s="1345"/>
      <c r="I53" s="598" t="str">
        <f>IF('výdaje-paragraf'!C46=0," ",'výdaje-paragraf'!C46)</f>
        <v>Svaz měst a obcí ČR</v>
      </c>
      <c r="J53" s="1348"/>
      <c r="K53" s="599">
        <f>IF('výdaje-paragraf'!G46=0," ",'výdaje-paragraf'!G46)</f>
        <v>18000</v>
      </c>
      <c r="L53" s="73"/>
    </row>
    <row r="54" spans="1:12" ht="13.8" thickBot="1" x14ac:dyDescent="0.3">
      <c r="A54" s="325">
        <f>IF('příjmy-paragraf'!A53=0," ",'příjmy-paragraf'!A53)</f>
        <v>3713</v>
      </c>
      <c r="B54" s="538" t="str">
        <f>IF('příjmy-paragraf'!B53=0," ",'příjmy-paragraf'!B53)</f>
        <v>technologie vytápění (Teplárenská)</v>
      </c>
      <c r="C54" s="538" t="str">
        <f>IF('příjmy-paragraf'!C53=0," ",'příjmy-paragraf'!C53)</f>
        <v>nájem Teplárenská</v>
      </c>
      <c r="D54" s="330" t="str">
        <f>IF('příjmy-paragraf'!F53=0," ",'příjmy-paragraf'!F53)</f>
        <v xml:space="preserve"> </v>
      </c>
      <c r="E54" s="341" t="str">
        <f>IF('příjmy-paragraf'!G53=0," ",'příjmy-paragraf'!G53)</f>
        <v xml:space="preserve"> </v>
      </c>
      <c r="F54" s="73"/>
      <c r="G54" s="1343"/>
      <c r="H54" s="1346"/>
      <c r="I54" s="597"/>
      <c r="J54" s="1349"/>
      <c r="K54" s="364"/>
      <c r="L54" s="73"/>
    </row>
    <row r="55" spans="1:12" ht="15" thickTop="1" thickBot="1" x14ac:dyDescent="0.3">
      <c r="A55" s="332">
        <f>IF('příjmy-paragraf'!A54=0," ",'příjmy-paragraf'!A54)</f>
        <v>3722</v>
      </c>
      <c r="B55" s="457" t="str">
        <f>IF('příjmy-paragraf'!B54=0," ",'příjmy-paragraf'!B54)</f>
        <v>sběr a svoz komunálního odpadu</v>
      </c>
      <c r="C55" s="457" t="str">
        <f>IF('příjmy-paragraf'!C54=0," ",'příjmy-paragraf'!C54)</f>
        <v>kompenzace FCC</v>
      </c>
      <c r="D55" s="337" t="str">
        <f>IF('příjmy-paragraf'!F54=0," ",'příjmy-paragraf'!F54)</f>
        <v xml:space="preserve"> </v>
      </c>
      <c r="E55" s="344" t="str">
        <f>IF('příjmy-paragraf'!G54=0," ",'příjmy-paragraf'!G54)</f>
        <v xml:space="preserve"> </v>
      </c>
      <c r="F55" s="73"/>
      <c r="G55" s="470" t="s">
        <v>24</v>
      </c>
      <c r="H55" s="466"/>
      <c r="I55" s="466"/>
      <c r="J55" s="468">
        <f>SUM(J4:J54)</f>
        <v>160073956</v>
      </c>
      <c r="K55" s="471"/>
      <c r="L55" s="73"/>
    </row>
    <row r="56" spans="1:12" ht="13.8" thickTop="1" x14ac:dyDescent="0.25">
      <c r="A56" s="325">
        <f>IF('příjmy-paragraf'!A55=0," ",'příjmy-paragraf'!A55)</f>
        <v>3723</v>
      </c>
      <c r="B56" s="538" t="str">
        <f>IF('příjmy-paragraf'!B55=0," ",'příjmy-paragraf'!B55)</f>
        <v>sběr a svoz odpadu</v>
      </c>
      <c r="C56" s="538" t="str">
        <f>IF('příjmy-paragraf'!C55=0," ",'příjmy-paragraf'!C55)</f>
        <v>využití odpadu EKOKOM</v>
      </c>
      <c r="D56" s="330">
        <f>IF('příjmy-paragraf'!F55=0," ",'příjmy-paragraf'!F55)</f>
        <v>57000</v>
      </c>
      <c r="E56" s="341" t="str">
        <f>IF('příjmy-paragraf'!G55=0," ",'příjmy-paragraf'!G55)</f>
        <v xml:space="preserve"> </v>
      </c>
      <c r="F56" s="73"/>
      <c r="L56" s="73"/>
    </row>
    <row r="57" spans="1:12" x14ac:dyDescent="0.25">
      <c r="A57" s="332">
        <f>IF('příjmy-paragraf'!A56=0," ",'příjmy-paragraf'!A56)</f>
        <v>3725</v>
      </c>
      <c r="B57" s="457" t="str">
        <f>IF('příjmy-paragraf'!B56=0," ",'příjmy-paragraf'!B56)</f>
        <v>využívání komun. odpadů (Eko-com,Asocol)</v>
      </c>
      <c r="C57" s="457" t="str">
        <f>IF('příjmy-paragraf'!C56=0," ",'příjmy-paragraf'!C56)</f>
        <v>odpady EKOKOM</v>
      </c>
      <c r="D57" s="337">
        <f>IF('příjmy-paragraf'!F56=0," ",'příjmy-paragraf'!F56)</f>
        <v>965000</v>
      </c>
      <c r="E57" s="344" t="str">
        <f>IF('příjmy-paragraf'!G56=0," ",'příjmy-paragraf'!G56)</f>
        <v xml:space="preserve"> </v>
      </c>
      <c r="F57" s="73"/>
      <c r="L57" s="73"/>
    </row>
    <row r="58" spans="1:12" x14ac:dyDescent="0.25">
      <c r="A58" s="325">
        <f>IF('příjmy-paragraf'!A57=0," ",'příjmy-paragraf'!A57)</f>
        <v>3745</v>
      </c>
      <c r="B58" s="538" t="str">
        <f>IF('příjmy-paragraf'!B57=0," ",'příjmy-paragraf'!B57)</f>
        <v>péče o vzhled obce</v>
      </c>
      <c r="C58" s="538" t="str">
        <f>IF('příjmy-paragraf'!C57=0," ",'příjmy-paragraf'!C57)</f>
        <v>čištění města</v>
      </c>
      <c r="D58" s="330">
        <f>IF('příjmy-paragraf'!F57=0," ",'příjmy-paragraf'!F57)</f>
        <v>145000</v>
      </c>
      <c r="E58" s="341" t="str">
        <f>IF('příjmy-paragraf'!G57=0," ",'příjmy-paragraf'!G57)</f>
        <v xml:space="preserve"> </v>
      </c>
      <c r="F58" s="73"/>
      <c r="L58" s="73"/>
    </row>
    <row r="59" spans="1:12" x14ac:dyDescent="0.25">
      <c r="A59" s="332">
        <f>IF('příjmy-paragraf'!A58=0," ",'příjmy-paragraf'!A58)</f>
        <v>4351</v>
      </c>
      <c r="B59" s="457" t="str">
        <f>IF('příjmy-paragraf'!B58=0," ",'příjmy-paragraf'!B58)</f>
        <v>pečovatelská služba</v>
      </c>
      <c r="C59" s="457" t="str">
        <f>IF('příjmy-paragraf'!C58=0," ",'příjmy-paragraf'!C58)</f>
        <v>DPS služby klientům</v>
      </c>
      <c r="D59" s="337">
        <f>IF('příjmy-paragraf'!F58=0," ",'příjmy-paragraf'!F58)</f>
        <v>340000</v>
      </c>
      <c r="E59" s="344" t="str">
        <f>IF('příjmy-paragraf'!G58=0," ",'příjmy-paragraf'!G58)</f>
        <v xml:space="preserve"> </v>
      </c>
      <c r="F59" s="73"/>
      <c r="L59" s="73"/>
    </row>
    <row r="60" spans="1:12" x14ac:dyDescent="0.25">
      <c r="A60" s="332">
        <f>IF('příjmy-paragraf'!A59=0," ",'příjmy-paragraf'!A59)</f>
        <v>5512</v>
      </c>
      <c r="B60" s="457" t="str">
        <f>IF('příjmy-paragraf'!B59=0," ",'příjmy-paragraf'!B59)</f>
        <v>JSDH</v>
      </c>
      <c r="C60" s="457" t="str">
        <f>IF('příjmy-paragraf'!C59=0," ",'příjmy-paragraf'!C59)</f>
        <v>příspěvek Agrofert</v>
      </c>
      <c r="D60" s="337">
        <f>IF('příjmy-paragraf'!F59=0," ",'příjmy-paragraf'!F59)</f>
        <v>60000</v>
      </c>
      <c r="E60" s="344"/>
      <c r="F60" s="73"/>
      <c r="L60" s="73"/>
    </row>
    <row r="61" spans="1:12" x14ac:dyDescent="0.25">
      <c r="A61" s="1331">
        <f>IF('příjmy-paragraf'!A60=0," ",'příjmy-paragraf'!A60)</f>
        <v>6171</v>
      </c>
      <c r="B61" s="1333" t="str">
        <f>IF('příjmy-paragraf'!B60=0," ",'příjmy-paragraf'!B60)</f>
        <v>činnost místní správy (nedaňové příjmy)</v>
      </c>
      <c r="C61" s="603" t="str">
        <f>IF('příjmy-paragraf'!C60=0," ",'příjmy-paragraf'!C60)</f>
        <v>obědy</v>
      </c>
      <c r="D61" s="1317">
        <f>SUM(E61:E62)</f>
        <v>550000</v>
      </c>
      <c r="E61" s="604">
        <f>IF('příjmy-paragraf'!G60=0," ",'příjmy-paragraf'!G60)</f>
        <v>500000</v>
      </c>
      <c r="F61" s="73"/>
      <c r="L61" s="73"/>
    </row>
    <row r="62" spans="1:12" x14ac:dyDescent="0.25">
      <c r="A62" s="1332"/>
      <c r="B62" s="1334"/>
      <c r="C62" s="605" t="str">
        <f>IF('příjmy-paragraf'!C61=0," ",'příjmy-paragraf'!C61)</f>
        <v>ostatní nahodilé přijmy</v>
      </c>
      <c r="D62" s="1318"/>
      <c r="E62" s="606">
        <f>IF('příjmy-paragraf'!G61=0," ",'příjmy-paragraf'!G61)</f>
        <v>50000</v>
      </c>
      <c r="F62" s="73"/>
      <c r="L62" s="73"/>
    </row>
    <row r="63" spans="1:12" ht="13.8" thickBot="1" x14ac:dyDescent="0.3">
      <c r="A63" s="332">
        <f>IF('příjmy-paragraf'!A62=0," ",'příjmy-paragraf'!A62)</f>
        <v>6330</v>
      </c>
      <c r="B63" s="457" t="str">
        <f>IF('příjmy-paragraf'!B62=0," ",'příjmy-paragraf'!B62)</f>
        <v>převody fondům (sociální fond)</v>
      </c>
      <c r="C63" s="457" t="str">
        <f>IF('příjmy-paragraf'!C62=0," ",'příjmy-paragraf'!C62)</f>
        <v>sociální fond</v>
      </c>
      <c r="D63" s="337">
        <f>IF('příjmy-paragraf'!F62=0," ",'příjmy-paragraf'!F62)</f>
        <v>700000</v>
      </c>
      <c r="E63" s="344" t="str">
        <f>IF('příjmy-paragraf'!G62=0," ",'příjmy-paragraf'!G62)</f>
        <v xml:space="preserve"> </v>
      </c>
      <c r="F63" s="73"/>
      <c r="L63" s="73"/>
    </row>
    <row r="64" spans="1:12" ht="15" thickTop="1" thickBot="1" x14ac:dyDescent="0.3">
      <c r="A64" s="465" t="s">
        <v>24</v>
      </c>
      <c r="B64" s="466"/>
      <c r="C64" s="467"/>
      <c r="D64" s="468">
        <f>SUM(D4:D63)</f>
        <v>147637646</v>
      </c>
      <c r="E64" s="469"/>
      <c r="F64" s="73"/>
      <c r="L64" s="73"/>
    </row>
    <row r="65" spans="1:12" ht="14.4" thickTop="1" x14ac:dyDescent="0.25">
      <c r="D65" s="73"/>
      <c r="E65" s="75"/>
      <c r="F65" s="73"/>
      <c r="L65" s="73"/>
    </row>
    <row r="66" spans="1:12" ht="13.8" thickBot="1" x14ac:dyDescent="0.3">
      <c r="B66" s="481" t="s">
        <v>660</v>
      </c>
      <c r="D66" s="73"/>
      <c r="E66" s="73"/>
      <c r="F66" s="73"/>
      <c r="G66" s="73"/>
      <c r="H66" s="73"/>
      <c r="I66" s="73"/>
      <c r="J66" s="73"/>
      <c r="K66" s="73"/>
      <c r="L66" s="73"/>
    </row>
    <row r="67" spans="1:12" x14ac:dyDescent="0.25">
      <c r="B67" s="482" t="s">
        <v>649</v>
      </c>
      <c r="C67" s="86"/>
      <c r="D67" s="87"/>
      <c r="E67" s="87"/>
      <c r="F67" s="73"/>
      <c r="G67" s="73"/>
      <c r="H67" s="73"/>
      <c r="I67" s="73"/>
      <c r="J67" s="73"/>
      <c r="K67" s="73"/>
      <c r="L67" s="73"/>
    </row>
    <row r="68" spans="1:12" x14ac:dyDescent="0.25">
      <c r="B68" s="483" t="s">
        <v>662</v>
      </c>
      <c r="C68" s="89"/>
      <c r="D68" s="90">
        <f>D64</f>
        <v>147637646</v>
      </c>
      <c r="E68" s="100"/>
      <c r="F68" s="73"/>
      <c r="G68" s="73"/>
      <c r="H68" s="73"/>
      <c r="I68" s="73"/>
      <c r="J68" s="73"/>
      <c r="K68" s="73"/>
      <c r="L68" s="73"/>
    </row>
    <row r="69" spans="1:12" x14ac:dyDescent="0.25">
      <c r="B69" s="88"/>
      <c r="C69" s="649" t="s">
        <v>465</v>
      </c>
      <c r="D69" s="90">
        <f>J55</f>
        <v>160073956</v>
      </c>
      <c r="E69" s="100"/>
      <c r="F69" s="73"/>
      <c r="G69" s="73"/>
      <c r="H69" s="73"/>
      <c r="I69" s="73"/>
      <c r="J69" s="73"/>
      <c r="K69" s="73"/>
      <c r="L69" s="73"/>
    </row>
    <row r="70" spans="1:12" x14ac:dyDescent="0.25">
      <c r="B70" s="483" t="s">
        <v>661</v>
      </c>
      <c r="C70" s="91"/>
      <c r="D70" s="90">
        <v>1500000</v>
      </c>
      <c r="E70" s="100"/>
      <c r="F70" s="73"/>
      <c r="G70" s="73"/>
      <c r="H70" s="73"/>
      <c r="I70" s="73"/>
      <c r="J70" s="73"/>
      <c r="K70" s="73"/>
      <c r="L70" s="73"/>
    </row>
    <row r="71" spans="1:12" x14ac:dyDescent="0.25">
      <c r="B71" s="483" t="s">
        <v>373</v>
      </c>
      <c r="C71" s="89"/>
      <c r="D71" s="90"/>
      <c r="E71" s="100"/>
      <c r="F71" s="73"/>
      <c r="G71" s="73"/>
      <c r="H71" s="73"/>
      <c r="I71" s="73"/>
      <c r="J71" s="73"/>
      <c r="K71" s="73"/>
      <c r="L71" s="73"/>
    </row>
    <row r="72" spans="1:12" x14ac:dyDescent="0.25">
      <c r="B72" s="586" t="s">
        <v>603</v>
      </c>
      <c r="C72" s="587"/>
      <c r="D72" s="588">
        <f>D69+D70-D68</f>
        <v>13936310</v>
      </c>
      <c r="E72" s="589"/>
      <c r="F72" s="73"/>
      <c r="G72" s="73"/>
      <c r="H72" s="73"/>
      <c r="I72" s="73"/>
      <c r="J72" s="73"/>
      <c r="K72" s="73"/>
      <c r="L72" s="73"/>
    </row>
    <row r="73" spans="1:12" x14ac:dyDescent="0.25">
      <c r="B73" s="84"/>
      <c r="C73" s="73"/>
      <c r="D73" s="85"/>
      <c r="E73" s="85"/>
      <c r="F73" s="73"/>
      <c r="G73" s="73"/>
      <c r="H73" s="73"/>
      <c r="I73" s="73"/>
      <c r="J73" s="73"/>
      <c r="K73" s="73"/>
      <c r="L73" s="73"/>
    </row>
    <row r="75" spans="1:12" x14ac:dyDescent="0.25">
      <c r="A75" s="99"/>
      <c r="B75" s="98"/>
      <c r="C75" s="98"/>
      <c r="D75" s="85"/>
    </row>
    <row r="76" spans="1:12" x14ac:dyDescent="0.25">
      <c r="A76" s="99"/>
      <c r="B76" s="98"/>
      <c r="C76" s="98"/>
    </row>
  </sheetData>
  <mergeCells count="36">
    <mergeCell ref="D29:D30"/>
    <mergeCell ref="J25:J29"/>
    <mergeCell ref="G1:K1"/>
    <mergeCell ref="J33:J36"/>
    <mergeCell ref="G33:G36"/>
    <mergeCell ref="H33:H36"/>
    <mergeCell ref="G17:G20"/>
    <mergeCell ref="H17:H20"/>
    <mergeCell ref="J17:J20"/>
    <mergeCell ref="A1:E1"/>
    <mergeCell ref="A9:A13"/>
    <mergeCell ref="B9:B13"/>
    <mergeCell ref="D9:D13"/>
    <mergeCell ref="G42:G45"/>
    <mergeCell ref="A32:A33"/>
    <mergeCell ref="B32:B33"/>
    <mergeCell ref="D32:D33"/>
    <mergeCell ref="D34:D36"/>
    <mergeCell ref="B34:B36"/>
    <mergeCell ref="A34:A36"/>
    <mergeCell ref="A21:A27"/>
    <mergeCell ref="B21:B27"/>
    <mergeCell ref="D21:D27"/>
    <mergeCell ref="A29:A30"/>
    <mergeCell ref="B29:B30"/>
    <mergeCell ref="H42:H45"/>
    <mergeCell ref="J42:J45"/>
    <mergeCell ref="G51:G54"/>
    <mergeCell ref="H51:H54"/>
    <mergeCell ref="J51:J54"/>
    <mergeCell ref="D61:D62"/>
    <mergeCell ref="D49:D53"/>
    <mergeCell ref="A49:A53"/>
    <mergeCell ref="B49:B53"/>
    <mergeCell ref="A61:A62"/>
    <mergeCell ref="B61:B62"/>
  </mergeCells>
  <printOptions horizontalCentered="1"/>
  <pageMargins left="0.19685039370078741" right="0.19685039370078741" top="0.39370078740157483" bottom="0.19685039370078741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  <pageSetUpPr fitToPage="1"/>
  </sheetPr>
  <dimension ref="A1:O71"/>
  <sheetViews>
    <sheetView topLeftCell="A13" zoomScaleNormal="100" zoomScalePageLayoutView="110" workbookViewId="0">
      <selection activeCell="E28" sqref="E28"/>
    </sheetView>
  </sheetViews>
  <sheetFormatPr defaultRowHeight="13.2" x14ac:dyDescent="0.25"/>
  <cols>
    <col min="1" max="1" width="8.44140625" customWidth="1"/>
    <col min="2" max="2" width="39.44140625" customWidth="1"/>
    <col min="3" max="3" width="25.44140625" customWidth="1"/>
    <col min="4" max="5" width="15" customWidth="1"/>
    <col min="6" max="6" width="15.6640625" customWidth="1"/>
    <col min="7" max="7" width="14.5546875" customWidth="1"/>
    <col min="8" max="8" width="12.109375" customWidth="1"/>
    <col min="9" max="9" width="10.109375" bestFit="1" customWidth="1"/>
    <col min="10" max="10" width="9.109375" bestFit="1" customWidth="1"/>
    <col min="14" max="14" width="13.44140625" customWidth="1"/>
    <col min="16" max="16" width="13.109375" customWidth="1"/>
  </cols>
  <sheetData>
    <row r="1" spans="1:15" ht="16.8" thickTop="1" thickBot="1" x14ac:dyDescent="0.3">
      <c r="A1" s="1350" t="s">
        <v>663</v>
      </c>
      <c r="B1" s="1351"/>
      <c r="C1" s="1351"/>
      <c r="D1" s="1351"/>
      <c r="E1" s="1351"/>
      <c r="F1" s="1351"/>
      <c r="G1" s="1352"/>
      <c r="H1" s="618"/>
    </row>
    <row r="2" spans="1:15" ht="14.4" thickTop="1" x14ac:dyDescent="0.25">
      <c r="A2" s="434" t="s">
        <v>35</v>
      </c>
      <c r="B2" s="435" t="s">
        <v>128</v>
      </c>
      <c r="C2" s="436"/>
      <c r="D2" s="1392" t="s">
        <v>466</v>
      </c>
      <c r="E2" s="1393"/>
      <c r="F2" s="437" t="s">
        <v>568</v>
      </c>
      <c r="G2" s="437" t="s">
        <v>568</v>
      </c>
      <c r="H2" s="438"/>
    </row>
    <row r="3" spans="1:15" ht="13.8" thickBot="1" x14ac:dyDescent="0.3">
      <c r="A3" s="439" t="s">
        <v>66</v>
      </c>
      <c r="B3" s="440" t="s">
        <v>67</v>
      </c>
      <c r="C3" s="440" t="s">
        <v>98</v>
      </c>
      <c r="D3" s="440" t="s">
        <v>108</v>
      </c>
      <c r="E3" s="441" t="s">
        <v>238</v>
      </c>
      <c r="F3" s="442" t="s">
        <v>110</v>
      </c>
      <c r="G3" s="443" t="s">
        <v>112</v>
      </c>
      <c r="H3" s="442" t="s">
        <v>78</v>
      </c>
    </row>
    <row r="4" spans="1:15" ht="13.8" thickTop="1" x14ac:dyDescent="0.25">
      <c r="A4" s="318" t="s">
        <v>134</v>
      </c>
      <c r="B4" s="319" t="s">
        <v>122</v>
      </c>
      <c r="C4" s="320"/>
      <c r="D4" s="321">
        <v>15200000</v>
      </c>
      <c r="E4" s="322">
        <v>12237206</v>
      </c>
      <c r="F4" s="323">
        <v>18000000</v>
      </c>
      <c r="G4" s="354"/>
      <c r="H4" s="324"/>
      <c r="I4" s="73"/>
      <c r="J4" s="73"/>
      <c r="K4" s="73"/>
      <c r="L4" s="73"/>
      <c r="M4" s="73"/>
      <c r="N4" s="73"/>
      <c r="O4" s="73"/>
    </row>
    <row r="5" spans="1:15" x14ac:dyDescent="0.25">
      <c r="A5" s="325" t="s">
        <v>135</v>
      </c>
      <c r="B5" s="326" t="s">
        <v>123</v>
      </c>
      <c r="C5" s="327"/>
      <c r="D5" s="328">
        <v>26916000</v>
      </c>
      <c r="E5" s="329">
        <v>23055940</v>
      </c>
      <c r="F5" s="1295">
        <f>I5+J5</f>
        <v>27434000</v>
      </c>
      <c r="G5" s="339"/>
      <c r="H5" s="331"/>
      <c r="I5" s="73">
        <v>24000000</v>
      </c>
      <c r="J5" s="1309">
        <v>3434000</v>
      </c>
      <c r="K5" s="73"/>
      <c r="L5" s="73"/>
      <c r="M5" s="73"/>
      <c r="N5" s="73"/>
      <c r="O5" s="73"/>
    </row>
    <row r="6" spans="1:15" x14ac:dyDescent="0.25">
      <c r="A6" s="332" t="s">
        <v>136</v>
      </c>
      <c r="B6" s="333" t="s">
        <v>124</v>
      </c>
      <c r="C6" s="334"/>
      <c r="D6" s="335">
        <v>41200000</v>
      </c>
      <c r="E6" s="336">
        <v>26726627</v>
      </c>
      <c r="F6" s="337">
        <v>38000000</v>
      </c>
      <c r="G6" s="355"/>
      <c r="H6" s="338"/>
      <c r="I6" s="73"/>
      <c r="J6" s="73"/>
      <c r="K6" s="73"/>
      <c r="L6" s="73"/>
      <c r="M6" s="73"/>
      <c r="N6" s="73"/>
      <c r="O6" s="73"/>
    </row>
    <row r="7" spans="1:15" x14ac:dyDescent="0.25">
      <c r="A7" s="325">
        <v>1511</v>
      </c>
      <c r="B7" s="326" t="s">
        <v>99</v>
      </c>
      <c r="C7" s="327"/>
      <c r="D7" s="328">
        <v>1200000</v>
      </c>
      <c r="E7" s="329">
        <v>2076634</v>
      </c>
      <c r="F7" s="330">
        <v>2000000</v>
      </c>
      <c r="G7" s="339"/>
      <c r="H7" s="331"/>
      <c r="I7" s="73"/>
      <c r="J7" s="73"/>
      <c r="K7" s="73"/>
      <c r="L7" s="73"/>
      <c r="M7" s="73"/>
      <c r="N7" s="73"/>
      <c r="O7" s="73"/>
    </row>
    <row r="8" spans="1:15" ht="13.8" x14ac:dyDescent="0.25">
      <c r="A8" s="614"/>
      <c r="B8" s="619" t="s">
        <v>113</v>
      </c>
      <c r="C8" s="619"/>
      <c r="D8" s="620">
        <f>SUM(D4:D7)</f>
        <v>84516000</v>
      </c>
      <c r="E8" s="621">
        <f>SUM(E4:E7)</f>
        <v>64096407</v>
      </c>
      <c r="F8" s="622"/>
      <c r="G8" s="611">
        <f>SUM(F4:F7)</f>
        <v>85434000</v>
      </c>
      <c r="H8" s="623"/>
      <c r="I8" s="73"/>
      <c r="J8" s="73"/>
      <c r="K8" s="73"/>
      <c r="L8" s="73"/>
      <c r="M8" s="73"/>
      <c r="N8" s="73"/>
      <c r="O8" s="73"/>
    </row>
    <row r="9" spans="1:15" x14ac:dyDescent="0.25">
      <c r="A9" s="1323" t="s">
        <v>129</v>
      </c>
      <c r="B9" s="1356" t="s">
        <v>121</v>
      </c>
      <c r="C9" s="419" t="s">
        <v>365</v>
      </c>
      <c r="D9" s="420">
        <v>71000</v>
      </c>
      <c r="E9" s="421">
        <v>66870</v>
      </c>
      <c r="F9" s="1359">
        <f>SUM(G9:G13)</f>
        <v>2141000</v>
      </c>
      <c r="G9" s="422">
        <v>70000</v>
      </c>
      <c r="H9" s="344"/>
      <c r="I9" s="73"/>
      <c r="J9" s="73"/>
      <c r="K9" s="73"/>
      <c r="L9" s="73"/>
      <c r="M9" s="73"/>
      <c r="N9" s="73"/>
      <c r="O9" s="73"/>
    </row>
    <row r="10" spans="1:15" x14ac:dyDescent="0.25">
      <c r="A10" s="1324"/>
      <c r="B10" s="1400"/>
      <c r="C10" s="423" t="s">
        <v>247</v>
      </c>
      <c r="D10" s="424">
        <v>15000</v>
      </c>
      <c r="E10" s="425">
        <v>35808</v>
      </c>
      <c r="F10" s="1359"/>
      <c r="G10" s="426">
        <v>20000</v>
      </c>
      <c r="H10" s="427"/>
      <c r="I10" s="73"/>
      <c r="J10" s="73"/>
      <c r="K10" s="73"/>
      <c r="L10" s="73"/>
      <c r="M10" s="73"/>
      <c r="N10" s="73"/>
      <c r="O10" s="73"/>
    </row>
    <row r="11" spans="1:15" x14ac:dyDescent="0.25">
      <c r="A11" s="1324"/>
      <c r="B11" s="1400"/>
      <c r="C11" s="423" t="s">
        <v>393</v>
      </c>
      <c r="D11" s="424">
        <v>150000</v>
      </c>
      <c r="E11" s="425">
        <v>135700</v>
      </c>
      <c r="F11" s="1359"/>
      <c r="G11" s="426">
        <v>150000</v>
      </c>
      <c r="H11" s="427"/>
      <c r="I11" s="73"/>
      <c r="J11" s="73"/>
      <c r="K11" s="73"/>
      <c r="L11" s="73"/>
      <c r="M11" s="73"/>
      <c r="N11" s="73"/>
      <c r="O11" s="73"/>
    </row>
    <row r="12" spans="1:15" x14ac:dyDescent="0.25">
      <c r="A12" s="1324"/>
      <c r="B12" s="1400"/>
      <c r="C12" s="423" t="s">
        <v>248</v>
      </c>
      <c r="D12" s="424">
        <v>1000</v>
      </c>
      <c r="E12" s="425">
        <v>1690</v>
      </c>
      <c r="F12" s="1359"/>
      <c r="G12" s="426">
        <v>1000</v>
      </c>
      <c r="H12" s="427"/>
      <c r="I12" s="73"/>
      <c r="J12" s="73"/>
      <c r="K12" s="73"/>
      <c r="L12" s="73"/>
      <c r="M12" s="73"/>
      <c r="N12" s="73"/>
      <c r="O12" s="73"/>
    </row>
    <row r="13" spans="1:15" x14ac:dyDescent="0.25">
      <c r="A13" s="1363"/>
      <c r="B13" s="1401"/>
      <c r="C13" s="428" t="s">
        <v>249</v>
      </c>
      <c r="D13" s="352">
        <v>1900000</v>
      </c>
      <c r="E13" s="352">
        <v>1757347</v>
      </c>
      <c r="F13" s="1359"/>
      <c r="G13" s="429">
        <f>IF('3722-odpady'!G8=0," ",'3722-odpady'!G8)</f>
        <v>1900000</v>
      </c>
      <c r="H13" s="353"/>
      <c r="I13" s="73"/>
      <c r="J13" s="73"/>
      <c r="K13" s="73"/>
      <c r="L13" s="73"/>
      <c r="M13" s="73"/>
      <c r="N13" s="73"/>
      <c r="O13" s="73"/>
    </row>
    <row r="14" spans="1:15" x14ac:dyDescent="0.25">
      <c r="A14" s="325">
        <v>1361</v>
      </c>
      <c r="B14" s="326" t="s">
        <v>119</v>
      </c>
      <c r="C14" s="327"/>
      <c r="D14" s="328">
        <v>100000</v>
      </c>
      <c r="E14" s="329">
        <v>174394</v>
      </c>
      <c r="F14" s="330">
        <v>150000</v>
      </c>
      <c r="G14" s="339"/>
      <c r="H14" s="331"/>
      <c r="I14" s="73"/>
      <c r="J14" s="73"/>
      <c r="K14" s="73"/>
      <c r="L14" s="73"/>
      <c r="M14" s="73"/>
      <c r="N14" s="73"/>
      <c r="O14" s="73"/>
    </row>
    <row r="15" spans="1:15" x14ac:dyDescent="0.25">
      <c r="A15" s="332">
        <v>1381</v>
      </c>
      <c r="B15" s="333" t="s">
        <v>120</v>
      </c>
      <c r="C15" s="334"/>
      <c r="D15" s="335">
        <v>100000</v>
      </c>
      <c r="E15" s="336">
        <v>154031</v>
      </c>
      <c r="F15" s="337">
        <v>100000</v>
      </c>
      <c r="G15" s="355"/>
      <c r="H15" s="338"/>
      <c r="I15" s="73"/>
      <c r="J15" s="73"/>
      <c r="K15" s="73"/>
      <c r="L15" s="73"/>
      <c r="M15" s="73"/>
      <c r="N15" s="73"/>
      <c r="O15" s="73"/>
    </row>
    <row r="16" spans="1:15" x14ac:dyDescent="0.25">
      <c r="A16" s="325">
        <v>1385</v>
      </c>
      <c r="B16" s="326" t="s">
        <v>427</v>
      </c>
      <c r="C16" s="327"/>
      <c r="D16" s="328">
        <v>1500000</v>
      </c>
      <c r="E16" s="329">
        <v>1189129</v>
      </c>
      <c r="F16" s="330">
        <v>2000000</v>
      </c>
      <c r="G16" s="339"/>
      <c r="H16" s="331"/>
      <c r="I16" s="73"/>
      <c r="J16" s="73"/>
      <c r="K16" s="73"/>
      <c r="L16" s="73"/>
      <c r="M16" s="73"/>
      <c r="N16" s="73"/>
      <c r="O16" s="73"/>
    </row>
    <row r="17" spans="1:15" ht="13.8" x14ac:dyDescent="0.25">
      <c r="A17" s="614"/>
      <c r="B17" s="619" t="s">
        <v>114</v>
      </c>
      <c r="C17" s="619"/>
      <c r="D17" s="620">
        <f>SUM(D9:D16)</f>
        <v>3837000</v>
      </c>
      <c r="E17" s="624">
        <f>SUM(E9:E16)</f>
        <v>3514969</v>
      </c>
      <c r="F17" s="622"/>
      <c r="G17" s="611">
        <f>SUM(F9:F16)</f>
        <v>4391000</v>
      </c>
      <c r="H17" s="623"/>
      <c r="I17" s="73"/>
      <c r="J17" s="73"/>
      <c r="K17" s="73"/>
      <c r="L17" s="73"/>
      <c r="M17" s="73"/>
      <c r="N17" s="73"/>
      <c r="O17" s="73"/>
    </row>
    <row r="18" spans="1:15" x14ac:dyDescent="0.25">
      <c r="A18" s="332">
        <v>2412</v>
      </c>
      <c r="B18" s="333" t="s">
        <v>117</v>
      </c>
      <c r="C18" s="334"/>
      <c r="D18" s="335">
        <v>220000</v>
      </c>
      <c r="E18" s="336">
        <v>183490</v>
      </c>
      <c r="F18" s="337">
        <v>220000</v>
      </c>
      <c r="G18" s="355"/>
      <c r="H18" s="338"/>
      <c r="I18" s="73"/>
      <c r="J18" s="73"/>
      <c r="K18" s="73"/>
      <c r="L18" s="73"/>
      <c r="M18" s="73"/>
      <c r="N18" s="73"/>
      <c r="O18" s="73"/>
    </row>
    <row r="19" spans="1:15" ht="13.8" x14ac:dyDescent="0.25">
      <c r="A19" s="614"/>
      <c r="B19" s="619" t="s">
        <v>437</v>
      </c>
      <c r="C19" s="619"/>
      <c r="D19" s="625">
        <f>SUM(D18)</f>
        <v>220000</v>
      </c>
      <c r="E19" s="626">
        <f>SUM(E18)</f>
        <v>183490</v>
      </c>
      <c r="F19" s="622"/>
      <c r="G19" s="611">
        <f>SUM(F18)</f>
        <v>220000</v>
      </c>
      <c r="H19" s="623"/>
      <c r="I19" s="73"/>
      <c r="J19" s="73"/>
      <c r="K19" s="73"/>
      <c r="L19" s="73"/>
      <c r="M19" s="73"/>
      <c r="N19" s="73"/>
      <c r="O19" s="73"/>
    </row>
    <row r="20" spans="1:15" x14ac:dyDescent="0.25">
      <c r="A20" s="332">
        <v>4112</v>
      </c>
      <c r="B20" s="333" t="s">
        <v>130</v>
      </c>
      <c r="C20" s="333" t="s">
        <v>250</v>
      </c>
      <c r="D20" s="335">
        <v>2598900</v>
      </c>
      <c r="E20" s="336">
        <v>1949175</v>
      </c>
      <c r="F20" s="337">
        <v>2226000</v>
      </c>
      <c r="G20" s="355"/>
      <c r="H20" s="338"/>
      <c r="I20" s="73"/>
      <c r="J20" s="73"/>
      <c r="K20" s="73"/>
      <c r="L20" s="73"/>
      <c r="M20" s="73"/>
      <c r="N20" s="73"/>
      <c r="O20" s="73"/>
    </row>
    <row r="21" spans="1:15" x14ac:dyDescent="0.25">
      <c r="A21" s="1402">
        <v>4116</v>
      </c>
      <c r="B21" s="1405" t="s">
        <v>131</v>
      </c>
      <c r="C21" s="340" t="s">
        <v>491</v>
      </c>
      <c r="D21" s="346">
        <v>300000</v>
      </c>
      <c r="E21" s="430">
        <v>300000</v>
      </c>
      <c r="F21" s="1399">
        <f>SUM(G21:G27)</f>
        <v>5135846</v>
      </c>
      <c r="G21" s="356">
        <v>400000</v>
      </c>
      <c r="H21" s="341"/>
      <c r="I21" s="73"/>
      <c r="J21" s="73"/>
      <c r="K21" s="73"/>
      <c r="L21" s="73"/>
      <c r="M21" s="73"/>
      <c r="N21" s="73"/>
      <c r="O21" s="73"/>
    </row>
    <row r="22" spans="1:15" x14ac:dyDescent="0.25">
      <c r="A22" s="1403"/>
      <c r="B22" s="1406"/>
      <c r="C22" s="342" t="s">
        <v>64</v>
      </c>
      <c r="D22" s="348">
        <v>582000</v>
      </c>
      <c r="E22" s="349">
        <v>582000</v>
      </c>
      <c r="F22" s="1399"/>
      <c r="G22" s="357">
        <v>500000</v>
      </c>
      <c r="H22" s="350"/>
      <c r="I22" s="73"/>
      <c r="J22" s="73"/>
      <c r="K22" s="73"/>
      <c r="L22" s="73"/>
      <c r="M22" s="73"/>
      <c r="N22" s="73"/>
      <c r="O22" s="73"/>
    </row>
    <row r="23" spans="1:15" x14ac:dyDescent="0.25">
      <c r="A23" s="1403"/>
      <c r="B23" s="1406"/>
      <c r="C23" s="342" t="s">
        <v>251</v>
      </c>
      <c r="D23" s="348">
        <v>402430</v>
      </c>
      <c r="E23" s="349">
        <v>402430</v>
      </c>
      <c r="F23" s="1399"/>
      <c r="G23" s="357">
        <v>400000</v>
      </c>
      <c r="H23" s="350"/>
      <c r="I23" s="73"/>
      <c r="J23" s="73"/>
      <c r="K23" s="73"/>
      <c r="L23" s="73"/>
      <c r="M23" s="73"/>
      <c r="N23" s="73"/>
      <c r="O23" s="73"/>
    </row>
    <row r="24" spans="1:15" x14ac:dyDescent="0.25">
      <c r="A24" s="1403"/>
      <c r="B24" s="1406"/>
      <c r="C24" s="585" t="s">
        <v>591</v>
      </c>
      <c r="D24" s="348">
        <v>0</v>
      </c>
      <c r="E24" s="349">
        <v>0</v>
      </c>
      <c r="F24" s="1399"/>
      <c r="G24" s="1283">
        <v>400000</v>
      </c>
      <c r="H24" s="461"/>
      <c r="I24" s="73"/>
      <c r="J24" s="73"/>
      <c r="K24" s="73"/>
      <c r="L24" s="73"/>
      <c r="M24" s="73"/>
      <c r="N24" s="73"/>
      <c r="O24" s="73"/>
    </row>
    <row r="25" spans="1:15" x14ac:dyDescent="0.25">
      <c r="A25" s="1403"/>
      <c r="B25" s="1406"/>
      <c r="C25" s="1280" t="s">
        <v>252</v>
      </c>
      <c r="D25" s="1281">
        <v>1072680</v>
      </c>
      <c r="E25" s="1282">
        <v>620000</v>
      </c>
      <c r="F25" s="1399"/>
      <c r="G25" s="1285">
        <v>1000000</v>
      </c>
      <c r="H25" s="1284"/>
      <c r="I25" s="73"/>
      <c r="J25" s="73"/>
      <c r="K25" s="73"/>
      <c r="L25" s="73"/>
      <c r="M25" s="73"/>
      <c r="N25" s="73"/>
      <c r="O25" s="73"/>
    </row>
    <row r="26" spans="1:15" x14ac:dyDescent="0.25">
      <c r="A26" s="1403"/>
      <c r="B26" s="1406"/>
      <c r="C26" s="1280" t="s">
        <v>665</v>
      </c>
      <c r="D26" s="1281">
        <v>0</v>
      </c>
      <c r="E26" s="1282">
        <v>0</v>
      </c>
      <c r="F26" s="1399"/>
      <c r="G26" s="1286">
        <f>I26+J26</f>
        <v>2125370</v>
      </c>
      <c r="H26" s="1284"/>
      <c r="I26" s="73">
        <v>0</v>
      </c>
      <c r="J26" s="73">
        <v>2125370</v>
      </c>
      <c r="K26" s="73"/>
      <c r="L26" s="73"/>
      <c r="M26" s="73"/>
      <c r="N26" s="73"/>
      <c r="O26" s="73"/>
    </row>
    <row r="27" spans="1:15" x14ac:dyDescent="0.25">
      <c r="A27" s="1404"/>
      <c r="B27" s="1407"/>
      <c r="C27" s="431" t="s">
        <v>666</v>
      </c>
      <c r="D27" s="347">
        <v>0</v>
      </c>
      <c r="E27" s="432">
        <v>0</v>
      </c>
      <c r="F27" s="1399"/>
      <c r="G27" s="1287">
        <f>I27+J27</f>
        <v>310476</v>
      </c>
      <c r="H27" s="712"/>
      <c r="I27" s="667">
        <v>0</v>
      </c>
      <c r="J27" s="73">
        <v>310476</v>
      </c>
      <c r="K27" s="73"/>
      <c r="L27" s="73"/>
      <c r="M27" s="73"/>
      <c r="N27" s="73"/>
      <c r="O27" s="73"/>
    </row>
    <row r="28" spans="1:15" x14ac:dyDescent="0.25">
      <c r="A28" s="1297">
        <v>4121</v>
      </c>
      <c r="B28" s="1265" t="s">
        <v>677</v>
      </c>
      <c r="C28" s="524" t="s">
        <v>668</v>
      </c>
      <c r="D28" s="579">
        <v>0</v>
      </c>
      <c r="E28" s="580">
        <v>0</v>
      </c>
      <c r="F28" s="1292">
        <f>G28</f>
        <v>5000</v>
      </c>
      <c r="G28" s="1293">
        <f>I28+J28</f>
        <v>5000</v>
      </c>
      <c r="H28" s="461"/>
      <c r="I28" s="667">
        <v>0</v>
      </c>
      <c r="J28" s="73">
        <v>5000</v>
      </c>
      <c r="K28" s="73"/>
      <c r="L28" s="73"/>
      <c r="M28" s="73"/>
      <c r="N28" s="73"/>
      <c r="O28" s="73"/>
    </row>
    <row r="29" spans="1:15" x14ac:dyDescent="0.25">
      <c r="A29" s="1408">
        <v>4122</v>
      </c>
      <c r="B29" s="1327" t="s">
        <v>132</v>
      </c>
      <c r="C29" s="419" t="s">
        <v>56</v>
      </c>
      <c r="D29" s="420">
        <v>1831520</v>
      </c>
      <c r="E29" s="421">
        <v>1831524</v>
      </c>
      <c r="F29" s="1390">
        <f>SUM(G29:G30)</f>
        <v>1566500</v>
      </c>
      <c r="G29" s="422">
        <v>1500000</v>
      </c>
      <c r="H29" s="344"/>
      <c r="I29" s="73"/>
      <c r="J29" s="73"/>
      <c r="K29" s="73"/>
      <c r="L29" s="73"/>
      <c r="M29" s="73"/>
      <c r="N29" s="73"/>
      <c r="O29" s="73"/>
    </row>
    <row r="30" spans="1:15" x14ac:dyDescent="0.25">
      <c r="A30" s="1409"/>
      <c r="B30" s="1330"/>
      <c r="C30" s="1288" t="s">
        <v>667</v>
      </c>
      <c r="D30" s="1289">
        <v>0</v>
      </c>
      <c r="E30" s="1290">
        <v>0</v>
      </c>
      <c r="F30" s="1391"/>
      <c r="G30" s="1291">
        <f>I30+J30</f>
        <v>66500</v>
      </c>
      <c r="H30" s="1253"/>
      <c r="I30" s="73">
        <v>0</v>
      </c>
      <c r="J30" s="73">
        <v>66500</v>
      </c>
      <c r="K30" s="73"/>
      <c r="L30" s="73"/>
      <c r="M30" s="73"/>
      <c r="N30" s="73"/>
      <c r="O30" s="73"/>
    </row>
    <row r="31" spans="1:15" x14ac:dyDescent="0.25">
      <c r="A31" s="325">
        <v>4213</v>
      </c>
      <c r="B31" s="326" t="s">
        <v>434</v>
      </c>
      <c r="C31" s="326"/>
      <c r="D31" s="328">
        <v>0</v>
      </c>
      <c r="E31" s="329">
        <v>0</v>
      </c>
      <c r="F31" s="330">
        <v>0</v>
      </c>
      <c r="G31" s="339"/>
      <c r="H31" s="331"/>
      <c r="I31" s="73"/>
      <c r="J31" s="73"/>
      <c r="K31" s="73"/>
      <c r="L31" s="73"/>
      <c r="M31" s="73"/>
      <c r="N31" s="73"/>
      <c r="O31" s="73"/>
    </row>
    <row r="32" spans="1:15" x14ac:dyDescent="0.25">
      <c r="A32" s="1323">
        <v>4216</v>
      </c>
      <c r="B32" s="1394" t="s">
        <v>401</v>
      </c>
      <c r="C32" s="419" t="s">
        <v>604</v>
      </c>
      <c r="D32" s="420">
        <v>0</v>
      </c>
      <c r="E32" s="421">
        <v>0</v>
      </c>
      <c r="F32" s="1397">
        <f>SUM(G32:G33)</f>
        <v>8690000</v>
      </c>
      <c r="G32" s="422">
        <v>5690000</v>
      </c>
      <c r="H32" s="344"/>
      <c r="I32" s="73"/>
      <c r="J32" s="73"/>
      <c r="K32" s="73"/>
      <c r="L32" s="73"/>
      <c r="M32" s="73"/>
      <c r="N32" s="73"/>
      <c r="O32" s="73"/>
    </row>
    <row r="33" spans="1:15" x14ac:dyDescent="0.25">
      <c r="A33" s="1396"/>
      <c r="B33" s="1395"/>
      <c r="C33" s="345" t="s">
        <v>570</v>
      </c>
      <c r="D33" s="534">
        <v>0</v>
      </c>
      <c r="E33" s="535">
        <v>0</v>
      </c>
      <c r="F33" s="1398"/>
      <c r="G33" s="536">
        <v>3000000</v>
      </c>
      <c r="H33" s="711"/>
      <c r="I33" s="73"/>
      <c r="J33" s="73"/>
      <c r="K33" s="73"/>
      <c r="L33" s="73"/>
      <c r="M33" s="73"/>
      <c r="N33" s="73"/>
      <c r="O33" s="73"/>
    </row>
    <row r="34" spans="1:15" x14ac:dyDescent="0.25">
      <c r="A34" s="1331">
        <v>4222</v>
      </c>
      <c r="B34" s="1413" t="s">
        <v>402</v>
      </c>
      <c r="C34" s="524"/>
      <c r="D34" s="579">
        <v>0</v>
      </c>
      <c r="E34" s="580">
        <v>0</v>
      </c>
      <c r="F34" s="1410">
        <f>SUM(G34:G36)</f>
        <v>600000</v>
      </c>
      <c r="G34" s="358">
        <v>0</v>
      </c>
      <c r="H34" s="461"/>
      <c r="I34" s="73"/>
      <c r="J34" s="73"/>
      <c r="K34" s="73"/>
      <c r="L34" s="73"/>
      <c r="M34" s="73"/>
      <c r="N34" s="73"/>
      <c r="O34" s="73"/>
    </row>
    <row r="35" spans="1:15" x14ac:dyDescent="0.25">
      <c r="A35" s="1416"/>
      <c r="B35" s="1414"/>
      <c r="C35" s="342" t="s">
        <v>595</v>
      </c>
      <c r="D35" s="348">
        <v>0</v>
      </c>
      <c r="E35" s="349">
        <v>0</v>
      </c>
      <c r="F35" s="1411"/>
      <c r="G35" s="357">
        <v>600000</v>
      </c>
      <c r="H35" s="350"/>
      <c r="I35" s="73"/>
      <c r="J35" s="73"/>
      <c r="K35" s="73"/>
      <c r="L35" s="73"/>
      <c r="M35" s="73"/>
      <c r="N35" s="73"/>
      <c r="O35" s="73"/>
    </row>
    <row r="36" spans="1:15" x14ac:dyDescent="0.25">
      <c r="A36" s="1417"/>
      <c r="B36" s="1415"/>
      <c r="C36" s="431"/>
      <c r="D36" s="347">
        <v>0</v>
      </c>
      <c r="E36" s="432">
        <v>0</v>
      </c>
      <c r="F36" s="1412"/>
      <c r="G36" s="433">
        <v>0</v>
      </c>
      <c r="H36" s="351"/>
      <c r="I36" s="73"/>
      <c r="J36" s="73"/>
      <c r="K36" s="73"/>
      <c r="L36" s="73"/>
      <c r="M36" s="73"/>
      <c r="N36" s="73"/>
      <c r="O36" s="73"/>
    </row>
    <row r="37" spans="1:15" ht="13.8" x14ac:dyDescent="0.25">
      <c r="A37" s="614"/>
      <c r="B37" s="619" t="s">
        <v>115</v>
      </c>
      <c r="C37" s="619"/>
      <c r="D37" s="620">
        <f>SUM(D20:D36)</f>
        <v>6787530</v>
      </c>
      <c r="E37" s="624">
        <f>SUM(E20:E36)</f>
        <v>5685129</v>
      </c>
      <c r="F37" s="622"/>
      <c r="G37" s="611">
        <f>SUM(F20:F36)</f>
        <v>18223346</v>
      </c>
      <c r="H37" s="623"/>
      <c r="I37" s="73"/>
      <c r="J37" s="73"/>
      <c r="K37" s="73"/>
      <c r="L37" s="73"/>
      <c r="M37" s="73"/>
      <c r="N37" s="73"/>
      <c r="O37" s="73"/>
    </row>
    <row r="38" spans="1:15" x14ac:dyDescent="0.25">
      <c r="A38" s="332">
        <v>1031</v>
      </c>
      <c r="B38" s="333" t="s">
        <v>68</v>
      </c>
      <c r="C38" s="333" t="s">
        <v>3</v>
      </c>
      <c r="D38" s="335">
        <f>IF('1031-les'!C10=0," ",'1031-les'!C10)</f>
        <v>400000</v>
      </c>
      <c r="E38" s="335">
        <f>IF('1031-les'!D10=0," ",'1031-les'!D10)</f>
        <v>283051</v>
      </c>
      <c r="F38" s="337">
        <f>IF('1031-les'!G10=0," ",'1031-les'!G10)</f>
        <v>500000</v>
      </c>
      <c r="G38" s="355"/>
      <c r="H38" s="338"/>
      <c r="I38" s="73"/>
      <c r="J38" s="73"/>
      <c r="K38" s="73"/>
      <c r="L38" s="73"/>
      <c r="M38" s="73"/>
      <c r="N38" s="73"/>
      <c r="O38" s="73"/>
    </row>
    <row r="39" spans="1:15" x14ac:dyDescent="0.25">
      <c r="A39" s="325">
        <v>2321</v>
      </c>
      <c r="B39" s="326" t="s">
        <v>71</v>
      </c>
      <c r="C39" s="326" t="s">
        <v>116</v>
      </c>
      <c r="D39" s="328">
        <v>363000</v>
      </c>
      <c r="E39" s="329">
        <v>364600</v>
      </c>
      <c r="F39" s="330">
        <v>494000</v>
      </c>
      <c r="G39" s="339"/>
      <c r="H39" s="331"/>
      <c r="I39" s="73"/>
      <c r="J39" s="73"/>
      <c r="K39" s="73"/>
      <c r="L39" s="73"/>
      <c r="M39" s="73"/>
      <c r="N39" s="73"/>
      <c r="O39" s="73"/>
    </row>
    <row r="40" spans="1:15" x14ac:dyDescent="0.25">
      <c r="A40" s="332">
        <v>3314</v>
      </c>
      <c r="B40" s="333" t="s">
        <v>75</v>
      </c>
      <c r="C40" s="671" t="s">
        <v>5</v>
      </c>
      <c r="D40" s="673">
        <f>IF('3314-knihovna'!C7=0," ",'3314-knihovna'!C7)</f>
        <v>15000</v>
      </c>
      <c r="E40" s="672">
        <f>IF('3314-knihovna'!D7=0," ",'3314-knihovna'!D7)</f>
        <v>7566</v>
      </c>
      <c r="F40" s="337">
        <f>IF('3314-knihovna'!G10=0," ",'3314-knihovna'!G10)</f>
        <v>10000</v>
      </c>
      <c r="G40" s="355"/>
      <c r="H40" s="338"/>
      <c r="I40" s="73"/>
      <c r="J40" s="73"/>
      <c r="K40" s="73"/>
      <c r="L40" s="73"/>
      <c r="M40" s="73"/>
      <c r="N40" s="73"/>
      <c r="O40" s="73"/>
    </row>
    <row r="41" spans="1:15" x14ac:dyDescent="0.25">
      <c r="A41" s="325">
        <v>3315</v>
      </c>
      <c r="B41" s="326" t="s">
        <v>133</v>
      </c>
      <c r="C41" s="326" t="s">
        <v>7</v>
      </c>
      <c r="D41" s="328" t="str">
        <f>IF('3315-muzeum'!C10=0," ",'3315-muzeum'!C10)</f>
        <v xml:space="preserve"> </v>
      </c>
      <c r="E41" s="328" t="str">
        <f>IF('3315-muzeum'!D10=0," ",'3315-muzeum'!D10)</f>
        <v xml:space="preserve"> </v>
      </c>
      <c r="F41" s="330">
        <v>0</v>
      </c>
      <c r="G41" s="339"/>
      <c r="H41" s="331"/>
      <c r="I41" s="73"/>
      <c r="J41" s="73"/>
      <c r="K41" s="73"/>
      <c r="L41" s="73"/>
      <c r="M41" s="73"/>
      <c r="N41" s="73"/>
      <c r="O41" s="73"/>
    </row>
    <row r="42" spans="1:15" x14ac:dyDescent="0.25">
      <c r="A42" s="332">
        <v>3349</v>
      </c>
      <c r="B42" s="333" t="s">
        <v>118</v>
      </c>
      <c r="C42" s="333" t="s">
        <v>6</v>
      </c>
      <c r="D42" s="335">
        <v>15000</v>
      </c>
      <c r="E42" s="336">
        <v>6810</v>
      </c>
      <c r="F42" s="337">
        <v>10000</v>
      </c>
      <c r="G42" s="355"/>
      <c r="H42" s="338"/>
      <c r="I42" s="73"/>
      <c r="J42" s="73"/>
      <c r="K42" s="73"/>
      <c r="L42" s="73"/>
      <c r="M42" s="73"/>
      <c r="N42" s="73"/>
      <c r="O42" s="73"/>
    </row>
    <row r="43" spans="1:15" x14ac:dyDescent="0.25">
      <c r="A43" s="325">
        <v>3399</v>
      </c>
      <c r="B43" s="327" t="s">
        <v>100</v>
      </c>
      <c r="C43" s="326"/>
      <c r="D43" s="328">
        <v>30000</v>
      </c>
      <c r="E43" s="328">
        <v>26700</v>
      </c>
      <c r="F43" s="330">
        <f>IF('3399-Kultura-SPOZ'!G10=0," ",'3399-Kultura-SPOZ'!G10)</f>
        <v>75000</v>
      </c>
      <c r="G43" s="339"/>
      <c r="H43" s="331"/>
      <c r="I43" s="73"/>
      <c r="J43" s="73"/>
      <c r="K43" s="73"/>
      <c r="L43" s="73"/>
      <c r="M43" s="73"/>
      <c r="N43" s="73"/>
      <c r="O43" s="73"/>
    </row>
    <row r="44" spans="1:15" x14ac:dyDescent="0.25">
      <c r="A44" s="1296">
        <v>3421</v>
      </c>
      <c r="B44" s="326" t="s">
        <v>669</v>
      </c>
      <c r="C44" s="326" t="s">
        <v>670</v>
      </c>
      <c r="D44" s="328">
        <v>0</v>
      </c>
      <c r="E44" s="328">
        <v>0</v>
      </c>
      <c r="F44" s="1295">
        <f>G44</f>
        <v>106300</v>
      </c>
      <c r="G44" s="1294">
        <f>I44+J44</f>
        <v>106300</v>
      </c>
      <c r="H44" s="331"/>
      <c r="I44" s="73">
        <v>0</v>
      </c>
      <c r="J44" s="73">
        <v>106300</v>
      </c>
      <c r="K44" s="73"/>
      <c r="L44" s="73"/>
      <c r="M44" s="73"/>
      <c r="N44" s="73"/>
      <c r="O44" s="73"/>
    </row>
    <row r="45" spans="1:15" x14ac:dyDescent="0.25">
      <c r="A45" s="332">
        <v>3612</v>
      </c>
      <c r="B45" s="334" t="s">
        <v>82</v>
      </c>
      <c r="C45" s="333" t="s">
        <v>1</v>
      </c>
      <c r="D45" s="335">
        <f>IF('3612-BS'!C11=0," ",'3612-BS'!C11)</f>
        <v>28190000</v>
      </c>
      <c r="E45" s="335">
        <f>IF('3612-BS'!D11=0," ",'3612-BS'!D11)</f>
        <v>22698398</v>
      </c>
      <c r="F45" s="337">
        <f>IF('3612-BS'!G11=0," ",'3612-BS'!G11)</f>
        <v>30047000</v>
      </c>
      <c r="G45" s="355"/>
      <c r="H45" s="343"/>
      <c r="I45" s="76"/>
      <c r="J45" s="73"/>
      <c r="K45" s="73"/>
      <c r="L45" s="73"/>
      <c r="M45" s="73"/>
      <c r="N45" s="73"/>
      <c r="O45" s="73"/>
    </row>
    <row r="46" spans="1:15" x14ac:dyDescent="0.25">
      <c r="A46" s="325">
        <v>3613</v>
      </c>
      <c r="B46" s="327" t="s">
        <v>83</v>
      </c>
      <c r="C46" s="326" t="s">
        <v>0</v>
      </c>
      <c r="D46" s="328">
        <f>IF('3613-budovy'!C10=0," ",'3613-budovy'!C10)</f>
        <v>1700000</v>
      </c>
      <c r="E46" s="328">
        <f>IF('3613-budovy'!D10=0," ",'3613-budovy'!D10)</f>
        <v>1849687</v>
      </c>
      <c r="F46" s="330">
        <f>IF('3613-budovy'!G10=0," ",'3613-budovy'!G10)</f>
        <v>1750000</v>
      </c>
      <c r="G46" s="339"/>
      <c r="H46" s="331"/>
      <c r="I46" s="73"/>
      <c r="J46" s="73"/>
      <c r="K46" s="73"/>
      <c r="L46" s="73"/>
      <c r="M46" s="73"/>
      <c r="N46" s="73"/>
      <c r="O46" s="73"/>
    </row>
    <row r="47" spans="1:15" x14ac:dyDescent="0.25">
      <c r="A47" s="332">
        <v>3631</v>
      </c>
      <c r="B47" s="334" t="s">
        <v>101</v>
      </c>
      <c r="C47" s="333" t="s">
        <v>43</v>
      </c>
      <c r="D47" s="335">
        <f>IF('3631-osvětlení'!C11=0," ",'3631-osvětlení'!C11)</f>
        <v>10000</v>
      </c>
      <c r="E47" s="335">
        <f>IF('3631-osvětlení'!D11=0," ",'3631-osvětlení'!D11)</f>
        <v>130932</v>
      </c>
      <c r="F47" s="337">
        <f>IF('3631-osvětlení'!G11=0," ",'3631-osvětlení'!G11)</f>
        <v>260000</v>
      </c>
      <c r="G47" s="355"/>
      <c r="H47" s="338"/>
      <c r="I47" s="73"/>
      <c r="J47" s="73"/>
      <c r="K47" s="73"/>
      <c r="L47" s="73"/>
      <c r="M47" s="73"/>
      <c r="N47" s="73"/>
      <c r="O47" s="73"/>
    </row>
    <row r="48" spans="1:15" x14ac:dyDescent="0.25">
      <c r="A48" s="325">
        <v>3632</v>
      </c>
      <c r="B48" s="327" t="s">
        <v>50</v>
      </c>
      <c r="C48" s="326" t="s">
        <v>50</v>
      </c>
      <c r="D48" s="328">
        <f>IF('3632-pohřebnictví'!C9=0," ",'3632-pohřebnictví'!C9)</f>
        <v>50000</v>
      </c>
      <c r="E48" s="328">
        <f>IF('3632-pohřebnictví'!D9=0," ",'3632-pohřebnictví'!D9)</f>
        <v>51724</v>
      </c>
      <c r="F48" s="330">
        <f>IF('3632-pohřebnictví'!G9=0," ",'3632-pohřebnictví'!G9)</f>
        <v>50000</v>
      </c>
      <c r="G48" s="339"/>
      <c r="H48" s="331"/>
      <c r="I48" s="73"/>
      <c r="J48" s="73"/>
      <c r="K48" s="73"/>
      <c r="L48" s="73"/>
      <c r="M48" s="73"/>
      <c r="N48" s="73"/>
      <c r="O48" s="73"/>
    </row>
    <row r="49" spans="1:15" x14ac:dyDescent="0.25">
      <c r="A49" s="1323">
        <v>3639</v>
      </c>
      <c r="B49" s="1419" t="s">
        <v>432</v>
      </c>
      <c r="C49" s="594" t="s">
        <v>2</v>
      </c>
      <c r="D49" s="420">
        <f>IF('město-různé'!C7=0," ",'město-různé'!C7)</f>
        <v>220000</v>
      </c>
      <c r="E49" s="420">
        <f>IF('město-různé'!D7=0," ",'město-různé'!D7)</f>
        <v>209463</v>
      </c>
      <c r="F49" s="1397">
        <f>SUM(G49:G52)</f>
        <v>3250000</v>
      </c>
      <c r="G49" s="422">
        <f>IF('město-různé'!G7=0," ",'město-různé'!G7)</f>
        <v>250000</v>
      </c>
      <c r="H49" s="344"/>
      <c r="I49" s="73"/>
      <c r="J49" s="73"/>
      <c r="K49" s="73"/>
      <c r="L49" s="73"/>
      <c r="M49" s="73"/>
      <c r="N49" s="73"/>
      <c r="O49" s="73"/>
    </row>
    <row r="50" spans="1:15" x14ac:dyDescent="0.25">
      <c r="A50" s="1421"/>
      <c r="B50" s="1420"/>
      <c r="C50" s="423" t="s">
        <v>10</v>
      </c>
      <c r="D50" s="424">
        <f>IF('město-různé'!C8=0," ",'město-různé'!C8)</f>
        <v>3500000</v>
      </c>
      <c r="E50" s="425">
        <f>IF('město-různé'!D8=0," ",'město-různé'!D8)</f>
        <v>4843967</v>
      </c>
      <c r="F50" s="1422"/>
      <c r="G50" s="426">
        <f>IF('město-různé'!G8=0," ",'město-různé'!G8)</f>
        <v>3000000</v>
      </c>
      <c r="H50" s="427"/>
      <c r="I50" s="73"/>
      <c r="J50" s="73"/>
      <c r="K50" s="73"/>
      <c r="L50" s="73"/>
      <c r="M50" s="73"/>
      <c r="N50" s="73"/>
      <c r="O50" s="73"/>
    </row>
    <row r="51" spans="1:15" x14ac:dyDescent="0.25">
      <c r="A51" s="1421"/>
      <c r="B51" s="1420"/>
      <c r="C51" s="423" t="s">
        <v>374</v>
      </c>
      <c r="D51" s="424">
        <f>IF('město-různé'!C9=0," ",'město-různé'!C9)</f>
        <v>50000</v>
      </c>
      <c r="E51" s="425" t="str">
        <f>IF('město-různé'!D9=0," ",'město-různé'!D9)</f>
        <v xml:space="preserve"> </v>
      </c>
      <c r="F51" s="1422"/>
      <c r="G51" s="426">
        <f>IF('město-různé'!G9=0," ",'město-různé'!G9)</f>
        <v>1.0000000000000001E-18</v>
      </c>
      <c r="H51" s="427"/>
      <c r="I51" s="73"/>
      <c r="J51" s="73"/>
      <c r="K51" s="73"/>
      <c r="L51" s="73"/>
      <c r="M51" s="73"/>
      <c r="N51" s="73"/>
      <c r="O51" s="73"/>
    </row>
    <row r="52" spans="1:15" x14ac:dyDescent="0.25">
      <c r="A52" s="1396"/>
      <c r="B52" s="1364"/>
      <c r="C52" s="428" t="s">
        <v>433</v>
      </c>
      <c r="D52" s="352">
        <v>13270000</v>
      </c>
      <c r="E52" s="595">
        <v>8900000</v>
      </c>
      <c r="F52" s="1398"/>
      <c r="G52" s="429"/>
      <c r="H52" s="353"/>
      <c r="I52" s="73"/>
      <c r="J52" s="73"/>
      <c r="K52" s="73"/>
      <c r="L52" s="73"/>
      <c r="M52" s="73"/>
      <c r="N52" s="73"/>
      <c r="O52" s="73"/>
    </row>
    <row r="53" spans="1:15" x14ac:dyDescent="0.25">
      <c r="A53" s="325">
        <v>3713</v>
      </c>
      <c r="B53" s="327" t="s">
        <v>102</v>
      </c>
      <c r="C53" s="326" t="s">
        <v>39</v>
      </c>
      <c r="D53" s="328">
        <v>1956000</v>
      </c>
      <c r="E53" s="329">
        <v>1465609</v>
      </c>
      <c r="F53" s="330">
        <v>0</v>
      </c>
      <c r="G53" s="339"/>
      <c r="H53" s="331"/>
      <c r="I53" s="73"/>
      <c r="J53" s="73"/>
      <c r="K53" s="73"/>
      <c r="L53" s="73"/>
      <c r="M53" s="73"/>
      <c r="N53" s="73"/>
      <c r="O53" s="73"/>
    </row>
    <row r="54" spans="1:15" x14ac:dyDescent="0.25">
      <c r="A54" s="332">
        <v>3722</v>
      </c>
      <c r="B54" s="333" t="s">
        <v>429</v>
      </c>
      <c r="C54" s="333" t="s">
        <v>430</v>
      </c>
      <c r="D54" s="335">
        <v>0</v>
      </c>
      <c r="E54" s="525">
        <v>0</v>
      </c>
      <c r="F54" s="337" t="str">
        <f>IF('3722-odpady'!G18=0," ",'3722-odpady'!G18)</f>
        <v xml:space="preserve"> </v>
      </c>
      <c r="G54" s="355"/>
      <c r="H54" s="338"/>
      <c r="I54" s="73"/>
      <c r="J54" s="73"/>
      <c r="K54" s="73"/>
      <c r="L54" s="73"/>
      <c r="M54" s="73"/>
      <c r="N54" s="73"/>
      <c r="O54" s="73"/>
    </row>
    <row r="55" spans="1:15" x14ac:dyDescent="0.25">
      <c r="A55" s="325">
        <v>3723</v>
      </c>
      <c r="B55" s="327" t="s">
        <v>103</v>
      </c>
      <c r="C55" s="326" t="s">
        <v>428</v>
      </c>
      <c r="D55" s="328">
        <f>IF('3722-odpady'!C12=0," ",'3722-odpady'!C12)</f>
        <v>52000</v>
      </c>
      <c r="E55" s="328">
        <f>IF('3722-odpady'!D12=0," ",'3722-odpady'!D12)</f>
        <v>49384</v>
      </c>
      <c r="F55" s="330">
        <f>IF('3722-odpady'!G12=0," ",'3722-odpady'!G12)</f>
        <v>57000</v>
      </c>
      <c r="G55" s="339"/>
      <c r="H55" s="331"/>
      <c r="I55" s="73"/>
      <c r="J55" s="73"/>
      <c r="K55" s="73"/>
      <c r="L55" s="73"/>
      <c r="M55" s="73"/>
      <c r="N55" s="73"/>
      <c r="O55" s="73"/>
    </row>
    <row r="56" spans="1:15" x14ac:dyDescent="0.25">
      <c r="A56" s="332">
        <v>3725</v>
      </c>
      <c r="B56" s="333" t="s">
        <v>127</v>
      </c>
      <c r="C56" s="333" t="s">
        <v>40</v>
      </c>
      <c r="D56" s="335">
        <f>IF('3722-odpady'!C16=0," ",'3722-odpady'!C16)</f>
        <v>800000</v>
      </c>
      <c r="E56" s="335">
        <f>IF('3722-odpady'!D16=0," ",'3722-odpady'!D16)</f>
        <v>759672</v>
      </c>
      <c r="F56" s="337">
        <f>IF('3722-odpady'!G16=0," ",'3722-odpady'!G16)</f>
        <v>965000</v>
      </c>
      <c r="G56" s="355"/>
      <c r="H56" s="338"/>
      <c r="I56" s="73"/>
      <c r="J56" s="73"/>
      <c r="K56" s="73"/>
      <c r="L56" s="73"/>
      <c r="M56" s="73"/>
      <c r="N56" s="73"/>
      <c r="O56" s="73"/>
    </row>
    <row r="57" spans="1:15" x14ac:dyDescent="0.25">
      <c r="A57" s="325">
        <v>3745</v>
      </c>
      <c r="B57" s="327" t="s">
        <v>104</v>
      </c>
      <c r="C57" s="326" t="s">
        <v>253</v>
      </c>
      <c r="D57" s="328">
        <f>IF('3745-zeleň'!C8=0," ",'3745-zeleň'!C8)</f>
        <v>50000</v>
      </c>
      <c r="E57" s="328">
        <f>IF('3745-zeleň'!D8=0," ",'3745-zeleň'!D8)</f>
        <v>48763</v>
      </c>
      <c r="F57" s="330">
        <f>IF('3745-zeleň'!G8=0," ",'3745-zeleň'!G8)</f>
        <v>145000</v>
      </c>
      <c r="G57" s="339"/>
      <c r="H57" s="339"/>
      <c r="I57" s="73"/>
      <c r="J57" s="73"/>
      <c r="K57" s="73"/>
      <c r="L57" s="73"/>
      <c r="M57" s="73"/>
      <c r="N57" s="73"/>
      <c r="O57" s="73"/>
    </row>
    <row r="58" spans="1:15" x14ac:dyDescent="0.25">
      <c r="A58" s="332">
        <v>4351</v>
      </c>
      <c r="B58" s="334" t="s">
        <v>105</v>
      </c>
      <c r="C58" s="333" t="s">
        <v>56</v>
      </c>
      <c r="D58" s="335">
        <f>IF('4351-DPS'!C9=0," ",'4351-DPS'!C9)</f>
        <v>330000</v>
      </c>
      <c r="E58" s="335">
        <f>IF('4351-DPS'!D9=0," ",'4351-DPS'!D9)</f>
        <v>357784</v>
      </c>
      <c r="F58" s="337">
        <f>IF('4351-DPS'!G9=0," ",'4351-DPS'!G9)</f>
        <v>340000</v>
      </c>
      <c r="G58" s="355"/>
      <c r="H58" s="338"/>
      <c r="I58" s="73"/>
      <c r="J58" s="73"/>
      <c r="K58" s="73"/>
      <c r="L58" s="73"/>
      <c r="M58" s="73"/>
      <c r="N58" s="73"/>
      <c r="O58" s="73"/>
    </row>
    <row r="59" spans="1:15" x14ac:dyDescent="0.25">
      <c r="A59" s="332">
        <v>5512</v>
      </c>
      <c r="B59" s="333" t="s">
        <v>58</v>
      </c>
      <c r="C59" s="333" t="s">
        <v>675</v>
      </c>
      <c r="D59" s="335"/>
      <c r="E59" s="335" t="str">
        <f>IF('4351-DPS'!D10=0," ",'4351-DPS'!D10)</f>
        <v xml:space="preserve"> </v>
      </c>
      <c r="F59" s="337">
        <f>IF('5512-hasiči'!G9=0," ",'5512-hasiči'!G9)</f>
        <v>60000</v>
      </c>
      <c r="G59" s="355"/>
      <c r="H59" s="338"/>
      <c r="I59" s="73"/>
      <c r="J59" s="73"/>
      <c r="K59" s="73"/>
      <c r="L59" s="73"/>
      <c r="M59" s="73"/>
      <c r="N59" s="73"/>
      <c r="O59" s="73"/>
    </row>
    <row r="60" spans="1:15" x14ac:dyDescent="0.25">
      <c r="A60" s="1331">
        <v>6171</v>
      </c>
      <c r="B60" s="1413" t="s">
        <v>106</v>
      </c>
      <c r="C60" s="340" t="s">
        <v>4</v>
      </c>
      <c r="D60" s="346">
        <f>IF('6171-MěÚ'!C7=0," ",'6171-MěÚ'!C7)</f>
        <v>450000</v>
      </c>
      <c r="E60" s="346">
        <f>IF('6171-MěÚ'!D7=0," ",'6171-MěÚ'!D7)</f>
        <v>413146</v>
      </c>
      <c r="F60" s="1317">
        <f>SUM(G60:G61)</f>
        <v>550000</v>
      </c>
      <c r="G60" s="356">
        <f>IF('6171-MěÚ'!G7=0," ",'6171-MěÚ'!G7)</f>
        <v>500000</v>
      </c>
      <c r="H60" s="341"/>
      <c r="I60" s="73"/>
      <c r="J60" s="73"/>
      <c r="K60" s="73"/>
      <c r="L60" s="73"/>
      <c r="M60" s="73"/>
      <c r="N60" s="73"/>
      <c r="O60" s="73"/>
    </row>
    <row r="61" spans="1:15" x14ac:dyDescent="0.25">
      <c r="A61" s="1384"/>
      <c r="B61" s="1406"/>
      <c r="C61" s="1252" t="s">
        <v>375</v>
      </c>
      <c r="D61" s="348" t="str">
        <f>IF('6171-MěÚ'!C8=0," ",'6171-MěÚ'!C8)</f>
        <v xml:space="preserve"> </v>
      </c>
      <c r="E61" s="349">
        <f>IF('6171-MěÚ'!D8=0," ",'6171-MěÚ'!D8)</f>
        <v>56714</v>
      </c>
      <c r="F61" s="1418"/>
      <c r="G61" s="1251">
        <f>IF('6171-MěÚ'!G8=0," ",'6171-MěÚ'!G8)</f>
        <v>50000</v>
      </c>
      <c r="H61" s="350"/>
      <c r="I61" s="73"/>
      <c r="J61" s="73"/>
      <c r="K61" s="73"/>
      <c r="L61" s="73"/>
      <c r="M61" s="73"/>
      <c r="N61" s="73"/>
      <c r="O61" s="73"/>
    </row>
    <row r="62" spans="1:15" x14ac:dyDescent="0.25">
      <c r="A62" s="332">
        <v>6330</v>
      </c>
      <c r="B62" s="334" t="s">
        <v>107</v>
      </c>
      <c r="C62" s="333" t="s">
        <v>51</v>
      </c>
      <c r="D62" s="335">
        <v>590000</v>
      </c>
      <c r="E62" s="336">
        <v>700000</v>
      </c>
      <c r="F62" s="337">
        <f>IF('6171-MěÚ'!G48=0," ",'6171-MěÚ'!G48)</f>
        <v>700000</v>
      </c>
      <c r="G62" s="355"/>
      <c r="H62" s="338"/>
      <c r="I62" s="73"/>
      <c r="J62" s="73"/>
      <c r="K62" s="73"/>
      <c r="L62" s="73"/>
      <c r="M62" s="73"/>
      <c r="N62" s="73"/>
      <c r="O62" s="73"/>
    </row>
    <row r="63" spans="1:15" ht="13.8" thickBot="1" x14ac:dyDescent="0.3">
      <c r="A63" s="612"/>
      <c r="B63" s="676" t="s">
        <v>483</v>
      </c>
      <c r="C63" s="627"/>
      <c r="D63" s="628">
        <f>SUM(D38:D62)</f>
        <v>52041000</v>
      </c>
      <c r="E63" s="624">
        <f>SUM(E38:E62)</f>
        <v>43223970</v>
      </c>
      <c r="F63" s="629"/>
      <c r="G63" s="630">
        <f>SUM(F38:F62)</f>
        <v>39369300</v>
      </c>
      <c r="H63" s="631"/>
      <c r="I63" s="73"/>
      <c r="J63" s="73"/>
      <c r="K63" s="73"/>
      <c r="L63" s="73"/>
      <c r="M63" s="73"/>
      <c r="N63" s="73"/>
      <c r="O63" s="73"/>
    </row>
    <row r="64" spans="1:15" ht="15" thickTop="1" thickBot="1" x14ac:dyDescent="0.3">
      <c r="A64" s="93" t="s">
        <v>24</v>
      </c>
      <c r="B64" s="94"/>
      <c r="C64" s="94"/>
      <c r="D64" s="495">
        <f>SUM(D8+D17+D19+D37+D63)</f>
        <v>147401530</v>
      </c>
      <c r="E64" s="495">
        <f>SUM(E8+E17+E19+E37+E63)</f>
        <v>116703965</v>
      </c>
      <c r="F64" s="95">
        <f>SUM(F4:F63)</f>
        <v>147637646</v>
      </c>
      <c r="G64" s="97">
        <f>SUM(G63+G37+G19+G17+G8)</f>
        <v>147637646</v>
      </c>
      <c r="H64" s="96"/>
      <c r="I64" s="73"/>
      <c r="J64" s="73"/>
      <c r="K64" s="73"/>
      <c r="L64" s="73"/>
      <c r="M64" s="73"/>
      <c r="N64" s="73"/>
      <c r="O64" s="73"/>
    </row>
    <row r="65" spans="1:15" ht="15" thickTop="1" thickBot="1" x14ac:dyDescent="0.3">
      <c r="D65" s="73"/>
      <c r="E65" s="73"/>
      <c r="F65" s="73"/>
      <c r="G65" s="75"/>
      <c r="H65" s="73"/>
      <c r="I65" s="73"/>
      <c r="J65" s="73"/>
      <c r="K65" s="73"/>
      <c r="L65" s="73"/>
      <c r="M65" s="73"/>
      <c r="N65" s="73"/>
      <c r="O65" s="73"/>
    </row>
    <row r="66" spans="1:15" ht="13.8" x14ac:dyDescent="0.25">
      <c r="A66" s="632"/>
      <c r="B66" s="633" t="s">
        <v>455</v>
      </c>
      <c r="C66" s="634"/>
      <c r="D66" s="635"/>
      <c r="E66" s="635"/>
      <c r="F66" s="636"/>
    </row>
    <row r="67" spans="1:15" x14ac:dyDescent="0.25">
      <c r="A67" s="555"/>
      <c r="B67" s="556" t="s">
        <v>456</v>
      </c>
      <c r="C67" s="556"/>
      <c r="D67" s="557"/>
      <c r="E67" s="557"/>
      <c r="F67" s="558">
        <f>G8+G17</f>
        <v>89825000</v>
      </c>
    </row>
    <row r="68" spans="1:15" x14ac:dyDescent="0.25">
      <c r="A68" s="555"/>
      <c r="B68" s="556" t="s">
        <v>457</v>
      </c>
      <c r="C68" s="556"/>
      <c r="D68" s="557"/>
      <c r="E68" s="557"/>
      <c r="F68" s="558">
        <f>F64-(F67+F69+F70)</f>
        <v>36589300</v>
      </c>
      <c r="G68" s="73"/>
    </row>
    <row r="69" spans="1:15" x14ac:dyDescent="0.25">
      <c r="A69" s="555"/>
      <c r="B69" s="556" t="s">
        <v>458</v>
      </c>
      <c r="C69" s="556"/>
      <c r="D69" s="557"/>
      <c r="E69" s="557"/>
      <c r="F69" s="558">
        <f>SUM(G50+G51)</f>
        <v>3000000</v>
      </c>
    </row>
    <row r="70" spans="1:15" ht="13.8" thickBot="1" x14ac:dyDescent="0.3">
      <c r="A70" s="555"/>
      <c r="B70" s="556" t="s">
        <v>459</v>
      </c>
      <c r="C70" s="556"/>
      <c r="D70" s="557"/>
      <c r="E70" s="557"/>
      <c r="F70" s="558">
        <f>G37</f>
        <v>18223346</v>
      </c>
    </row>
    <row r="71" spans="1:15" ht="13.8" x14ac:dyDescent="0.25">
      <c r="A71" s="637"/>
      <c r="B71" s="677" t="s">
        <v>483</v>
      </c>
      <c r="C71" s="638"/>
      <c r="D71" s="639"/>
      <c r="E71" s="639"/>
      <c r="F71" s="640">
        <f>SUM(F67:F70)</f>
        <v>147637646</v>
      </c>
    </row>
  </sheetData>
  <mergeCells count="23">
    <mergeCell ref="F34:F36"/>
    <mergeCell ref="B34:B36"/>
    <mergeCell ref="A34:A36"/>
    <mergeCell ref="F60:F61"/>
    <mergeCell ref="A60:A61"/>
    <mergeCell ref="B60:B61"/>
    <mergeCell ref="B49:B52"/>
    <mergeCell ref="A49:A52"/>
    <mergeCell ref="F49:F52"/>
    <mergeCell ref="D2:E2"/>
    <mergeCell ref="B32:B33"/>
    <mergeCell ref="A32:A33"/>
    <mergeCell ref="F32:F33"/>
    <mergeCell ref="A1:G1"/>
    <mergeCell ref="F9:F13"/>
    <mergeCell ref="F21:F27"/>
    <mergeCell ref="A9:A13"/>
    <mergeCell ref="B9:B13"/>
    <mergeCell ref="A21:A27"/>
    <mergeCell ref="B21:B27"/>
    <mergeCell ref="B29:B30"/>
    <mergeCell ref="A29:A30"/>
    <mergeCell ref="F29:F30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6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3"/>
  <sheetViews>
    <sheetView showGridLines="0" zoomScale="130" zoomScaleNormal="130" zoomScalePageLayoutView="140" workbookViewId="0">
      <selection activeCell="F15" sqref="F15"/>
    </sheetView>
  </sheetViews>
  <sheetFormatPr defaultColWidth="9.109375" defaultRowHeight="13.2" x14ac:dyDescent="0.25"/>
  <cols>
    <col min="1" max="4" width="8.33203125" style="2" customWidth="1"/>
    <col min="5" max="5" width="9.6640625" style="2" customWidth="1"/>
    <col min="6" max="7" width="8.33203125" style="2" customWidth="1"/>
    <col min="8" max="8" width="9.6640625" style="2" customWidth="1"/>
    <col min="9" max="10" width="8.33203125" style="2" customWidth="1"/>
    <col min="11" max="11" width="9.6640625" style="2" customWidth="1"/>
    <col min="12" max="16384" width="9.109375" style="2"/>
  </cols>
  <sheetData>
    <row r="1" spans="1:13" x14ac:dyDescent="0.25">
      <c r="A1" s="17"/>
      <c r="B1" s="16"/>
      <c r="C1" s="16"/>
      <c r="D1" s="19"/>
      <c r="E1" s="19"/>
      <c r="F1" s="19"/>
      <c r="G1" s="19"/>
      <c r="H1" s="19"/>
    </row>
    <row r="2" spans="1:13" x14ac:dyDescent="0.25">
      <c r="D2" s="33" t="str">
        <f>'HV PO pr.'!D3</f>
        <v xml:space="preserve">Použití hospodářských výsledků </v>
      </c>
      <c r="E2" s="19"/>
      <c r="F2" s="19"/>
      <c r="G2" s="19"/>
      <c r="H2" s="19"/>
    </row>
    <row r="3" spans="1:13" x14ac:dyDescent="0.25">
      <c r="D3" s="33" t="str">
        <f>'HV PO pr.'!D4</f>
        <v>příspěvkových organizací za rok 2020</v>
      </c>
      <c r="E3" s="19"/>
      <c r="F3" s="19"/>
      <c r="G3" s="19"/>
      <c r="H3" s="19"/>
    </row>
    <row r="4" spans="1:13" ht="13.8" thickBot="1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3" ht="13.8" thickBot="1" x14ac:dyDescent="0.3">
      <c r="A5" s="71"/>
      <c r="B5" s="21" t="str">
        <f>'HV PO pr.'!B6</f>
        <v>HV</v>
      </c>
      <c r="C5" s="21" t="str">
        <f>'HV PO pr.'!C6</f>
        <v>odvod 19</v>
      </c>
      <c r="D5" s="21"/>
      <c r="E5" s="21" t="str">
        <f>'HV PO pr.'!E6</f>
        <v>rezervní fond</v>
      </c>
      <c r="F5" s="22"/>
      <c r="G5" s="23"/>
      <c r="H5" s="24" t="str">
        <f>'HV PO pr.'!H6</f>
        <v>fond odměn</v>
      </c>
      <c r="I5" s="22"/>
      <c r="J5" s="23"/>
      <c r="K5" s="24" t="str">
        <f>'HV PO pr.'!K6</f>
        <v>fond reprodukce majetku</v>
      </c>
      <c r="L5" s="22"/>
      <c r="M5" s="25" t="str">
        <f>'HV PO pr.'!M6</f>
        <v>FKSP</v>
      </c>
    </row>
    <row r="6" spans="1:13" ht="13.8" thickBot="1" x14ac:dyDescent="0.3">
      <c r="A6" s="72"/>
      <c r="B6" s="26" t="str">
        <f>'HV PO pr.'!B7</f>
        <v>[Kč]</v>
      </c>
      <c r="C6" s="26" t="str">
        <f>'HV PO pr.'!C7</f>
        <v>[Kč]</v>
      </c>
      <c r="D6" s="21" t="str">
        <f>'HV PO pr.'!D7</f>
        <v>stav 2019</v>
      </c>
      <c r="E6" s="21" t="str">
        <f>'HV PO pr.'!E7</f>
        <v>příděl z HV</v>
      </c>
      <c r="F6" s="21" t="str">
        <f>'HV PO pr.'!F7</f>
        <v>nově</v>
      </c>
      <c r="G6" s="21" t="str">
        <f>'HV PO pr.'!G7</f>
        <v>stav 2019</v>
      </c>
      <c r="H6" s="21" t="str">
        <f>'HV PO pr.'!H7</f>
        <v>příděl z HV</v>
      </c>
      <c r="I6" s="21" t="str">
        <f>'HV PO pr.'!I7</f>
        <v>nově</v>
      </c>
      <c r="J6" s="21" t="str">
        <f>'HV PO pr.'!J7</f>
        <v>stav 2019</v>
      </c>
      <c r="K6" s="21" t="str">
        <f>'HV PO pr.'!K7</f>
        <v>příděl z HV</v>
      </c>
      <c r="L6" s="21" t="str">
        <f>'HV PO pr.'!L7</f>
        <v>nově</v>
      </c>
      <c r="M6" s="21" t="str">
        <f>'HV PO pr.'!M7</f>
        <v>stav 2019</v>
      </c>
    </row>
    <row r="7" spans="1:13" x14ac:dyDescent="0.25">
      <c r="A7" s="27" t="str">
        <f>'HV PO pr.'!A8</f>
        <v>ZŠ</v>
      </c>
      <c r="B7" s="28">
        <f>'HV PO pr.'!B8</f>
        <v>-36028</v>
      </c>
      <c r="C7" s="28" t="e">
        <f>'HV PO pr.'!C8</f>
        <v>#REF!</v>
      </c>
      <c r="D7" s="28">
        <f>'HV PO pr.'!D8</f>
        <v>979169</v>
      </c>
      <c r="E7" s="28">
        <f>'HV PO pr.'!E8</f>
        <v>0</v>
      </c>
      <c r="F7" s="28">
        <f>'HV PO pr.'!F8</f>
        <v>979169</v>
      </c>
      <c r="G7" s="28">
        <f>'HV PO pr.'!G8</f>
        <v>2000</v>
      </c>
      <c r="H7" s="28">
        <f>'HV PO pr.'!H8</f>
        <v>0</v>
      </c>
      <c r="I7" s="28">
        <f>'HV PO pr.'!I8</f>
        <v>2000</v>
      </c>
      <c r="J7" s="28">
        <f>'HV PO pr.'!J8</f>
        <v>0</v>
      </c>
      <c r="K7" s="28">
        <f>'HV PO pr.'!K8</f>
        <v>0</v>
      </c>
      <c r="L7" s="28">
        <f>'HV PO pr.'!L8</f>
        <v>0</v>
      </c>
      <c r="M7" s="28">
        <f>'HV PO pr.'!M8</f>
        <v>286574</v>
      </c>
    </row>
    <row r="8" spans="1:13" x14ac:dyDescent="0.25">
      <c r="A8" s="29" t="str">
        <f>'HV PO pr.'!A9</f>
        <v xml:space="preserve">MŠ </v>
      </c>
      <c r="B8" s="30">
        <f>'HV PO pr.'!B9</f>
        <v>125975</v>
      </c>
      <c r="C8" s="30" t="e">
        <f>'HV PO pr.'!C9</f>
        <v>#REF!</v>
      </c>
      <c r="D8" s="30">
        <f>'HV PO pr.'!D9</f>
        <v>333468</v>
      </c>
      <c r="E8" s="30">
        <f>'HV PO pr.'!E9</f>
        <v>0</v>
      </c>
      <c r="F8" s="30">
        <f>'HV PO pr.'!F9</f>
        <v>333468</v>
      </c>
      <c r="G8" s="30">
        <f>'HV PO pr.'!G9</f>
        <v>39383</v>
      </c>
      <c r="H8" s="30">
        <f>'HV PO pr.'!H9</f>
        <v>0</v>
      </c>
      <c r="I8" s="30">
        <f>'HV PO pr.'!I9</f>
        <v>39383</v>
      </c>
      <c r="J8" s="30">
        <f>'HV PO pr.'!J9</f>
        <v>706</v>
      </c>
      <c r="K8" s="30">
        <f>'HV PO pr.'!K9</f>
        <v>0</v>
      </c>
      <c r="L8" s="30">
        <f>'HV PO pr.'!L9</f>
        <v>706</v>
      </c>
      <c r="M8" s="30">
        <f>'HV PO pr.'!M9</f>
        <v>22820</v>
      </c>
    </row>
    <row r="9" spans="1:13" x14ac:dyDescent="0.25">
      <c r="A9" s="29" t="str">
        <f>'HV PO pr.'!A10</f>
        <v>ZUŠ</v>
      </c>
      <c r="B9" s="30">
        <f>'HV PO pr.'!B10</f>
        <v>2600</v>
      </c>
      <c r="C9" s="30" t="e">
        <f>'HV PO pr.'!C10</f>
        <v>#REF!</v>
      </c>
      <c r="D9" s="30">
        <f>'HV PO pr.'!D10</f>
        <v>360130</v>
      </c>
      <c r="E9" s="30">
        <f>'HV PO pr.'!E10</f>
        <v>0</v>
      </c>
      <c r="F9" s="30">
        <f>'HV PO pr.'!F10</f>
        <v>360130</v>
      </c>
      <c r="G9" s="30">
        <f>'HV PO pr.'!G10</f>
        <v>45340</v>
      </c>
      <c r="H9" s="30">
        <f>'HV PO pr.'!H10</f>
        <v>0</v>
      </c>
      <c r="I9" s="30">
        <f>'HV PO pr.'!I10</f>
        <v>45340</v>
      </c>
      <c r="J9" s="30">
        <f>'HV PO pr.'!J10</f>
        <v>0</v>
      </c>
      <c r="K9" s="30">
        <f>'HV PO pr.'!K10</f>
        <v>0</v>
      </c>
      <c r="L9" s="30">
        <f>'HV PO pr.'!L10</f>
        <v>0</v>
      </c>
      <c r="M9" s="30">
        <f>'HV PO pr.'!M10</f>
        <v>108572</v>
      </c>
    </row>
    <row r="10" spans="1:13" x14ac:dyDescent="0.25">
      <c r="A10" s="29" t="str">
        <f>'HV PO pr.'!A11</f>
        <v>ROROŠ</v>
      </c>
      <c r="B10" s="30">
        <f>'HV PO pr.'!B11</f>
        <v>218622</v>
      </c>
      <c r="C10" s="30" t="e">
        <f>'HV PO pr.'!C11</f>
        <v>#REF!</v>
      </c>
      <c r="D10" s="30">
        <f>'HV PO pr.'!D11</f>
        <v>149837</v>
      </c>
      <c r="E10" s="30">
        <f>'HV PO pr.'!E11</f>
        <v>0</v>
      </c>
      <c r="F10" s="30">
        <f>'HV PO pr.'!F11</f>
        <v>149837</v>
      </c>
      <c r="G10" s="30">
        <f>'HV PO pr.'!G11</f>
        <v>80550</v>
      </c>
      <c r="H10" s="30">
        <f>'HV PO pr.'!H11</f>
        <v>0</v>
      </c>
      <c r="I10" s="30">
        <f>'HV PO pr.'!I11</f>
        <v>80550</v>
      </c>
      <c r="J10" s="30">
        <f>'HV PO pr.'!J11</f>
        <v>0</v>
      </c>
      <c r="K10" s="30">
        <f>'HV PO pr.'!K11</f>
        <v>0</v>
      </c>
      <c r="L10" s="30">
        <f>'HV PO pr.'!L11</f>
        <v>0</v>
      </c>
      <c r="M10" s="30">
        <f>'HV PO pr.'!M11</f>
        <v>9485</v>
      </c>
    </row>
    <row r="11" spans="1:13" ht="13.8" thickBot="1" x14ac:dyDescent="0.3">
      <c r="A11" s="31" t="str">
        <f>'HV PO pr.'!A12</f>
        <v>SRC</v>
      </c>
      <c r="B11" s="32">
        <f>'HV PO pr.'!B12</f>
        <v>251328</v>
      </c>
      <c r="C11" s="32" t="e">
        <f>'HV PO pr.'!C12</f>
        <v>#REF!</v>
      </c>
      <c r="D11" s="32">
        <f>'HV PO pr.'!D12</f>
        <v>18311</v>
      </c>
      <c r="E11" s="32">
        <f>'HV PO pr.'!E12</f>
        <v>0</v>
      </c>
      <c r="F11" s="32">
        <f>'HV PO pr.'!F12</f>
        <v>18311</v>
      </c>
      <c r="G11" s="32">
        <f>'HV PO pr.'!G12</f>
        <v>37400</v>
      </c>
      <c r="H11" s="32">
        <f>'HV PO pr.'!H12</f>
        <v>0</v>
      </c>
      <c r="I11" s="32">
        <f>'HV PO pr.'!I12</f>
        <v>37400</v>
      </c>
      <c r="J11" s="32">
        <f>'HV PO pr.'!J12</f>
        <v>14497</v>
      </c>
      <c r="K11" s="32">
        <f>'HV PO pr.'!K12</f>
        <v>0</v>
      </c>
      <c r="L11" s="32">
        <f>'HV PO pr.'!L12</f>
        <v>14497</v>
      </c>
      <c r="M11" s="32">
        <f>'HV PO pr.'!M12</f>
        <v>70906</v>
      </c>
    </row>
    <row r="12" spans="1:13" x14ac:dyDescent="0.25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spans="1:13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</sheetData>
  <sheetProtection password="E149" sheet="1" objects="1" scenarios="1"/>
  <dataConsolidate/>
  <pageMargins left="0.39370078740157483" right="0.39370078740157483" top="0.39370078740157483" bottom="0.39370078740157483" header="0.19685039370078741" footer="0.19685039370078741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3"/>
  </sheetPr>
  <dimension ref="A1:AO920"/>
  <sheetViews>
    <sheetView showGridLines="0" showRowColHeaders="0" zoomScale="130" zoomScaleNormal="130" workbookViewId="0">
      <pane xSplit="1" topLeftCell="B1" activePane="topRight" state="frozen"/>
      <selection pane="topRight" activeCell="D8" sqref="D8"/>
    </sheetView>
  </sheetViews>
  <sheetFormatPr defaultColWidth="9.109375" defaultRowHeight="13.2" x14ac:dyDescent="0.25"/>
  <cols>
    <col min="1" max="1" width="8.33203125" style="18" customWidth="1"/>
    <col min="2" max="2" width="11.88671875" style="18" bestFit="1" customWidth="1"/>
    <col min="3" max="16" width="10.6640625" style="18" customWidth="1"/>
    <col min="17" max="17" width="10.44140625" style="18" bestFit="1" customWidth="1"/>
    <col min="18" max="16384" width="9.109375" style="18"/>
  </cols>
  <sheetData>
    <row r="1" spans="1:41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</row>
    <row r="2" spans="1:4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</row>
    <row r="3" spans="1:41" ht="15.6" x14ac:dyDescent="0.25">
      <c r="A3" s="11"/>
      <c r="B3" s="11"/>
      <c r="C3" s="11"/>
      <c r="D3" s="34" t="s">
        <v>42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</row>
    <row r="4" spans="1:41" ht="15.6" x14ac:dyDescent="0.25">
      <c r="A4" s="11"/>
      <c r="B4" s="11"/>
      <c r="C4" s="11"/>
      <c r="D4" s="34" t="s">
        <v>63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</row>
    <row r="5" spans="1:41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</row>
    <row r="6" spans="1:41" x14ac:dyDescent="0.25">
      <c r="A6" s="36"/>
      <c r="B6" s="36" t="s">
        <v>27</v>
      </c>
      <c r="C6" s="37" t="s">
        <v>60</v>
      </c>
      <c r="D6" s="38"/>
      <c r="E6" s="39" t="s">
        <v>28</v>
      </c>
      <c r="F6" s="40"/>
      <c r="G6" s="38"/>
      <c r="H6" s="39" t="s">
        <v>26</v>
      </c>
      <c r="I6" s="40"/>
      <c r="J6" s="41"/>
      <c r="K6" s="39" t="s">
        <v>54</v>
      </c>
      <c r="L6" s="40"/>
      <c r="M6" s="42" t="s">
        <v>41</v>
      </c>
      <c r="N6" s="13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41" ht="13.8" thickBot="1" x14ac:dyDescent="0.3">
      <c r="A7" s="14" t="s">
        <v>61</v>
      </c>
      <c r="B7" s="14" t="s">
        <v>32</v>
      </c>
      <c r="C7" s="7" t="s">
        <v>32</v>
      </c>
      <c r="D7" s="4" t="s">
        <v>59</v>
      </c>
      <c r="E7" s="5" t="s">
        <v>55</v>
      </c>
      <c r="F7" s="6" t="s">
        <v>33</v>
      </c>
      <c r="G7" s="4" t="s">
        <v>59</v>
      </c>
      <c r="H7" s="5" t="s">
        <v>55</v>
      </c>
      <c r="I7" s="6" t="s">
        <v>33</v>
      </c>
      <c r="J7" s="4" t="s">
        <v>59</v>
      </c>
      <c r="K7" s="5" t="s">
        <v>55</v>
      </c>
      <c r="L7" s="6" t="s">
        <v>33</v>
      </c>
      <c r="M7" s="15" t="s">
        <v>59</v>
      </c>
      <c r="N7" s="13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41" ht="13.8" thickTop="1" x14ac:dyDescent="0.25">
      <c r="A8" s="43" t="s">
        <v>30</v>
      </c>
      <c r="B8" s="66">
        <v>-36028</v>
      </c>
      <c r="C8" s="45" t="e">
        <f>#REF!</f>
        <v>#REF!</v>
      </c>
      <c r="D8" s="60">
        <v>979169</v>
      </c>
      <c r="E8" s="56"/>
      <c r="F8" s="44">
        <f>D8+E8</f>
        <v>979169</v>
      </c>
      <c r="G8" s="60">
        <v>2000</v>
      </c>
      <c r="H8" s="56"/>
      <c r="I8" s="44">
        <f>G8+H8</f>
        <v>2000</v>
      </c>
      <c r="J8" s="56">
        <v>0</v>
      </c>
      <c r="K8" s="56"/>
      <c r="L8" s="44">
        <f>J8+K8</f>
        <v>0</v>
      </c>
      <c r="M8" s="58">
        <v>286574</v>
      </c>
      <c r="N8" s="46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spans="1:41" x14ac:dyDescent="0.25">
      <c r="A9" s="47" t="s">
        <v>29</v>
      </c>
      <c r="B9" s="67">
        <v>125975</v>
      </c>
      <c r="C9" s="49" t="e">
        <f>#REF!</f>
        <v>#REF!</v>
      </c>
      <c r="D9" s="61">
        <v>333468</v>
      </c>
      <c r="E9" s="57"/>
      <c r="F9" s="48">
        <f>D9+E9</f>
        <v>333468</v>
      </c>
      <c r="G9" s="61">
        <v>39383</v>
      </c>
      <c r="H9" s="57"/>
      <c r="I9" s="48">
        <f>G9+H9</f>
        <v>39383</v>
      </c>
      <c r="J9" s="57">
        <v>706</v>
      </c>
      <c r="K9" s="57"/>
      <c r="L9" s="48">
        <f>J9+K9</f>
        <v>706</v>
      </c>
      <c r="M9" s="59">
        <v>22820</v>
      </c>
      <c r="N9" s="46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spans="1:41" x14ac:dyDescent="0.25">
      <c r="A10" s="43" t="s">
        <v>11</v>
      </c>
      <c r="B10" s="66">
        <v>2600</v>
      </c>
      <c r="C10" s="44" t="e">
        <f>#REF!</f>
        <v>#REF!</v>
      </c>
      <c r="D10" s="60">
        <v>360130</v>
      </c>
      <c r="E10" s="56"/>
      <c r="F10" s="44">
        <f>D10+E10</f>
        <v>360130</v>
      </c>
      <c r="G10" s="60">
        <v>45340</v>
      </c>
      <c r="H10" s="56"/>
      <c r="I10" s="44">
        <f>G10+H10</f>
        <v>45340</v>
      </c>
      <c r="J10" s="56">
        <v>0</v>
      </c>
      <c r="K10" s="56"/>
      <c r="L10" s="44">
        <f>J10+K10</f>
        <v>0</v>
      </c>
      <c r="M10" s="58">
        <v>108572</v>
      </c>
      <c r="N10" s="46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41" x14ac:dyDescent="0.25">
      <c r="A11" s="47" t="s">
        <v>12</v>
      </c>
      <c r="B11" s="67">
        <v>218622</v>
      </c>
      <c r="C11" s="48" t="e">
        <f>#REF!</f>
        <v>#REF!</v>
      </c>
      <c r="D11" s="61">
        <v>149837</v>
      </c>
      <c r="E11" s="57"/>
      <c r="F11" s="48">
        <f>D11+E11</f>
        <v>149837</v>
      </c>
      <c r="G11" s="61">
        <v>80550</v>
      </c>
      <c r="H11" s="57"/>
      <c r="I11" s="48">
        <f>G11+H11</f>
        <v>80550</v>
      </c>
      <c r="J11" s="57">
        <v>0</v>
      </c>
      <c r="K11" s="57"/>
      <c r="L11" s="48">
        <f>J11+K11</f>
        <v>0</v>
      </c>
      <c r="M11" s="59">
        <v>9485</v>
      </c>
      <c r="N11" s="46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41" x14ac:dyDescent="0.25">
      <c r="A12" s="50" t="s">
        <v>13</v>
      </c>
      <c r="B12" s="68">
        <v>251328</v>
      </c>
      <c r="C12" s="51" t="e">
        <f>#REF!</f>
        <v>#REF!</v>
      </c>
      <c r="D12" s="62">
        <v>18311</v>
      </c>
      <c r="E12" s="63"/>
      <c r="F12" s="51">
        <f>D12+E12</f>
        <v>18311</v>
      </c>
      <c r="G12" s="64">
        <v>37400</v>
      </c>
      <c r="H12" s="63"/>
      <c r="I12" s="51">
        <f>G12+H12</f>
        <v>37400</v>
      </c>
      <c r="J12" s="63">
        <v>14497</v>
      </c>
      <c r="K12" s="63"/>
      <c r="L12" s="51">
        <f>J12+K12</f>
        <v>14497</v>
      </c>
      <c r="M12" s="65">
        <v>70906</v>
      </c>
      <c r="N12" s="46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41" x14ac:dyDescent="0.25">
      <c r="A13" s="53"/>
      <c r="B13" s="54">
        <f>SUM(B8:B12)</f>
        <v>562497</v>
      </c>
      <c r="C13" s="52" t="e">
        <f>SUM(C8:C12)</f>
        <v>#REF!</v>
      </c>
      <c r="D13" s="10"/>
      <c r="E13" s="8"/>
      <c r="F13" s="8"/>
      <c r="G13" s="8"/>
      <c r="H13" s="8"/>
      <c r="I13" s="8"/>
      <c r="J13" s="8"/>
      <c r="K13" s="8"/>
      <c r="L13" s="8"/>
      <c r="M13" s="8"/>
      <c r="N13" s="11"/>
      <c r="O13" s="11"/>
      <c r="P13" s="12"/>
      <c r="Q13" s="13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</row>
    <row r="14" spans="1:41" x14ac:dyDescent="0.2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11"/>
      <c r="O14" s="11"/>
      <c r="P14" s="12"/>
      <c r="Q14" s="1"/>
      <c r="R14" s="13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</row>
    <row r="15" spans="1:41" x14ac:dyDescent="0.2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</row>
    <row r="16" spans="1:41" x14ac:dyDescent="0.2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</row>
    <row r="17" spans="1:41" x14ac:dyDescent="0.2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</row>
    <row r="18" spans="1:41" x14ac:dyDescent="0.2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</row>
    <row r="19" spans="1:41" x14ac:dyDescent="0.2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</row>
    <row r="20" spans="1:4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</row>
    <row r="21" spans="1:41" x14ac:dyDescent="0.2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</row>
    <row r="22" spans="1:41" x14ac:dyDescent="0.2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</row>
    <row r="23" spans="1:41" x14ac:dyDescent="0.2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</row>
    <row r="24" spans="1:41" x14ac:dyDescent="0.2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</row>
    <row r="25" spans="1:41" x14ac:dyDescent="0.2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</row>
    <row r="26" spans="1:41" x14ac:dyDescent="0.2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</row>
    <row r="27" spans="1:41" x14ac:dyDescent="0.2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</row>
    <row r="28" spans="1:41" x14ac:dyDescent="0.2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</row>
    <row r="29" spans="1:41" x14ac:dyDescent="0.2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</row>
    <row r="30" spans="1:41" x14ac:dyDescent="0.2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</row>
    <row r="31" spans="1:41" x14ac:dyDescent="0.2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</row>
    <row r="32" spans="1:41" x14ac:dyDescent="0.2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</row>
    <row r="33" spans="1:4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</row>
    <row r="34" spans="1:41" x14ac:dyDescent="0.2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</row>
    <row r="35" spans="1:41" x14ac:dyDescent="0.2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</row>
    <row r="36" spans="1:4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</row>
    <row r="37" spans="1:41" x14ac:dyDescent="0.2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</row>
    <row r="38" spans="1:41" x14ac:dyDescent="0.2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</row>
    <row r="39" spans="1:4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</row>
    <row r="40" spans="1:4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</row>
    <row r="41" spans="1:41" x14ac:dyDescent="0.2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</row>
    <row r="42" spans="1:41" x14ac:dyDescent="0.2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</row>
    <row r="43" spans="1:41" x14ac:dyDescent="0.2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</row>
    <row r="44" spans="1:41" x14ac:dyDescent="0.2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</row>
    <row r="45" spans="1:4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</row>
    <row r="46" spans="1:4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</row>
    <row r="47" spans="1:4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</row>
    <row r="48" spans="1:4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</row>
    <row r="49" spans="1:4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</row>
    <row r="50" spans="1:4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</row>
    <row r="51" spans="1:4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</row>
    <row r="52" spans="1:41" x14ac:dyDescent="0.2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</row>
    <row r="53" spans="1:41" x14ac:dyDescent="0.2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</row>
    <row r="54" spans="1:41" x14ac:dyDescent="0.2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</row>
    <row r="55" spans="1:41" x14ac:dyDescent="0.2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</row>
    <row r="56" spans="1:41" x14ac:dyDescent="0.2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</row>
    <row r="57" spans="1:41" x14ac:dyDescent="0.2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</row>
    <row r="58" spans="1:41" x14ac:dyDescent="0.2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</row>
    <row r="59" spans="1:41" x14ac:dyDescent="0.2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</row>
    <row r="60" spans="1:41" x14ac:dyDescent="0.2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</row>
    <row r="61" spans="1:41" x14ac:dyDescent="0.2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</row>
    <row r="62" spans="1:41" x14ac:dyDescent="0.2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</row>
    <row r="63" spans="1:4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</row>
    <row r="64" spans="1:4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</row>
    <row r="65" spans="1:41" x14ac:dyDescent="0.2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</row>
    <row r="66" spans="1:41" x14ac:dyDescent="0.2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</row>
    <row r="67" spans="1:41" x14ac:dyDescent="0.2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</row>
    <row r="68" spans="1:41" x14ac:dyDescent="0.2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</row>
    <row r="69" spans="1:41" x14ac:dyDescent="0.2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</row>
    <row r="70" spans="1:41" x14ac:dyDescent="0.2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</row>
    <row r="71" spans="1:41" x14ac:dyDescent="0.2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</row>
    <row r="72" spans="1:41" x14ac:dyDescent="0.2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</row>
    <row r="73" spans="1:41" x14ac:dyDescent="0.2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</row>
    <row r="74" spans="1:41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</row>
    <row r="75" spans="1:41" x14ac:dyDescent="0.2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</row>
    <row r="76" spans="1:41" x14ac:dyDescent="0.2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</row>
    <row r="77" spans="1:41" x14ac:dyDescent="0.2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</row>
    <row r="78" spans="1:41" x14ac:dyDescent="0.2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</row>
    <row r="79" spans="1:41" x14ac:dyDescent="0.2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</row>
    <row r="80" spans="1:41" x14ac:dyDescent="0.2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  <c r="AK80" s="11"/>
      <c r="AL80" s="11"/>
      <c r="AM80" s="11"/>
      <c r="AN80" s="11"/>
      <c r="AO80" s="11"/>
    </row>
    <row r="81" spans="1:41" x14ac:dyDescent="0.2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</row>
    <row r="82" spans="1:41" x14ac:dyDescent="0.2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  <c r="AK82" s="11"/>
      <c r="AL82" s="11"/>
      <c r="AM82" s="11"/>
      <c r="AN82" s="11"/>
      <c r="AO82" s="11"/>
    </row>
    <row r="83" spans="1:41" x14ac:dyDescent="0.2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  <c r="AK83" s="11"/>
      <c r="AL83" s="11"/>
      <c r="AM83" s="11"/>
      <c r="AN83" s="11"/>
      <c r="AO83" s="11"/>
    </row>
    <row r="84" spans="1:41" x14ac:dyDescent="0.2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</row>
    <row r="85" spans="1:41" x14ac:dyDescent="0.2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  <c r="AK85" s="11"/>
      <c r="AL85" s="11"/>
      <c r="AM85" s="11"/>
      <c r="AN85" s="11"/>
      <c r="AO85" s="11"/>
    </row>
    <row r="86" spans="1:41" x14ac:dyDescent="0.2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</row>
    <row r="87" spans="1:41" x14ac:dyDescent="0.2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  <c r="AK87" s="11"/>
      <c r="AL87" s="11"/>
      <c r="AM87" s="11"/>
      <c r="AN87" s="11"/>
      <c r="AO87" s="11"/>
    </row>
    <row r="88" spans="1:41" x14ac:dyDescent="0.2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  <c r="AK88" s="11"/>
      <c r="AL88" s="11"/>
      <c r="AM88" s="11"/>
      <c r="AN88" s="11"/>
      <c r="AO88" s="11"/>
    </row>
    <row r="89" spans="1:41" x14ac:dyDescent="0.2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  <c r="AK89" s="11"/>
      <c r="AL89" s="11"/>
      <c r="AM89" s="11"/>
      <c r="AN89" s="11"/>
      <c r="AO89" s="11"/>
    </row>
    <row r="90" spans="1:41" x14ac:dyDescent="0.2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  <c r="AO90" s="11"/>
    </row>
    <row r="91" spans="1:41" x14ac:dyDescent="0.2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11"/>
    </row>
    <row r="92" spans="1:41" x14ac:dyDescent="0.2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  <c r="AK92" s="11"/>
      <c r="AL92" s="11"/>
      <c r="AM92" s="11"/>
      <c r="AN92" s="11"/>
      <c r="AO92" s="11"/>
    </row>
    <row r="93" spans="1:41" x14ac:dyDescent="0.2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  <c r="AK93" s="11"/>
      <c r="AL93" s="11"/>
      <c r="AM93" s="11"/>
      <c r="AN93" s="11"/>
      <c r="AO93" s="11"/>
    </row>
    <row r="94" spans="1:41" x14ac:dyDescent="0.2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  <c r="AK94" s="11"/>
      <c r="AL94" s="11"/>
      <c r="AM94" s="11"/>
      <c r="AN94" s="11"/>
      <c r="AO94" s="11"/>
    </row>
    <row r="95" spans="1:41" x14ac:dyDescent="0.2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  <c r="AK95" s="11"/>
      <c r="AL95" s="11"/>
      <c r="AM95" s="11"/>
      <c r="AN95" s="11"/>
      <c r="AO95" s="11"/>
    </row>
    <row r="96" spans="1:41" x14ac:dyDescent="0.2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  <c r="AK96" s="11"/>
      <c r="AL96" s="11"/>
      <c r="AM96" s="11"/>
      <c r="AN96" s="11"/>
      <c r="AO96" s="11"/>
    </row>
    <row r="97" spans="1:41" x14ac:dyDescent="0.2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  <c r="AK97" s="11"/>
      <c r="AL97" s="11"/>
      <c r="AM97" s="11"/>
      <c r="AN97" s="11"/>
      <c r="AO97" s="11"/>
    </row>
    <row r="98" spans="1:41" x14ac:dyDescent="0.2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  <c r="AK98" s="11"/>
      <c r="AL98" s="11"/>
      <c r="AM98" s="11"/>
      <c r="AN98" s="11"/>
      <c r="AO98" s="11"/>
    </row>
    <row r="99" spans="1:41" x14ac:dyDescent="0.2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  <c r="AK99" s="11"/>
      <c r="AL99" s="11"/>
      <c r="AM99" s="11"/>
      <c r="AN99" s="11"/>
      <c r="AO99" s="11"/>
    </row>
    <row r="100" spans="1:41" x14ac:dyDescent="0.2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  <c r="AK100" s="11"/>
      <c r="AL100" s="11"/>
      <c r="AM100" s="11"/>
      <c r="AN100" s="11"/>
      <c r="AO100" s="11"/>
    </row>
    <row r="101" spans="1:41" x14ac:dyDescent="0.2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</row>
    <row r="102" spans="1:41" x14ac:dyDescent="0.2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</row>
    <row r="103" spans="1:41" x14ac:dyDescent="0.2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</row>
    <row r="104" spans="1:41" x14ac:dyDescent="0.2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</row>
    <row r="105" spans="1:41" x14ac:dyDescent="0.2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</row>
    <row r="106" spans="1:4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</row>
    <row r="107" spans="1:4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</row>
    <row r="108" spans="1:41" x14ac:dyDescent="0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</row>
    <row r="109" spans="1:41" x14ac:dyDescent="0.2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</row>
    <row r="110" spans="1:41" x14ac:dyDescent="0.2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</row>
    <row r="111" spans="1:41" x14ac:dyDescent="0.2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</row>
    <row r="112" spans="1:41" x14ac:dyDescent="0.2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</row>
    <row r="113" spans="1:41" x14ac:dyDescent="0.2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</row>
    <row r="114" spans="1:41" x14ac:dyDescent="0.2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</row>
    <row r="115" spans="1:41" x14ac:dyDescent="0.2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</row>
    <row r="116" spans="1:41" x14ac:dyDescent="0.2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</row>
    <row r="117" spans="1:41" x14ac:dyDescent="0.2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</row>
    <row r="118" spans="1:41" x14ac:dyDescent="0.2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</row>
    <row r="119" spans="1:41" x14ac:dyDescent="0.2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</row>
    <row r="120" spans="1:41" x14ac:dyDescent="0.2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</row>
    <row r="121" spans="1:41" x14ac:dyDescent="0.2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</row>
    <row r="122" spans="1:41" x14ac:dyDescent="0.2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</row>
    <row r="123" spans="1:41" x14ac:dyDescent="0.2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</row>
    <row r="124" spans="1:41" x14ac:dyDescent="0.2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</row>
    <row r="125" spans="1:41" x14ac:dyDescent="0.2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</row>
    <row r="126" spans="1:41" x14ac:dyDescent="0.2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</row>
    <row r="127" spans="1:41" x14ac:dyDescent="0.2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</row>
    <row r="128" spans="1:41" x14ac:dyDescent="0.2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</row>
    <row r="129" spans="1:41" x14ac:dyDescent="0.2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</row>
    <row r="130" spans="1:41" x14ac:dyDescent="0.2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</row>
    <row r="131" spans="1:41" x14ac:dyDescent="0.2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</row>
    <row r="132" spans="1:41" x14ac:dyDescent="0.2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</row>
    <row r="133" spans="1:41" x14ac:dyDescent="0.2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</row>
    <row r="134" spans="1:41" x14ac:dyDescent="0.2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</row>
    <row r="135" spans="1:41" x14ac:dyDescent="0.2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</row>
    <row r="136" spans="1:41" x14ac:dyDescent="0.2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</row>
    <row r="137" spans="1:41" x14ac:dyDescent="0.2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</row>
    <row r="138" spans="1:41" x14ac:dyDescent="0.2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</row>
    <row r="139" spans="1:41" x14ac:dyDescent="0.2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</row>
    <row r="140" spans="1:41" x14ac:dyDescent="0.2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</row>
    <row r="141" spans="1:41" x14ac:dyDescent="0.2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</row>
    <row r="142" spans="1:41" x14ac:dyDescent="0.2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</row>
    <row r="143" spans="1:4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</row>
    <row r="144" spans="1:4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</row>
    <row r="145" spans="1:41" x14ac:dyDescent="0.2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</row>
    <row r="146" spans="1:41" x14ac:dyDescent="0.2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</row>
    <row r="147" spans="1:4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</row>
    <row r="148" spans="1:41" x14ac:dyDescent="0.2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</row>
    <row r="149" spans="1:41" x14ac:dyDescent="0.2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</row>
    <row r="150" spans="1:4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</row>
    <row r="151" spans="1:4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</row>
    <row r="152" spans="1:41" x14ac:dyDescent="0.2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</row>
    <row r="153" spans="1:4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</row>
    <row r="154" spans="1:4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</row>
    <row r="155" spans="1:41" x14ac:dyDescent="0.2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</row>
    <row r="156" spans="1:41" x14ac:dyDescent="0.2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</row>
    <row r="157" spans="1:41" x14ac:dyDescent="0.2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</row>
    <row r="158" spans="1:41" x14ac:dyDescent="0.2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</row>
    <row r="159" spans="1:41" x14ac:dyDescent="0.2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</row>
    <row r="160" spans="1:41" x14ac:dyDescent="0.2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</row>
    <row r="161" spans="1:41" x14ac:dyDescent="0.2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</row>
    <row r="162" spans="1:41" x14ac:dyDescent="0.2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</row>
    <row r="163" spans="1:41" x14ac:dyDescent="0.2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</row>
    <row r="164" spans="1:41" x14ac:dyDescent="0.2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</row>
    <row r="165" spans="1:41" x14ac:dyDescent="0.2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</row>
    <row r="166" spans="1:41" x14ac:dyDescent="0.2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</row>
    <row r="167" spans="1:41" x14ac:dyDescent="0.2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</row>
    <row r="168" spans="1:41" x14ac:dyDescent="0.2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</row>
    <row r="169" spans="1:41" x14ac:dyDescent="0.2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</row>
    <row r="170" spans="1:41" x14ac:dyDescent="0.2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</row>
    <row r="171" spans="1:41" x14ac:dyDescent="0.2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</row>
    <row r="172" spans="1:41" x14ac:dyDescent="0.2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</row>
    <row r="173" spans="1:41" x14ac:dyDescent="0.2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</row>
    <row r="174" spans="1:41" x14ac:dyDescent="0.2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</row>
    <row r="175" spans="1:41" x14ac:dyDescent="0.2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</row>
    <row r="176" spans="1:41" x14ac:dyDescent="0.2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</row>
    <row r="177" spans="1:41" x14ac:dyDescent="0.2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</row>
    <row r="178" spans="1:41" x14ac:dyDescent="0.2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</row>
    <row r="179" spans="1:41" x14ac:dyDescent="0.2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</row>
    <row r="180" spans="1:41" x14ac:dyDescent="0.2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</row>
    <row r="181" spans="1:41" x14ac:dyDescent="0.2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</row>
    <row r="182" spans="1:41" x14ac:dyDescent="0.2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</row>
    <row r="183" spans="1:41" x14ac:dyDescent="0.2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</row>
    <row r="184" spans="1:41" x14ac:dyDescent="0.2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</row>
    <row r="185" spans="1:41" x14ac:dyDescent="0.2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</row>
    <row r="186" spans="1:41" x14ac:dyDescent="0.2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</row>
    <row r="187" spans="1:41" x14ac:dyDescent="0.2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</row>
    <row r="188" spans="1:41" x14ac:dyDescent="0.2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</row>
    <row r="189" spans="1:41" x14ac:dyDescent="0.2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</row>
    <row r="190" spans="1:41" x14ac:dyDescent="0.2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</row>
    <row r="191" spans="1:41" x14ac:dyDescent="0.2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</row>
    <row r="192" spans="1:41" x14ac:dyDescent="0.2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</row>
    <row r="193" spans="1:41" x14ac:dyDescent="0.2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</row>
    <row r="194" spans="1:41" x14ac:dyDescent="0.2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</row>
    <row r="195" spans="1:41" x14ac:dyDescent="0.2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</row>
    <row r="196" spans="1:41" x14ac:dyDescent="0.2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</row>
    <row r="197" spans="1:41" x14ac:dyDescent="0.2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</row>
    <row r="198" spans="1:41" x14ac:dyDescent="0.2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</row>
    <row r="199" spans="1:41" x14ac:dyDescent="0.2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</row>
    <row r="200" spans="1:41" x14ac:dyDescent="0.2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</row>
    <row r="201" spans="1:41" x14ac:dyDescent="0.2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</row>
    <row r="202" spans="1:41" x14ac:dyDescent="0.2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</row>
    <row r="203" spans="1:41" x14ac:dyDescent="0.2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</row>
    <row r="204" spans="1:41" x14ac:dyDescent="0.2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</row>
    <row r="205" spans="1:41" x14ac:dyDescent="0.2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</row>
    <row r="206" spans="1:41" x14ac:dyDescent="0.2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</row>
    <row r="207" spans="1:41" x14ac:dyDescent="0.2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</row>
    <row r="208" spans="1:41" x14ac:dyDescent="0.2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</row>
    <row r="209" spans="1:41" x14ac:dyDescent="0.2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</row>
    <row r="210" spans="1:41" x14ac:dyDescent="0.2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</row>
    <row r="211" spans="1:41" x14ac:dyDescent="0.2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</row>
    <row r="212" spans="1:41" x14ac:dyDescent="0.2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</row>
    <row r="213" spans="1:41" x14ac:dyDescent="0.2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</row>
    <row r="214" spans="1:41" x14ac:dyDescent="0.2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</row>
    <row r="215" spans="1:41" x14ac:dyDescent="0.2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</row>
    <row r="216" spans="1:41" x14ac:dyDescent="0.2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</row>
    <row r="217" spans="1:41" x14ac:dyDescent="0.2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</row>
    <row r="218" spans="1:41" x14ac:dyDescent="0.2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</row>
    <row r="219" spans="1:41" x14ac:dyDescent="0.2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</row>
    <row r="220" spans="1:41" x14ac:dyDescent="0.2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</row>
    <row r="221" spans="1:41" x14ac:dyDescent="0.2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</row>
    <row r="222" spans="1:41" x14ac:dyDescent="0.2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</row>
    <row r="223" spans="1:41" x14ac:dyDescent="0.2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</row>
    <row r="224" spans="1:41" x14ac:dyDescent="0.2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</row>
    <row r="225" spans="1:41" x14ac:dyDescent="0.2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</row>
    <row r="226" spans="1:41" x14ac:dyDescent="0.2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</row>
    <row r="227" spans="1:41" x14ac:dyDescent="0.2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</row>
    <row r="228" spans="1:41" x14ac:dyDescent="0.2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  <c r="AK228" s="11"/>
      <c r="AL228" s="11"/>
      <c r="AM228" s="11"/>
      <c r="AN228" s="11"/>
      <c r="AO228" s="11"/>
    </row>
    <row r="229" spans="1:41" x14ac:dyDescent="0.2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  <c r="AK229" s="11"/>
      <c r="AL229" s="11"/>
      <c r="AM229" s="11"/>
      <c r="AN229" s="11"/>
      <c r="AO229" s="11"/>
    </row>
    <row r="230" spans="1:41" x14ac:dyDescent="0.2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  <c r="AO230" s="11"/>
    </row>
    <row r="231" spans="1:41" x14ac:dyDescent="0.2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  <c r="AK231" s="11"/>
      <c r="AL231" s="11"/>
      <c r="AM231" s="11"/>
      <c r="AN231" s="11"/>
      <c r="AO231" s="11"/>
    </row>
    <row r="232" spans="1:41" x14ac:dyDescent="0.2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  <c r="AK232" s="11"/>
      <c r="AL232" s="11"/>
      <c r="AM232" s="11"/>
      <c r="AN232" s="11"/>
      <c r="AO232" s="11"/>
    </row>
    <row r="233" spans="1:41" x14ac:dyDescent="0.2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  <c r="AK233" s="11"/>
      <c r="AL233" s="11"/>
      <c r="AM233" s="11"/>
      <c r="AN233" s="11"/>
      <c r="AO233" s="11"/>
    </row>
    <row r="234" spans="1:41" x14ac:dyDescent="0.2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  <c r="AK234" s="11"/>
      <c r="AL234" s="11"/>
      <c r="AM234" s="11"/>
      <c r="AN234" s="11"/>
      <c r="AO234" s="11"/>
    </row>
    <row r="235" spans="1:41" x14ac:dyDescent="0.2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  <c r="AK235" s="11"/>
      <c r="AL235" s="11"/>
      <c r="AM235" s="11"/>
      <c r="AN235" s="11"/>
      <c r="AO235" s="11"/>
    </row>
    <row r="236" spans="1:41" x14ac:dyDescent="0.2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</row>
    <row r="237" spans="1:41" x14ac:dyDescent="0.2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  <c r="AK237" s="11"/>
      <c r="AL237" s="11"/>
      <c r="AM237" s="11"/>
      <c r="AN237" s="11"/>
      <c r="AO237" s="11"/>
    </row>
    <row r="238" spans="1:41" x14ac:dyDescent="0.2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  <c r="AK238" s="11"/>
      <c r="AL238" s="11"/>
      <c r="AM238" s="11"/>
      <c r="AN238" s="11"/>
      <c r="AO238" s="11"/>
    </row>
    <row r="239" spans="1:41" x14ac:dyDescent="0.2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  <c r="AK239" s="11"/>
      <c r="AL239" s="11"/>
      <c r="AM239" s="11"/>
      <c r="AN239" s="11"/>
      <c r="AO239" s="11"/>
    </row>
    <row r="240" spans="1:41" x14ac:dyDescent="0.2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  <c r="AK240" s="11"/>
      <c r="AL240" s="11"/>
      <c r="AM240" s="11"/>
      <c r="AN240" s="11"/>
      <c r="AO240" s="11"/>
    </row>
    <row r="241" spans="1:41" x14ac:dyDescent="0.2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11"/>
    </row>
    <row r="242" spans="1:41" x14ac:dyDescent="0.2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  <c r="AK242" s="11"/>
      <c r="AL242" s="11"/>
      <c r="AM242" s="11"/>
      <c r="AN242" s="11"/>
      <c r="AO242" s="11"/>
    </row>
    <row r="243" spans="1:41" x14ac:dyDescent="0.2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  <c r="AK243" s="11"/>
      <c r="AL243" s="11"/>
      <c r="AM243" s="11"/>
      <c r="AN243" s="11"/>
      <c r="AO243" s="11"/>
    </row>
    <row r="244" spans="1:41" x14ac:dyDescent="0.2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  <c r="AK244" s="11"/>
      <c r="AL244" s="11"/>
      <c r="AM244" s="11"/>
      <c r="AN244" s="11"/>
      <c r="AO244" s="11"/>
    </row>
    <row r="245" spans="1:41" x14ac:dyDescent="0.2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  <c r="AK245" s="11"/>
      <c r="AL245" s="11"/>
      <c r="AM245" s="11"/>
      <c r="AN245" s="11"/>
      <c r="AO245" s="11"/>
    </row>
    <row r="246" spans="1:41" x14ac:dyDescent="0.2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11"/>
    </row>
    <row r="247" spans="1:41" x14ac:dyDescent="0.2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  <c r="AK247" s="11"/>
      <c r="AL247" s="11"/>
      <c r="AM247" s="11"/>
      <c r="AN247" s="11"/>
      <c r="AO247" s="11"/>
    </row>
    <row r="248" spans="1:41" x14ac:dyDescent="0.2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  <c r="AK248" s="11"/>
      <c r="AL248" s="11"/>
      <c r="AM248" s="11"/>
      <c r="AN248" s="11"/>
      <c r="AO248" s="11"/>
    </row>
    <row r="249" spans="1:41" x14ac:dyDescent="0.2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  <c r="AK249" s="11"/>
      <c r="AL249" s="11"/>
      <c r="AM249" s="11"/>
      <c r="AN249" s="11"/>
      <c r="AO249" s="11"/>
    </row>
    <row r="250" spans="1:41" x14ac:dyDescent="0.2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  <c r="AK250" s="11"/>
      <c r="AL250" s="11"/>
      <c r="AM250" s="11"/>
      <c r="AN250" s="11"/>
      <c r="AO250" s="11"/>
    </row>
    <row r="251" spans="1:41" x14ac:dyDescent="0.2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  <c r="AK251" s="11"/>
      <c r="AL251" s="11"/>
      <c r="AM251" s="11"/>
      <c r="AN251" s="11"/>
      <c r="AO251" s="11"/>
    </row>
    <row r="252" spans="1:41" x14ac:dyDescent="0.2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  <c r="AK252" s="11"/>
      <c r="AL252" s="11"/>
      <c r="AM252" s="11"/>
      <c r="AN252" s="11"/>
      <c r="AO252" s="11"/>
    </row>
    <row r="253" spans="1:41" x14ac:dyDescent="0.2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  <c r="AK253" s="11"/>
      <c r="AL253" s="11"/>
      <c r="AM253" s="11"/>
      <c r="AN253" s="11"/>
      <c r="AO253" s="11"/>
    </row>
    <row r="254" spans="1:41" x14ac:dyDescent="0.2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  <c r="AK254" s="11"/>
      <c r="AL254" s="11"/>
      <c r="AM254" s="11"/>
      <c r="AN254" s="11"/>
      <c r="AO254" s="11"/>
    </row>
    <row r="255" spans="1:41" x14ac:dyDescent="0.2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  <c r="AK255" s="11"/>
      <c r="AL255" s="11"/>
      <c r="AM255" s="11"/>
      <c r="AN255" s="11"/>
      <c r="AO255" s="11"/>
    </row>
    <row r="256" spans="1:41" x14ac:dyDescent="0.2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  <c r="AK256" s="11"/>
      <c r="AL256" s="11"/>
      <c r="AM256" s="11"/>
      <c r="AN256" s="11"/>
      <c r="AO256" s="11"/>
    </row>
    <row r="257" spans="1:41" x14ac:dyDescent="0.2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  <c r="AK257" s="11"/>
      <c r="AL257" s="11"/>
      <c r="AM257" s="11"/>
      <c r="AN257" s="11"/>
      <c r="AO257" s="11"/>
    </row>
    <row r="258" spans="1:41" x14ac:dyDescent="0.2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  <c r="AO258" s="11"/>
    </row>
    <row r="259" spans="1:41" x14ac:dyDescent="0.2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  <c r="AK259" s="11"/>
      <c r="AL259" s="11"/>
      <c r="AM259" s="11"/>
      <c r="AN259" s="11"/>
      <c r="AO259" s="11"/>
    </row>
    <row r="260" spans="1:41" x14ac:dyDescent="0.2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  <c r="AK260" s="11"/>
      <c r="AL260" s="11"/>
      <c r="AM260" s="11"/>
      <c r="AN260" s="11"/>
      <c r="AO260" s="11"/>
    </row>
    <row r="261" spans="1:41" x14ac:dyDescent="0.2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  <c r="AK261" s="11"/>
      <c r="AL261" s="11"/>
      <c r="AM261" s="11"/>
      <c r="AN261" s="11"/>
      <c r="AO261" s="11"/>
    </row>
    <row r="262" spans="1:41" x14ac:dyDescent="0.2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  <c r="AK262" s="11"/>
      <c r="AL262" s="11"/>
      <c r="AM262" s="11"/>
      <c r="AN262" s="11"/>
      <c r="AO262" s="11"/>
    </row>
    <row r="263" spans="1:41" x14ac:dyDescent="0.2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  <c r="AK263" s="11"/>
      <c r="AL263" s="11"/>
      <c r="AM263" s="11"/>
      <c r="AN263" s="11"/>
      <c r="AO263" s="11"/>
    </row>
    <row r="264" spans="1:41" x14ac:dyDescent="0.2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  <c r="AK264" s="11"/>
      <c r="AL264" s="11"/>
      <c r="AM264" s="11"/>
      <c r="AN264" s="11"/>
      <c r="AO264" s="11"/>
    </row>
    <row r="265" spans="1:41" x14ac:dyDescent="0.2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  <c r="AK265" s="11"/>
      <c r="AL265" s="11"/>
      <c r="AM265" s="11"/>
      <c r="AN265" s="11"/>
      <c r="AO265" s="11"/>
    </row>
    <row r="266" spans="1:41" x14ac:dyDescent="0.2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  <c r="AK266" s="11"/>
      <c r="AL266" s="11"/>
      <c r="AM266" s="11"/>
      <c r="AN266" s="11"/>
      <c r="AO266" s="11"/>
    </row>
    <row r="267" spans="1:41" x14ac:dyDescent="0.2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  <c r="AK267" s="11"/>
      <c r="AL267" s="11"/>
      <c r="AM267" s="11"/>
      <c r="AN267" s="11"/>
      <c r="AO267" s="11"/>
    </row>
    <row r="268" spans="1:41" x14ac:dyDescent="0.2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  <c r="AK268" s="11"/>
      <c r="AL268" s="11"/>
      <c r="AM268" s="11"/>
      <c r="AN268" s="11"/>
      <c r="AO268" s="11"/>
    </row>
    <row r="269" spans="1:41" x14ac:dyDescent="0.2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  <c r="AK269" s="11"/>
      <c r="AL269" s="11"/>
      <c r="AM269" s="11"/>
      <c r="AN269" s="11"/>
      <c r="AO269" s="11"/>
    </row>
    <row r="270" spans="1:41" x14ac:dyDescent="0.2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  <c r="AK270" s="11"/>
      <c r="AL270" s="11"/>
      <c r="AM270" s="11"/>
      <c r="AN270" s="11"/>
      <c r="AO270" s="11"/>
    </row>
    <row r="271" spans="1:41" x14ac:dyDescent="0.2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  <c r="AK271" s="11"/>
      <c r="AL271" s="11"/>
      <c r="AM271" s="11"/>
      <c r="AN271" s="11"/>
      <c r="AO271" s="11"/>
    </row>
    <row r="272" spans="1:41" x14ac:dyDescent="0.2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  <c r="AK272" s="11"/>
      <c r="AL272" s="11"/>
      <c r="AM272" s="11"/>
      <c r="AN272" s="11"/>
      <c r="AO272" s="11"/>
    </row>
    <row r="273" spans="1:41" x14ac:dyDescent="0.2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  <c r="AK273" s="11"/>
      <c r="AL273" s="11"/>
      <c r="AM273" s="11"/>
      <c r="AN273" s="11"/>
      <c r="AO273" s="11"/>
    </row>
    <row r="274" spans="1:41" x14ac:dyDescent="0.2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  <c r="AK274" s="11"/>
      <c r="AL274" s="11"/>
      <c r="AM274" s="11"/>
      <c r="AN274" s="11"/>
      <c r="AO274" s="11"/>
    </row>
    <row r="275" spans="1:41" x14ac:dyDescent="0.2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  <c r="AK275" s="11"/>
      <c r="AL275" s="11"/>
      <c r="AM275" s="11"/>
      <c r="AN275" s="11"/>
      <c r="AO275" s="11"/>
    </row>
    <row r="276" spans="1:41" x14ac:dyDescent="0.2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  <c r="AK276" s="11"/>
      <c r="AL276" s="11"/>
      <c r="AM276" s="11"/>
      <c r="AN276" s="11"/>
      <c r="AO276" s="11"/>
    </row>
    <row r="277" spans="1:41" x14ac:dyDescent="0.2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  <c r="AK277" s="11"/>
      <c r="AL277" s="11"/>
      <c r="AM277" s="11"/>
      <c r="AN277" s="11"/>
      <c r="AO277" s="11"/>
    </row>
    <row r="278" spans="1:41" x14ac:dyDescent="0.2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  <c r="AK278" s="11"/>
      <c r="AL278" s="11"/>
      <c r="AM278" s="11"/>
      <c r="AN278" s="11"/>
      <c r="AO278" s="11"/>
    </row>
    <row r="279" spans="1:41" x14ac:dyDescent="0.2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  <c r="AK279" s="11"/>
      <c r="AL279" s="11"/>
      <c r="AM279" s="11"/>
      <c r="AN279" s="11"/>
      <c r="AO279" s="11"/>
    </row>
    <row r="280" spans="1:41" x14ac:dyDescent="0.2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  <c r="AK280" s="11"/>
      <c r="AL280" s="11"/>
      <c r="AM280" s="11"/>
      <c r="AN280" s="11"/>
      <c r="AO280" s="11"/>
    </row>
    <row r="281" spans="1:41" x14ac:dyDescent="0.2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  <c r="AK281" s="11"/>
      <c r="AL281" s="11"/>
      <c r="AM281" s="11"/>
      <c r="AN281" s="11"/>
      <c r="AO281" s="11"/>
    </row>
    <row r="282" spans="1:41" x14ac:dyDescent="0.2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  <c r="AK282" s="11"/>
      <c r="AL282" s="11"/>
      <c r="AM282" s="11"/>
      <c r="AN282" s="11"/>
      <c r="AO282" s="11"/>
    </row>
    <row r="283" spans="1:41" x14ac:dyDescent="0.2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  <c r="AK283" s="11"/>
      <c r="AL283" s="11"/>
      <c r="AM283" s="11"/>
      <c r="AN283" s="11"/>
      <c r="AO283" s="11"/>
    </row>
    <row r="284" spans="1:41" x14ac:dyDescent="0.2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  <c r="AK284" s="11"/>
      <c r="AL284" s="11"/>
      <c r="AM284" s="11"/>
      <c r="AN284" s="11"/>
      <c r="AO284" s="11"/>
    </row>
    <row r="285" spans="1:41" x14ac:dyDescent="0.2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  <c r="AK285" s="11"/>
      <c r="AL285" s="11"/>
      <c r="AM285" s="11"/>
      <c r="AN285" s="11"/>
      <c r="AO285" s="11"/>
    </row>
    <row r="286" spans="1:41" x14ac:dyDescent="0.2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  <c r="AO286" s="11"/>
    </row>
    <row r="287" spans="1:41" x14ac:dyDescent="0.2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  <c r="AK287" s="11"/>
      <c r="AL287" s="11"/>
      <c r="AM287" s="11"/>
      <c r="AN287" s="11"/>
      <c r="AO287" s="11"/>
    </row>
    <row r="288" spans="1:41" x14ac:dyDescent="0.2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  <c r="AK288" s="11"/>
      <c r="AL288" s="11"/>
      <c r="AM288" s="11"/>
      <c r="AN288" s="11"/>
      <c r="AO288" s="11"/>
    </row>
    <row r="289" spans="1:41" x14ac:dyDescent="0.2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  <c r="AK289" s="11"/>
      <c r="AL289" s="11"/>
      <c r="AM289" s="11"/>
      <c r="AN289" s="11"/>
      <c r="AO289" s="11"/>
    </row>
    <row r="290" spans="1:41" x14ac:dyDescent="0.2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  <c r="AK290" s="11"/>
      <c r="AL290" s="11"/>
      <c r="AM290" s="11"/>
      <c r="AN290" s="11"/>
      <c r="AO290" s="11"/>
    </row>
    <row r="291" spans="1:41" x14ac:dyDescent="0.2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  <c r="AK291" s="11"/>
      <c r="AL291" s="11"/>
      <c r="AM291" s="11"/>
      <c r="AN291" s="11"/>
      <c r="AO291" s="11"/>
    </row>
    <row r="292" spans="1:41" x14ac:dyDescent="0.2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  <c r="AK292" s="11"/>
      <c r="AL292" s="11"/>
      <c r="AM292" s="11"/>
      <c r="AN292" s="11"/>
      <c r="AO292" s="11"/>
    </row>
    <row r="293" spans="1:41" x14ac:dyDescent="0.2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  <c r="AK293" s="11"/>
      <c r="AL293" s="11"/>
      <c r="AM293" s="11"/>
      <c r="AN293" s="11"/>
      <c r="AO293" s="11"/>
    </row>
    <row r="294" spans="1:41" x14ac:dyDescent="0.2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  <c r="AK294" s="11"/>
      <c r="AL294" s="11"/>
      <c r="AM294" s="11"/>
      <c r="AN294" s="11"/>
      <c r="AO294" s="11"/>
    </row>
    <row r="295" spans="1:41" x14ac:dyDescent="0.2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  <c r="AK295" s="11"/>
      <c r="AL295" s="11"/>
      <c r="AM295" s="11"/>
      <c r="AN295" s="11"/>
      <c r="AO295" s="11"/>
    </row>
    <row r="296" spans="1:41" x14ac:dyDescent="0.2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  <c r="AK296" s="11"/>
      <c r="AL296" s="11"/>
      <c r="AM296" s="11"/>
      <c r="AN296" s="11"/>
      <c r="AO296" s="11"/>
    </row>
    <row r="297" spans="1:41" x14ac:dyDescent="0.2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  <c r="AK297" s="11"/>
      <c r="AL297" s="11"/>
      <c r="AM297" s="11"/>
      <c r="AN297" s="11"/>
      <c r="AO297" s="11"/>
    </row>
    <row r="298" spans="1:41" x14ac:dyDescent="0.2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  <c r="AK298" s="11"/>
      <c r="AL298" s="11"/>
      <c r="AM298" s="11"/>
      <c r="AN298" s="11"/>
      <c r="AO298" s="11"/>
    </row>
    <row r="299" spans="1:41" x14ac:dyDescent="0.2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  <c r="AK299" s="11"/>
      <c r="AL299" s="11"/>
      <c r="AM299" s="11"/>
      <c r="AN299" s="11"/>
      <c r="AO299" s="11"/>
    </row>
    <row r="300" spans="1:41" x14ac:dyDescent="0.2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  <c r="AK300" s="11"/>
      <c r="AL300" s="11"/>
      <c r="AM300" s="11"/>
      <c r="AN300" s="11"/>
      <c r="AO300" s="11"/>
    </row>
    <row r="301" spans="1:41" x14ac:dyDescent="0.2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  <c r="AK301" s="11"/>
      <c r="AL301" s="11"/>
      <c r="AM301" s="11"/>
      <c r="AN301" s="11"/>
      <c r="AO301" s="11"/>
    </row>
    <row r="302" spans="1:41" x14ac:dyDescent="0.2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  <c r="AK302" s="11"/>
      <c r="AL302" s="11"/>
      <c r="AM302" s="11"/>
      <c r="AN302" s="11"/>
      <c r="AO302" s="11"/>
    </row>
    <row r="303" spans="1:41" x14ac:dyDescent="0.2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  <c r="AK303" s="11"/>
      <c r="AL303" s="11"/>
      <c r="AM303" s="11"/>
      <c r="AN303" s="11"/>
      <c r="AO303" s="11"/>
    </row>
    <row r="304" spans="1:41" x14ac:dyDescent="0.2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  <c r="AK304" s="11"/>
      <c r="AL304" s="11"/>
      <c r="AM304" s="11"/>
      <c r="AN304" s="11"/>
      <c r="AO304" s="11"/>
    </row>
    <row r="305" spans="1:41" x14ac:dyDescent="0.2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  <c r="AK305" s="11"/>
      <c r="AL305" s="11"/>
      <c r="AM305" s="11"/>
      <c r="AN305" s="11"/>
      <c r="AO305" s="11"/>
    </row>
    <row r="306" spans="1:41" x14ac:dyDescent="0.2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  <c r="AK306" s="11"/>
      <c r="AL306" s="11"/>
      <c r="AM306" s="11"/>
      <c r="AN306" s="11"/>
      <c r="AO306" s="11"/>
    </row>
    <row r="307" spans="1:41" x14ac:dyDescent="0.2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  <c r="AK307" s="11"/>
      <c r="AL307" s="11"/>
      <c r="AM307" s="11"/>
      <c r="AN307" s="11"/>
      <c r="AO307" s="11"/>
    </row>
    <row r="308" spans="1:41" x14ac:dyDescent="0.2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  <c r="AK308" s="11"/>
      <c r="AL308" s="11"/>
      <c r="AM308" s="11"/>
      <c r="AN308" s="11"/>
      <c r="AO308" s="11"/>
    </row>
    <row r="309" spans="1:41" x14ac:dyDescent="0.2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  <c r="AK309" s="11"/>
      <c r="AL309" s="11"/>
      <c r="AM309" s="11"/>
      <c r="AN309" s="11"/>
      <c r="AO309" s="11"/>
    </row>
    <row r="310" spans="1:41" x14ac:dyDescent="0.2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  <c r="AK310" s="11"/>
      <c r="AL310" s="11"/>
      <c r="AM310" s="11"/>
      <c r="AN310" s="11"/>
      <c r="AO310" s="11"/>
    </row>
    <row r="311" spans="1:41" x14ac:dyDescent="0.2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</row>
    <row r="312" spans="1:41" x14ac:dyDescent="0.2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  <c r="AK312" s="11"/>
      <c r="AL312" s="11"/>
      <c r="AM312" s="11"/>
      <c r="AN312" s="11"/>
      <c r="AO312" s="11"/>
    </row>
    <row r="313" spans="1:41" x14ac:dyDescent="0.2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  <c r="AK313" s="11"/>
      <c r="AL313" s="11"/>
      <c r="AM313" s="11"/>
      <c r="AN313" s="11"/>
      <c r="AO313" s="11"/>
    </row>
    <row r="314" spans="1:41" x14ac:dyDescent="0.2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  <c r="AO314" s="11"/>
    </row>
    <row r="315" spans="1:41" x14ac:dyDescent="0.2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  <c r="AK315" s="11"/>
      <c r="AL315" s="11"/>
      <c r="AM315" s="11"/>
      <c r="AN315" s="11"/>
      <c r="AO315" s="11"/>
    </row>
    <row r="316" spans="1:41" x14ac:dyDescent="0.2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  <c r="AK316" s="11"/>
      <c r="AL316" s="11"/>
      <c r="AM316" s="11"/>
      <c r="AN316" s="11"/>
      <c r="AO316" s="11"/>
    </row>
    <row r="317" spans="1:41" x14ac:dyDescent="0.2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  <c r="AK317" s="11"/>
      <c r="AL317" s="11"/>
      <c r="AM317" s="11"/>
      <c r="AN317" s="11"/>
      <c r="AO317" s="11"/>
    </row>
    <row r="318" spans="1:41" x14ac:dyDescent="0.2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  <c r="AK318" s="11"/>
      <c r="AL318" s="11"/>
      <c r="AM318" s="11"/>
      <c r="AN318" s="11"/>
      <c r="AO318" s="11"/>
    </row>
    <row r="319" spans="1:41" x14ac:dyDescent="0.2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  <c r="AK319" s="11"/>
      <c r="AL319" s="11"/>
      <c r="AM319" s="11"/>
      <c r="AN319" s="11"/>
      <c r="AO319" s="11"/>
    </row>
    <row r="320" spans="1:41" x14ac:dyDescent="0.2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  <c r="AK320" s="11"/>
      <c r="AL320" s="11"/>
      <c r="AM320" s="11"/>
      <c r="AN320" s="11"/>
      <c r="AO320" s="11"/>
    </row>
    <row r="321" spans="1:41" x14ac:dyDescent="0.2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  <c r="AK321" s="11"/>
      <c r="AL321" s="11"/>
      <c r="AM321" s="11"/>
      <c r="AN321" s="11"/>
      <c r="AO321" s="11"/>
    </row>
    <row r="322" spans="1:41" x14ac:dyDescent="0.2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  <c r="AK322" s="11"/>
      <c r="AL322" s="11"/>
      <c r="AM322" s="11"/>
      <c r="AN322" s="11"/>
      <c r="AO322" s="11"/>
    </row>
    <row r="323" spans="1:41" x14ac:dyDescent="0.2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  <c r="AK323" s="11"/>
      <c r="AL323" s="11"/>
      <c r="AM323" s="11"/>
      <c r="AN323" s="11"/>
      <c r="AO323" s="11"/>
    </row>
    <row r="324" spans="1:41" x14ac:dyDescent="0.2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  <c r="AK324" s="11"/>
      <c r="AL324" s="11"/>
      <c r="AM324" s="11"/>
      <c r="AN324" s="11"/>
      <c r="AO324" s="11"/>
    </row>
    <row r="325" spans="1:41" x14ac:dyDescent="0.2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  <c r="AK325" s="11"/>
      <c r="AL325" s="11"/>
      <c r="AM325" s="11"/>
      <c r="AN325" s="11"/>
      <c r="AO325" s="11"/>
    </row>
    <row r="326" spans="1:41" x14ac:dyDescent="0.2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  <c r="AK326" s="11"/>
      <c r="AL326" s="11"/>
      <c r="AM326" s="11"/>
      <c r="AN326" s="11"/>
      <c r="AO326" s="11"/>
    </row>
    <row r="327" spans="1:41" x14ac:dyDescent="0.2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  <c r="AK327" s="11"/>
      <c r="AL327" s="11"/>
      <c r="AM327" s="11"/>
      <c r="AN327" s="11"/>
      <c r="AO327" s="11"/>
    </row>
    <row r="328" spans="1:41" x14ac:dyDescent="0.2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  <c r="AK328" s="11"/>
      <c r="AL328" s="11"/>
      <c r="AM328" s="11"/>
      <c r="AN328" s="11"/>
      <c r="AO328" s="11"/>
    </row>
    <row r="329" spans="1:41" x14ac:dyDescent="0.2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  <c r="AK329" s="11"/>
      <c r="AL329" s="11"/>
      <c r="AM329" s="11"/>
      <c r="AN329" s="11"/>
      <c r="AO329" s="11"/>
    </row>
    <row r="330" spans="1:41" x14ac:dyDescent="0.2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  <c r="AK330" s="11"/>
      <c r="AL330" s="11"/>
      <c r="AM330" s="11"/>
      <c r="AN330" s="11"/>
      <c r="AO330" s="11"/>
    </row>
    <row r="331" spans="1:41" x14ac:dyDescent="0.2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  <c r="AK331" s="11"/>
      <c r="AL331" s="11"/>
      <c r="AM331" s="11"/>
      <c r="AN331" s="11"/>
      <c r="AO331" s="11"/>
    </row>
    <row r="332" spans="1:41" x14ac:dyDescent="0.2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  <c r="AK332" s="11"/>
      <c r="AL332" s="11"/>
      <c r="AM332" s="11"/>
      <c r="AN332" s="11"/>
      <c r="AO332" s="11"/>
    </row>
    <row r="333" spans="1:41" x14ac:dyDescent="0.2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  <c r="AK333" s="11"/>
      <c r="AL333" s="11"/>
      <c r="AM333" s="11"/>
      <c r="AN333" s="11"/>
      <c r="AO333" s="11"/>
    </row>
    <row r="334" spans="1:41" x14ac:dyDescent="0.2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  <c r="AK334" s="11"/>
      <c r="AL334" s="11"/>
      <c r="AM334" s="11"/>
      <c r="AN334" s="11"/>
      <c r="AO334" s="11"/>
    </row>
    <row r="335" spans="1:41" x14ac:dyDescent="0.2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  <c r="AK335" s="11"/>
      <c r="AL335" s="11"/>
      <c r="AM335" s="11"/>
      <c r="AN335" s="11"/>
      <c r="AO335" s="11"/>
    </row>
    <row r="336" spans="1:41" x14ac:dyDescent="0.2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  <c r="AK336" s="11"/>
      <c r="AL336" s="11"/>
      <c r="AM336" s="11"/>
      <c r="AN336" s="11"/>
      <c r="AO336" s="11"/>
    </row>
    <row r="337" spans="1:41" x14ac:dyDescent="0.2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  <c r="AK337" s="11"/>
      <c r="AL337" s="11"/>
      <c r="AM337" s="11"/>
      <c r="AN337" s="11"/>
      <c r="AO337" s="11"/>
    </row>
    <row r="338" spans="1:4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  <c r="AK338" s="11"/>
      <c r="AL338" s="11"/>
      <c r="AM338" s="11"/>
      <c r="AN338" s="11"/>
      <c r="AO338" s="11"/>
    </row>
    <row r="339" spans="1:41" x14ac:dyDescent="0.2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  <c r="AK339" s="11"/>
      <c r="AL339" s="11"/>
      <c r="AM339" s="11"/>
      <c r="AN339" s="11"/>
      <c r="AO339" s="11"/>
    </row>
    <row r="340" spans="1:41" x14ac:dyDescent="0.2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  <c r="AK340" s="11"/>
      <c r="AL340" s="11"/>
      <c r="AM340" s="11"/>
      <c r="AN340" s="11"/>
      <c r="AO340" s="11"/>
    </row>
    <row r="341" spans="1:41" x14ac:dyDescent="0.2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  <c r="AK341" s="11"/>
      <c r="AL341" s="11"/>
      <c r="AM341" s="11"/>
      <c r="AN341" s="11"/>
      <c r="AO341" s="11"/>
    </row>
    <row r="342" spans="1:41" x14ac:dyDescent="0.2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  <c r="AO342" s="11"/>
    </row>
    <row r="343" spans="1:41" x14ac:dyDescent="0.2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  <c r="AK343" s="11"/>
      <c r="AL343" s="11"/>
      <c r="AM343" s="11"/>
      <c r="AN343" s="11"/>
      <c r="AO343" s="11"/>
    </row>
    <row r="344" spans="1:41" x14ac:dyDescent="0.2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  <c r="AK344" s="11"/>
      <c r="AL344" s="11"/>
      <c r="AM344" s="11"/>
      <c r="AN344" s="11"/>
      <c r="AO344" s="11"/>
    </row>
    <row r="345" spans="1:41" x14ac:dyDescent="0.2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  <c r="AK345" s="11"/>
      <c r="AL345" s="11"/>
      <c r="AM345" s="11"/>
      <c r="AN345" s="11"/>
      <c r="AO345" s="11"/>
    </row>
    <row r="346" spans="1:41" x14ac:dyDescent="0.2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  <c r="AK346" s="11"/>
      <c r="AL346" s="11"/>
      <c r="AM346" s="11"/>
      <c r="AN346" s="11"/>
      <c r="AO346" s="11"/>
    </row>
    <row r="347" spans="1:41" x14ac:dyDescent="0.2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  <c r="AK347" s="11"/>
      <c r="AL347" s="11"/>
      <c r="AM347" s="11"/>
      <c r="AN347" s="11"/>
      <c r="AO347" s="11"/>
    </row>
    <row r="348" spans="1:41" x14ac:dyDescent="0.2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  <c r="AK348" s="11"/>
      <c r="AL348" s="11"/>
      <c r="AM348" s="11"/>
      <c r="AN348" s="11"/>
      <c r="AO348" s="11"/>
    </row>
    <row r="349" spans="1:41" x14ac:dyDescent="0.2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  <c r="AK349" s="11"/>
      <c r="AL349" s="11"/>
      <c r="AM349" s="11"/>
      <c r="AN349" s="11"/>
      <c r="AO349" s="11"/>
    </row>
    <row r="350" spans="1:41" x14ac:dyDescent="0.2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  <c r="AK350" s="11"/>
      <c r="AL350" s="11"/>
      <c r="AM350" s="11"/>
      <c r="AN350" s="11"/>
      <c r="AO350" s="11"/>
    </row>
    <row r="351" spans="1:41" x14ac:dyDescent="0.2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</row>
    <row r="352" spans="1:41" x14ac:dyDescent="0.2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</row>
    <row r="353" spans="1:41" x14ac:dyDescent="0.2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</row>
    <row r="354" spans="1:41" x14ac:dyDescent="0.2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  <c r="AK354" s="11"/>
      <c r="AL354" s="11"/>
      <c r="AM354" s="11"/>
      <c r="AN354" s="11"/>
      <c r="AO354" s="11"/>
    </row>
    <row r="355" spans="1:41" x14ac:dyDescent="0.2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  <c r="AK355" s="11"/>
      <c r="AL355" s="11"/>
      <c r="AM355" s="11"/>
      <c r="AN355" s="11"/>
      <c r="AO355" s="11"/>
    </row>
    <row r="356" spans="1:41" x14ac:dyDescent="0.2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  <c r="AK356" s="11"/>
      <c r="AL356" s="11"/>
      <c r="AM356" s="11"/>
      <c r="AN356" s="11"/>
      <c r="AO356" s="11"/>
    </row>
    <row r="357" spans="1:41" x14ac:dyDescent="0.2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  <c r="AK357" s="11"/>
      <c r="AL357" s="11"/>
      <c r="AM357" s="11"/>
      <c r="AN357" s="11"/>
      <c r="AO357" s="11"/>
    </row>
    <row r="358" spans="1:41" x14ac:dyDescent="0.2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  <c r="AK358" s="11"/>
      <c r="AL358" s="11"/>
      <c r="AM358" s="11"/>
      <c r="AN358" s="11"/>
      <c r="AO358" s="11"/>
    </row>
    <row r="359" spans="1:41" x14ac:dyDescent="0.2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  <c r="AK359" s="11"/>
      <c r="AL359" s="11"/>
      <c r="AM359" s="11"/>
      <c r="AN359" s="11"/>
      <c r="AO359" s="11"/>
    </row>
    <row r="360" spans="1:41" x14ac:dyDescent="0.2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  <c r="AK360" s="11"/>
      <c r="AL360" s="11"/>
      <c r="AM360" s="11"/>
      <c r="AN360" s="11"/>
      <c r="AO360" s="11"/>
    </row>
    <row r="361" spans="1:41" x14ac:dyDescent="0.2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  <c r="AK361" s="11"/>
      <c r="AL361" s="11"/>
      <c r="AM361" s="11"/>
      <c r="AN361" s="11"/>
      <c r="AO361" s="11"/>
    </row>
    <row r="362" spans="1:41" x14ac:dyDescent="0.2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  <c r="AK362" s="11"/>
      <c r="AL362" s="11"/>
      <c r="AM362" s="11"/>
      <c r="AN362" s="11"/>
      <c r="AO362" s="11"/>
    </row>
    <row r="363" spans="1:41" x14ac:dyDescent="0.2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  <c r="AK363" s="11"/>
      <c r="AL363" s="11"/>
      <c r="AM363" s="11"/>
      <c r="AN363" s="11"/>
      <c r="AO363" s="11"/>
    </row>
    <row r="364" spans="1:41" x14ac:dyDescent="0.2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  <c r="AK364" s="11"/>
      <c r="AL364" s="11"/>
      <c r="AM364" s="11"/>
      <c r="AN364" s="11"/>
      <c r="AO364" s="11"/>
    </row>
    <row r="365" spans="1:41" x14ac:dyDescent="0.2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  <c r="AK365" s="11"/>
      <c r="AL365" s="11"/>
      <c r="AM365" s="11"/>
      <c r="AN365" s="11"/>
      <c r="AO365" s="11"/>
    </row>
    <row r="366" spans="1:41" x14ac:dyDescent="0.2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  <c r="AK366" s="11"/>
      <c r="AL366" s="11"/>
      <c r="AM366" s="11"/>
      <c r="AN366" s="11"/>
      <c r="AO366" s="11"/>
    </row>
    <row r="367" spans="1:41" x14ac:dyDescent="0.2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  <c r="AK367" s="11"/>
      <c r="AL367" s="11"/>
      <c r="AM367" s="11"/>
      <c r="AN367" s="11"/>
      <c r="AO367" s="11"/>
    </row>
    <row r="368" spans="1:41" x14ac:dyDescent="0.2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  <c r="AK368" s="11"/>
      <c r="AL368" s="11"/>
      <c r="AM368" s="11"/>
      <c r="AN368" s="11"/>
      <c r="AO368" s="11"/>
    </row>
    <row r="369" spans="1:41" x14ac:dyDescent="0.2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  <c r="AK369" s="11"/>
      <c r="AL369" s="11"/>
      <c r="AM369" s="11"/>
      <c r="AN369" s="11"/>
      <c r="AO369" s="11"/>
    </row>
    <row r="370" spans="1:41" x14ac:dyDescent="0.2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  <c r="AO370" s="11"/>
    </row>
    <row r="371" spans="1:41" x14ac:dyDescent="0.2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  <c r="AK371" s="11"/>
      <c r="AL371" s="11"/>
      <c r="AM371" s="11"/>
      <c r="AN371" s="11"/>
      <c r="AO371" s="11"/>
    </row>
    <row r="372" spans="1:41" x14ac:dyDescent="0.2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  <c r="AK372" s="11"/>
      <c r="AL372" s="11"/>
      <c r="AM372" s="11"/>
      <c r="AN372" s="11"/>
      <c r="AO372" s="11"/>
    </row>
    <row r="373" spans="1:41" x14ac:dyDescent="0.2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  <c r="AK373" s="11"/>
      <c r="AL373" s="11"/>
      <c r="AM373" s="11"/>
      <c r="AN373" s="11"/>
      <c r="AO373" s="11"/>
    </row>
    <row r="374" spans="1:41" x14ac:dyDescent="0.2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  <c r="AK374" s="11"/>
      <c r="AL374" s="11"/>
      <c r="AM374" s="11"/>
      <c r="AN374" s="11"/>
      <c r="AO374" s="11"/>
    </row>
    <row r="375" spans="1:41" x14ac:dyDescent="0.2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  <c r="AK375" s="11"/>
      <c r="AL375" s="11"/>
      <c r="AM375" s="11"/>
      <c r="AN375" s="11"/>
      <c r="AO375" s="11"/>
    </row>
    <row r="376" spans="1:41" x14ac:dyDescent="0.2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  <c r="AK376" s="11"/>
      <c r="AL376" s="11"/>
      <c r="AM376" s="11"/>
      <c r="AN376" s="11"/>
      <c r="AO376" s="11"/>
    </row>
    <row r="377" spans="1:41" x14ac:dyDescent="0.2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  <c r="AK377" s="11"/>
      <c r="AL377" s="11"/>
      <c r="AM377" s="11"/>
      <c r="AN377" s="11"/>
      <c r="AO377" s="11"/>
    </row>
    <row r="378" spans="1:41" x14ac:dyDescent="0.2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  <c r="AK378" s="11"/>
      <c r="AL378" s="11"/>
      <c r="AM378" s="11"/>
      <c r="AN378" s="11"/>
      <c r="AO378" s="11"/>
    </row>
    <row r="379" spans="1:41" x14ac:dyDescent="0.2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  <c r="AK379" s="11"/>
      <c r="AL379" s="11"/>
      <c r="AM379" s="11"/>
      <c r="AN379" s="11"/>
      <c r="AO379" s="11"/>
    </row>
    <row r="380" spans="1:41" x14ac:dyDescent="0.2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  <c r="AK380" s="11"/>
      <c r="AL380" s="11"/>
      <c r="AM380" s="11"/>
      <c r="AN380" s="11"/>
      <c r="AO380" s="11"/>
    </row>
    <row r="381" spans="1:41" x14ac:dyDescent="0.2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  <c r="AK381" s="11"/>
      <c r="AL381" s="11"/>
      <c r="AM381" s="11"/>
      <c r="AN381" s="11"/>
      <c r="AO381" s="11"/>
    </row>
    <row r="382" spans="1:41" x14ac:dyDescent="0.2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  <c r="AK382" s="11"/>
      <c r="AL382" s="11"/>
      <c r="AM382" s="11"/>
      <c r="AN382" s="11"/>
      <c r="AO382" s="11"/>
    </row>
    <row r="383" spans="1:41" x14ac:dyDescent="0.2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  <c r="AK383" s="11"/>
      <c r="AL383" s="11"/>
      <c r="AM383" s="11"/>
      <c r="AN383" s="11"/>
      <c r="AO383" s="11"/>
    </row>
    <row r="384" spans="1:41" x14ac:dyDescent="0.2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  <c r="AK384" s="11"/>
      <c r="AL384" s="11"/>
      <c r="AM384" s="11"/>
      <c r="AN384" s="11"/>
      <c r="AO384" s="11"/>
    </row>
    <row r="385" spans="1:41" x14ac:dyDescent="0.2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  <c r="AK385" s="11"/>
      <c r="AL385" s="11"/>
      <c r="AM385" s="11"/>
      <c r="AN385" s="11"/>
      <c r="AO385" s="11"/>
    </row>
    <row r="386" spans="1:41" x14ac:dyDescent="0.2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</row>
    <row r="387" spans="1:41" x14ac:dyDescent="0.2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  <c r="AK387" s="11"/>
      <c r="AL387" s="11"/>
      <c r="AM387" s="11"/>
      <c r="AN387" s="11"/>
      <c r="AO387" s="11"/>
    </row>
    <row r="388" spans="1:41" x14ac:dyDescent="0.2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  <c r="AK388" s="11"/>
      <c r="AL388" s="11"/>
      <c r="AM388" s="11"/>
      <c r="AN388" s="11"/>
      <c r="AO388" s="11"/>
    </row>
    <row r="389" spans="1:41" x14ac:dyDescent="0.2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  <c r="AK389" s="11"/>
      <c r="AL389" s="11"/>
      <c r="AM389" s="11"/>
      <c r="AN389" s="11"/>
      <c r="AO389" s="11"/>
    </row>
    <row r="390" spans="1:41" x14ac:dyDescent="0.2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  <c r="AK390" s="11"/>
      <c r="AL390" s="11"/>
      <c r="AM390" s="11"/>
      <c r="AN390" s="11"/>
      <c r="AO390" s="11"/>
    </row>
    <row r="391" spans="1:41" x14ac:dyDescent="0.2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  <c r="AK391" s="11"/>
      <c r="AL391" s="11"/>
      <c r="AM391" s="11"/>
      <c r="AN391" s="11"/>
      <c r="AO391" s="11"/>
    </row>
    <row r="392" spans="1:41" x14ac:dyDescent="0.2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  <c r="AK392" s="11"/>
      <c r="AL392" s="11"/>
      <c r="AM392" s="11"/>
      <c r="AN392" s="11"/>
      <c r="AO392" s="11"/>
    </row>
    <row r="393" spans="1:41" x14ac:dyDescent="0.2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  <c r="AK393" s="11"/>
      <c r="AL393" s="11"/>
      <c r="AM393" s="11"/>
      <c r="AN393" s="11"/>
      <c r="AO393" s="11"/>
    </row>
    <row r="394" spans="1:41" x14ac:dyDescent="0.2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  <c r="AK394" s="11"/>
      <c r="AL394" s="11"/>
      <c r="AM394" s="11"/>
      <c r="AN394" s="11"/>
      <c r="AO394" s="11"/>
    </row>
    <row r="395" spans="1:41" x14ac:dyDescent="0.2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  <c r="AK395" s="11"/>
      <c r="AL395" s="11"/>
      <c r="AM395" s="11"/>
      <c r="AN395" s="11"/>
      <c r="AO395" s="11"/>
    </row>
    <row r="396" spans="1:41" x14ac:dyDescent="0.2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  <c r="AK396" s="11"/>
      <c r="AL396" s="11"/>
      <c r="AM396" s="11"/>
      <c r="AN396" s="11"/>
      <c r="AO396" s="11"/>
    </row>
    <row r="397" spans="1:41" x14ac:dyDescent="0.2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  <c r="AK397" s="11"/>
      <c r="AL397" s="11"/>
      <c r="AM397" s="11"/>
      <c r="AN397" s="11"/>
      <c r="AO397" s="11"/>
    </row>
    <row r="398" spans="1:41" x14ac:dyDescent="0.2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  <c r="AO398" s="11"/>
    </row>
    <row r="399" spans="1:41" x14ac:dyDescent="0.2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  <c r="AK399" s="11"/>
      <c r="AL399" s="11"/>
      <c r="AM399" s="11"/>
      <c r="AN399" s="11"/>
      <c r="AO399" s="11"/>
    </row>
    <row r="400" spans="1:41" x14ac:dyDescent="0.2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  <c r="AK400" s="11"/>
      <c r="AL400" s="11"/>
      <c r="AM400" s="11"/>
      <c r="AN400" s="11"/>
      <c r="AO400" s="11"/>
    </row>
    <row r="401" spans="1:41" x14ac:dyDescent="0.2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  <c r="AK401" s="11"/>
      <c r="AL401" s="11"/>
      <c r="AM401" s="11"/>
      <c r="AN401" s="11"/>
      <c r="AO401" s="11"/>
    </row>
    <row r="402" spans="1:41" x14ac:dyDescent="0.2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  <c r="AK402" s="11"/>
      <c r="AL402" s="11"/>
      <c r="AM402" s="11"/>
      <c r="AN402" s="11"/>
      <c r="AO402" s="11"/>
    </row>
    <row r="403" spans="1:41" x14ac:dyDescent="0.2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  <c r="AK403" s="11"/>
      <c r="AL403" s="11"/>
      <c r="AM403" s="11"/>
      <c r="AN403" s="11"/>
      <c r="AO403" s="11"/>
    </row>
    <row r="404" spans="1:41" x14ac:dyDescent="0.2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  <c r="AK404" s="11"/>
      <c r="AL404" s="11"/>
      <c r="AM404" s="11"/>
      <c r="AN404" s="11"/>
      <c r="AO404" s="11"/>
    </row>
    <row r="405" spans="1:41" x14ac:dyDescent="0.2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  <c r="AK405" s="11"/>
      <c r="AL405" s="11"/>
      <c r="AM405" s="11"/>
      <c r="AN405" s="11"/>
      <c r="AO405" s="11"/>
    </row>
    <row r="406" spans="1:41" x14ac:dyDescent="0.2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  <c r="AK406" s="11"/>
      <c r="AL406" s="11"/>
      <c r="AM406" s="11"/>
      <c r="AN406" s="11"/>
      <c r="AO406" s="11"/>
    </row>
    <row r="407" spans="1:41" x14ac:dyDescent="0.2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  <c r="AK407" s="11"/>
      <c r="AL407" s="11"/>
      <c r="AM407" s="11"/>
      <c r="AN407" s="11"/>
      <c r="AO407" s="11"/>
    </row>
    <row r="408" spans="1:41" x14ac:dyDescent="0.2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  <c r="AK408" s="11"/>
      <c r="AL408" s="11"/>
      <c r="AM408" s="11"/>
      <c r="AN408" s="11"/>
      <c r="AO408" s="11"/>
    </row>
    <row r="409" spans="1:41" x14ac:dyDescent="0.2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  <c r="AK409" s="11"/>
      <c r="AL409" s="11"/>
      <c r="AM409" s="11"/>
      <c r="AN409" s="11"/>
      <c r="AO409" s="11"/>
    </row>
    <row r="410" spans="1:41" x14ac:dyDescent="0.2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  <c r="AK410" s="11"/>
      <c r="AL410" s="11"/>
      <c r="AM410" s="11"/>
      <c r="AN410" s="11"/>
      <c r="AO410" s="11"/>
    </row>
    <row r="411" spans="1:41" x14ac:dyDescent="0.2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  <c r="AK411" s="11"/>
      <c r="AL411" s="11"/>
      <c r="AM411" s="11"/>
      <c r="AN411" s="11"/>
      <c r="AO411" s="11"/>
    </row>
    <row r="412" spans="1:41" x14ac:dyDescent="0.2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  <c r="AK412" s="11"/>
      <c r="AL412" s="11"/>
      <c r="AM412" s="11"/>
      <c r="AN412" s="11"/>
      <c r="AO412" s="11"/>
    </row>
    <row r="413" spans="1:41" x14ac:dyDescent="0.2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  <c r="AK413" s="11"/>
      <c r="AL413" s="11"/>
      <c r="AM413" s="11"/>
      <c r="AN413" s="11"/>
      <c r="AO413" s="11"/>
    </row>
    <row r="414" spans="1:41" x14ac:dyDescent="0.2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  <c r="AK414" s="11"/>
      <c r="AL414" s="11"/>
      <c r="AM414" s="11"/>
      <c r="AN414" s="11"/>
      <c r="AO414" s="11"/>
    </row>
    <row r="415" spans="1:41" x14ac:dyDescent="0.2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  <c r="AK415" s="11"/>
      <c r="AL415" s="11"/>
      <c r="AM415" s="11"/>
      <c r="AN415" s="11"/>
      <c r="AO415" s="11"/>
    </row>
    <row r="416" spans="1:41" x14ac:dyDescent="0.2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  <c r="AK416" s="11"/>
      <c r="AL416" s="11"/>
      <c r="AM416" s="11"/>
      <c r="AN416" s="11"/>
      <c r="AO416" s="11"/>
    </row>
    <row r="417" spans="1:41" x14ac:dyDescent="0.2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  <c r="AK417" s="11"/>
      <c r="AL417" s="11"/>
      <c r="AM417" s="11"/>
      <c r="AN417" s="11"/>
      <c r="AO417" s="11"/>
    </row>
    <row r="418" spans="1:41" x14ac:dyDescent="0.2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  <c r="AK418" s="11"/>
      <c r="AL418" s="11"/>
      <c r="AM418" s="11"/>
      <c r="AN418" s="11"/>
      <c r="AO418" s="11"/>
    </row>
    <row r="419" spans="1:41" x14ac:dyDescent="0.2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  <c r="AK419" s="11"/>
      <c r="AL419" s="11"/>
      <c r="AM419" s="11"/>
      <c r="AN419" s="11"/>
      <c r="AO419" s="11"/>
    </row>
    <row r="420" spans="1:41" x14ac:dyDescent="0.2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  <c r="AK420" s="11"/>
      <c r="AL420" s="11"/>
      <c r="AM420" s="11"/>
      <c r="AN420" s="11"/>
      <c r="AO420" s="11"/>
    </row>
    <row r="421" spans="1:41" x14ac:dyDescent="0.2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  <c r="AK421" s="11"/>
      <c r="AL421" s="11"/>
      <c r="AM421" s="11"/>
      <c r="AN421" s="11"/>
      <c r="AO421" s="11"/>
    </row>
    <row r="422" spans="1:41" x14ac:dyDescent="0.2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  <c r="AK422" s="11"/>
      <c r="AL422" s="11"/>
      <c r="AM422" s="11"/>
      <c r="AN422" s="11"/>
      <c r="AO422" s="11"/>
    </row>
    <row r="423" spans="1:41" x14ac:dyDescent="0.2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  <c r="AK423" s="11"/>
      <c r="AL423" s="11"/>
      <c r="AM423" s="11"/>
      <c r="AN423" s="11"/>
      <c r="AO423" s="11"/>
    </row>
    <row r="424" spans="1:41" x14ac:dyDescent="0.2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  <c r="AK424" s="11"/>
      <c r="AL424" s="11"/>
      <c r="AM424" s="11"/>
      <c r="AN424" s="11"/>
      <c r="AO424" s="11"/>
    </row>
    <row r="425" spans="1:41" x14ac:dyDescent="0.2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  <c r="AK425" s="11"/>
      <c r="AL425" s="11"/>
      <c r="AM425" s="11"/>
      <c r="AN425" s="11"/>
      <c r="AO425" s="11"/>
    </row>
    <row r="426" spans="1:41" x14ac:dyDescent="0.2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  <c r="AO426" s="11"/>
    </row>
    <row r="427" spans="1:41" x14ac:dyDescent="0.2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  <c r="AK427" s="11"/>
      <c r="AL427" s="11"/>
      <c r="AM427" s="11"/>
      <c r="AN427" s="11"/>
      <c r="AO427" s="11"/>
    </row>
    <row r="428" spans="1:41" x14ac:dyDescent="0.2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  <c r="AK428" s="11"/>
      <c r="AL428" s="11"/>
      <c r="AM428" s="11"/>
      <c r="AN428" s="11"/>
      <c r="AO428" s="11"/>
    </row>
    <row r="429" spans="1:41" x14ac:dyDescent="0.2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  <c r="AK429" s="11"/>
      <c r="AL429" s="11"/>
      <c r="AM429" s="11"/>
      <c r="AN429" s="11"/>
      <c r="AO429" s="11"/>
    </row>
    <row r="430" spans="1:41" x14ac:dyDescent="0.2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  <c r="AK430" s="11"/>
      <c r="AL430" s="11"/>
      <c r="AM430" s="11"/>
      <c r="AN430" s="11"/>
      <c r="AO430" s="11"/>
    </row>
    <row r="431" spans="1:41" x14ac:dyDescent="0.2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  <c r="AK431" s="11"/>
      <c r="AL431" s="11"/>
      <c r="AM431" s="11"/>
      <c r="AN431" s="11"/>
      <c r="AO431" s="11"/>
    </row>
    <row r="432" spans="1:41" x14ac:dyDescent="0.2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  <c r="AK432" s="11"/>
      <c r="AL432" s="11"/>
      <c r="AM432" s="11"/>
      <c r="AN432" s="11"/>
      <c r="AO432" s="11"/>
    </row>
    <row r="433" spans="1:41" x14ac:dyDescent="0.2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  <c r="AK433" s="11"/>
      <c r="AL433" s="11"/>
      <c r="AM433" s="11"/>
      <c r="AN433" s="11"/>
      <c r="AO433" s="11"/>
    </row>
    <row r="434" spans="1:41" x14ac:dyDescent="0.2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  <c r="AK434" s="11"/>
      <c r="AL434" s="11"/>
      <c r="AM434" s="11"/>
      <c r="AN434" s="11"/>
      <c r="AO434" s="11"/>
    </row>
    <row r="435" spans="1:41" x14ac:dyDescent="0.2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  <c r="AK435" s="11"/>
      <c r="AL435" s="11"/>
      <c r="AM435" s="11"/>
      <c r="AN435" s="11"/>
      <c r="AO435" s="11"/>
    </row>
    <row r="436" spans="1:41" x14ac:dyDescent="0.2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  <c r="AK436" s="11"/>
      <c r="AL436" s="11"/>
      <c r="AM436" s="11"/>
      <c r="AN436" s="11"/>
      <c r="AO436" s="11"/>
    </row>
    <row r="437" spans="1:41" x14ac:dyDescent="0.2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  <c r="AK437" s="11"/>
      <c r="AL437" s="11"/>
      <c r="AM437" s="11"/>
      <c r="AN437" s="11"/>
      <c r="AO437" s="11"/>
    </row>
    <row r="438" spans="1:41" x14ac:dyDescent="0.2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  <c r="AK438" s="11"/>
      <c r="AL438" s="11"/>
      <c r="AM438" s="11"/>
      <c r="AN438" s="11"/>
      <c r="AO438" s="11"/>
    </row>
    <row r="439" spans="1:41" x14ac:dyDescent="0.2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  <c r="AK439" s="11"/>
      <c r="AL439" s="11"/>
      <c r="AM439" s="11"/>
      <c r="AN439" s="11"/>
      <c r="AO439" s="11"/>
    </row>
    <row r="440" spans="1:41" x14ac:dyDescent="0.2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  <c r="AK440" s="11"/>
      <c r="AL440" s="11"/>
      <c r="AM440" s="11"/>
      <c r="AN440" s="11"/>
      <c r="AO440" s="11"/>
    </row>
    <row r="441" spans="1:41" x14ac:dyDescent="0.2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  <c r="AK441" s="11"/>
      <c r="AL441" s="11"/>
      <c r="AM441" s="11"/>
      <c r="AN441" s="11"/>
      <c r="AO441" s="11"/>
    </row>
    <row r="442" spans="1:41" x14ac:dyDescent="0.2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  <c r="AK442" s="11"/>
      <c r="AL442" s="11"/>
      <c r="AM442" s="11"/>
      <c r="AN442" s="11"/>
      <c r="AO442" s="11"/>
    </row>
    <row r="443" spans="1:41" x14ac:dyDescent="0.2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  <c r="AK443" s="11"/>
      <c r="AL443" s="11"/>
      <c r="AM443" s="11"/>
      <c r="AN443" s="11"/>
      <c r="AO443" s="11"/>
    </row>
    <row r="444" spans="1:41" x14ac:dyDescent="0.2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  <c r="AK444" s="11"/>
      <c r="AL444" s="11"/>
      <c r="AM444" s="11"/>
      <c r="AN444" s="11"/>
      <c r="AO444" s="11"/>
    </row>
    <row r="445" spans="1:41" x14ac:dyDescent="0.2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  <c r="AK445" s="11"/>
      <c r="AL445" s="11"/>
      <c r="AM445" s="11"/>
      <c r="AN445" s="11"/>
      <c r="AO445" s="11"/>
    </row>
    <row r="446" spans="1:41" x14ac:dyDescent="0.2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  <c r="AK446" s="11"/>
      <c r="AL446" s="11"/>
      <c r="AM446" s="11"/>
      <c r="AN446" s="11"/>
      <c r="AO446" s="11"/>
    </row>
    <row r="447" spans="1:41" x14ac:dyDescent="0.2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  <c r="AK447" s="11"/>
      <c r="AL447" s="11"/>
      <c r="AM447" s="11"/>
      <c r="AN447" s="11"/>
      <c r="AO447" s="11"/>
    </row>
    <row r="448" spans="1:41" x14ac:dyDescent="0.2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  <c r="AK448" s="11"/>
      <c r="AL448" s="11"/>
      <c r="AM448" s="11"/>
      <c r="AN448" s="11"/>
      <c r="AO448" s="11"/>
    </row>
    <row r="449" spans="1:41" x14ac:dyDescent="0.2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  <c r="AK449" s="11"/>
      <c r="AL449" s="11"/>
      <c r="AM449" s="11"/>
      <c r="AN449" s="11"/>
      <c r="AO449" s="11"/>
    </row>
    <row r="450" spans="1:41" x14ac:dyDescent="0.2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  <c r="AK450" s="11"/>
      <c r="AL450" s="11"/>
      <c r="AM450" s="11"/>
      <c r="AN450" s="11"/>
      <c r="AO450" s="11"/>
    </row>
    <row r="451" spans="1:41" x14ac:dyDescent="0.2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  <c r="AK451" s="11"/>
      <c r="AL451" s="11"/>
      <c r="AM451" s="11"/>
      <c r="AN451" s="11"/>
      <c r="AO451" s="11"/>
    </row>
    <row r="452" spans="1:41" x14ac:dyDescent="0.2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  <c r="AK452" s="11"/>
      <c r="AL452" s="11"/>
      <c r="AM452" s="11"/>
      <c r="AN452" s="11"/>
      <c r="AO452" s="11"/>
    </row>
    <row r="453" spans="1:41" x14ac:dyDescent="0.2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  <c r="AK453" s="11"/>
      <c r="AL453" s="11"/>
      <c r="AM453" s="11"/>
      <c r="AN453" s="11"/>
      <c r="AO453" s="11"/>
    </row>
    <row r="454" spans="1:41" x14ac:dyDescent="0.2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  <c r="AK454" s="11"/>
      <c r="AL454" s="11"/>
      <c r="AM454" s="11"/>
      <c r="AN454" s="11"/>
      <c r="AO454" s="11"/>
    </row>
    <row r="455" spans="1:41" x14ac:dyDescent="0.2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  <c r="AK455" s="11"/>
      <c r="AL455" s="11"/>
      <c r="AM455" s="11"/>
      <c r="AN455" s="11"/>
      <c r="AO455" s="11"/>
    </row>
    <row r="456" spans="1:41" x14ac:dyDescent="0.2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  <c r="AK456" s="11"/>
      <c r="AL456" s="11"/>
      <c r="AM456" s="11"/>
      <c r="AN456" s="11"/>
      <c r="AO456" s="11"/>
    </row>
    <row r="457" spans="1:41" x14ac:dyDescent="0.2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  <c r="AK457" s="11"/>
      <c r="AL457" s="11"/>
      <c r="AM457" s="11"/>
      <c r="AN457" s="11"/>
      <c r="AO457" s="11"/>
    </row>
    <row r="458" spans="1:41" x14ac:dyDescent="0.2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  <c r="AK458" s="11"/>
      <c r="AL458" s="11"/>
      <c r="AM458" s="11"/>
      <c r="AN458" s="11"/>
      <c r="AO458" s="11"/>
    </row>
    <row r="459" spans="1:41" x14ac:dyDescent="0.2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  <c r="AK459" s="11"/>
      <c r="AL459" s="11"/>
      <c r="AM459" s="11"/>
      <c r="AN459" s="11"/>
      <c r="AO459" s="11"/>
    </row>
    <row r="460" spans="1:41" x14ac:dyDescent="0.2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  <c r="AK460" s="11"/>
      <c r="AL460" s="11"/>
      <c r="AM460" s="11"/>
      <c r="AN460" s="11"/>
      <c r="AO460" s="11"/>
    </row>
    <row r="461" spans="1:41" x14ac:dyDescent="0.2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</row>
    <row r="462" spans="1:41" x14ac:dyDescent="0.2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  <c r="AK462" s="11"/>
      <c r="AL462" s="11"/>
      <c r="AM462" s="11"/>
      <c r="AN462" s="11"/>
      <c r="AO462" s="11"/>
    </row>
    <row r="463" spans="1:41" x14ac:dyDescent="0.2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  <c r="AK463" s="11"/>
      <c r="AL463" s="11"/>
      <c r="AM463" s="11"/>
      <c r="AN463" s="11"/>
      <c r="AO463" s="11"/>
    </row>
    <row r="464" spans="1:41" x14ac:dyDescent="0.2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  <c r="AK464" s="11"/>
      <c r="AL464" s="11"/>
      <c r="AM464" s="11"/>
      <c r="AN464" s="11"/>
      <c r="AO464" s="11"/>
    </row>
    <row r="465" spans="1:41" x14ac:dyDescent="0.2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  <c r="AK465" s="11"/>
      <c r="AL465" s="11"/>
      <c r="AM465" s="11"/>
      <c r="AN465" s="11"/>
      <c r="AO465" s="11"/>
    </row>
    <row r="466" spans="1:41" x14ac:dyDescent="0.2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  <c r="AK466" s="11"/>
      <c r="AL466" s="11"/>
      <c r="AM466" s="11"/>
      <c r="AN466" s="11"/>
      <c r="AO466" s="11"/>
    </row>
    <row r="467" spans="1:41" x14ac:dyDescent="0.2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  <c r="AK467" s="11"/>
      <c r="AL467" s="11"/>
      <c r="AM467" s="11"/>
      <c r="AN467" s="11"/>
      <c r="AO467" s="11"/>
    </row>
    <row r="468" spans="1:41" x14ac:dyDescent="0.2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  <c r="AK468" s="11"/>
      <c r="AL468" s="11"/>
      <c r="AM468" s="11"/>
      <c r="AN468" s="11"/>
      <c r="AO468" s="11"/>
    </row>
    <row r="469" spans="1:41" x14ac:dyDescent="0.2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  <c r="AK469" s="11"/>
      <c r="AL469" s="11"/>
      <c r="AM469" s="11"/>
      <c r="AN469" s="11"/>
      <c r="AO469" s="11"/>
    </row>
    <row r="470" spans="1:41" x14ac:dyDescent="0.2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  <c r="AK470" s="11"/>
      <c r="AL470" s="11"/>
      <c r="AM470" s="11"/>
      <c r="AN470" s="11"/>
      <c r="AO470" s="11"/>
    </row>
    <row r="471" spans="1:41" x14ac:dyDescent="0.2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  <c r="AK471" s="11"/>
      <c r="AL471" s="11"/>
      <c r="AM471" s="11"/>
      <c r="AN471" s="11"/>
      <c r="AO471" s="11"/>
    </row>
    <row r="472" spans="1:41" x14ac:dyDescent="0.2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  <c r="AK472" s="11"/>
      <c r="AL472" s="11"/>
      <c r="AM472" s="11"/>
      <c r="AN472" s="11"/>
      <c r="AO472" s="11"/>
    </row>
    <row r="473" spans="1:41" x14ac:dyDescent="0.2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  <c r="AK473" s="11"/>
      <c r="AL473" s="11"/>
      <c r="AM473" s="11"/>
      <c r="AN473" s="11"/>
      <c r="AO473" s="11"/>
    </row>
    <row r="474" spans="1:41" x14ac:dyDescent="0.2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  <c r="AK474" s="11"/>
      <c r="AL474" s="11"/>
      <c r="AM474" s="11"/>
      <c r="AN474" s="11"/>
      <c r="AO474" s="11"/>
    </row>
    <row r="475" spans="1:41" x14ac:dyDescent="0.2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  <c r="AK475" s="11"/>
      <c r="AL475" s="11"/>
      <c r="AM475" s="11"/>
      <c r="AN475" s="11"/>
      <c r="AO475" s="11"/>
    </row>
    <row r="476" spans="1:41" x14ac:dyDescent="0.2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  <c r="AK476" s="11"/>
      <c r="AL476" s="11"/>
      <c r="AM476" s="11"/>
      <c r="AN476" s="11"/>
      <c r="AO476" s="11"/>
    </row>
    <row r="477" spans="1:41" x14ac:dyDescent="0.2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  <c r="AK477" s="11"/>
      <c r="AL477" s="11"/>
      <c r="AM477" s="11"/>
      <c r="AN477" s="11"/>
      <c r="AO477" s="11"/>
    </row>
    <row r="478" spans="1:41" x14ac:dyDescent="0.2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  <c r="AK478" s="11"/>
      <c r="AL478" s="11"/>
      <c r="AM478" s="11"/>
      <c r="AN478" s="11"/>
      <c r="AO478" s="11"/>
    </row>
    <row r="479" spans="1:41" x14ac:dyDescent="0.2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  <c r="AK479" s="11"/>
      <c r="AL479" s="11"/>
      <c r="AM479" s="11"/>
      <c r="AN479" s="11"/>
      <c r="AO479" s="11"/>
    </row>
    <row r="480" spans="1:41" x14ac:dyDescent="0.2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  <c r="AK480" s="11"/>
      <c r="AL480" s="11"/>
      <c r="AM480" s="11"/>
      <c r="AN480" s="11"/>
      <c r="AO480" s="11"/>
    </row>
    <row r="481" spans="1:41" x14ac:dyDescent="0.2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  <c r="AK481" s="11"/>
      <c r="AL481" s="11"/>
      <c r="AM481" s="11"/>
      <c r="AN481" s="11"/>
      <c r="AO481" s="11"/>
    </row>
    <row r="482" spans="1:41" x14ac:dyDescent="0.2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  <c r="AK482" s="11"/>
      <c r="AL482" s="11"/>
      <c r="AM482" s="11"/>
      <c r="AN482" s="11"/>
      <c r="AO482" s="11"/>
    </row>
    <row r="483" spans="1:41" x14ac:dyDescent="0.2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  <c r="AK483" s="11"/>
      <c r="AL483" s="11"/>
      <c r="AM483" s="11"/>
      <c r="AN483" s="11"/>
      <c r="AO483" s="11"/>
    </row>
    <row r="484" spans="1:41" x14ac:dyDescent="0.2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  <c r="AK484" s="11"/>
      <c r="AL484" s="11"/>
      <c r="AM484" s="11"/>
      <c r="AN484" s="11"/>
      <c r="AO484" s="11"/>
    </row>
    <row r="485" spans="1:41" x14ac:dyDescent="0.2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  <c r="AK485" s="11"/>
      <c r="AL485" s="11"/>
      <c r="AM485" s="11"/>
      <c r="AN485" s="11"/>
      <c r="AO485" s="11"/>
    </row>
    <row r="486" spans="1:41" x14ac:dyDescent="0.2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  <c r="AK486" s="11"/>
      <c r="AL486" s="11"/>
      <c r="AM486" s="11"/>
      <c r="AN486" s="11"/>
      <c r="AO486" s="11"/>
    </row>
    <row r="487" spans="1:41" x14ac:dyDescent="0.2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  <c r="AK487" s="11"/>
      <c r="AL487" s="11"/>
      <c r="AM487" s="11"/>
      <c r="AN487" s="11"/>
      <c r="AO487" s="11"/>
    </row>
    <row r="488" spans="1:41" x14ac:dyDescent="0.2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  <c r="AK488" s="11"/>
      <c r="AL488" s="11"/>
      <c r="AM488" s="11"/>
      <c r="AN488" s="11"/>
      <c r="AO488" s="11"/>
    </row>
    <row r="489" spans="1:41" x14ac:dyDescent="0.2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  <c r="AK489" s="11"/>
      <c r="AL489" s="11"/>
      <c r="AM489" s="11"/>
      <c r="AN489" s="11"/>
      <c r="AO489" s="11"/>
    </row>
    <row r="490" spans="1:41" x14ac:dyDescent="0.2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  <c r="AK490" s="11"/>
      <c r="AL490" s="11"/>
      <c r="AM490" s="11"/>
      <c r="AN490" s="11"/>
      <c r="AO490" s="11"/>
    </row>
    <row r="491" spans="1:41" x14ac:dyDescent="0.2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  <c r="AK491" s="11"/>
      <c r="AL491" s="11"/>
      <c r="AM491" s="11"/>
      <c r="AN491" s="11"/>
      <c r="AO491" s="11"/>
    </row>
    <row r="492" spans="1:41" x14ac:dyDescent="0.2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  <c r="AK492" s="11"/>
      <c r="AL492" s="11"/>
      <c r="AM492" s="11"/>
      <c r="AN492" s="11"/>
      <c r="AO492" s="11"/>
    </row>
    <row r="493" spans="1:41" x14ac:dyDescent="0.2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  <c r="AK493" s="11"/>
      <c r="AL493" s="11"/>
      <c r="AM493" s="11"/>
      <c r="AN493" s="11"/>
      <c r="AO493" s="11"/>
    </row>
    <row r="494" spans="1:41" x14ac:dyDescent="0.2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  <c r="AK494" s="11"/>
      <c r="AL494" s="11"/>
      <c r="AM494" s="11"/>
      <c r="AN494" s="11"/>
      <c r="AO494" s="11"/>
    </row>
    <row r="495" spans="1:41" x14ac:dyDescent="0.2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  <c r="AK495" s="11"/>
      <c r="AL495" s="11"/>
      <c r="AM495" s="11"/>
      <c r="AN495" s="11"/>
      <c r="AO495" s="11"/>
    </row>
    <row r="496" spans="1:41" x14ac:dyDescent="0.2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  <c r="AK496" s="11"/>
      <c r="AL496" s="11"/>
      <c r="AM496" s="11"/>
      <c r="AN496" s="11"/>
      <c r="AO496" s="11"/>
    </row>
    <row r="497" spans="1:41" x14ac:dyDescent="0.2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  <c r="AK497" s="11"/>
      <c r="AL497" s="11"/>
      <c r="AM497" s="11"/>
      <c r="AN497" s="11"/>
      <c r="AO497" s="11"/>
    </row>
    <row r="498" spans="1:41" x14ac:dyDescent="0.2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  <c r="AK498" s="11"/>
      <c r="AL498" s="11"/>
      <c r="AM498" s="11"/>
      <c r="AN498" s="11"/>
      <c r="AO498" s="11"/>
    </row>
    <row r="499" spans="1:41" x14ac:dyDescent="0.2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  <c r="AK499" s="11"/>
      <c r="AL499" s="11"/>
      <c r="AM499" s="11"/>
      <c r="AN499" s="11"/>
      <c r="AO499" s="11"/>
    </row>
    <row r="500" spans="1:41" x14ac:dyDescent="0.2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  <c r="AK500" s="11"/>
      <c r="AL500" s="11"/>
      <c r="AM500" s="11"/>
      <c r="AN500" s="11"/>
      <c r="AO500" s="11"/>
    </row>
    <row r="501" spans="1:41" x14ac:dyDescent="0.2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  <c r="AK501" s="11"/>
      <c r="AL501" s="11"/>
      <c r="AM501" s="11"/>
      <c r="AN501" s="11"/>
      <c r="AO501" s="11"/>
    </row>
    <row r="502" spans="1:41" x14ac:dyDescent="0.2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  <c r="AK502" s="11"/>
      <c r="AL502" s="11"/>
      <c r="AM502" s="11"/>
      <c r="AN502" s="11"/>
      <c r="AO502" s="11"/>
    </row>
    <row r="503" spans="1:41" x14ac:dyDescent="0.2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  <c r="AK503" s="11"/>
      <c r="AL503" s="11"/>
      <c r="AM503" s="11"/>
      <c r="AN503" s="11"/>
      <c r="AO503" s="11"/>
    </row>
    <row r="504" spans="1:41" x14ac:dyDescent="0.2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  <c r="AK504" s="11"/>
      <c r="AL504" s="11"/>
      <c r="AM504" s="11"/>
      <c r="AN504" s="11"/>
      <c r="AO504" s="11"/>
    </row>
    <row r="505" spans="1:41" x14ac:dyDescent="0.2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  <c r="AK505" s="11"/>
      <c r="AL505" s="11"/>
      <c r="AM505" s="11"/>
      <c r="AN505" s="11"/>
      <c r="AO505" s="11"/>
    </row>
    <row r="506" spans="1:41" x14ac:dyDescent="0.2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  <c r="AK506" s="11"/>
      <c r="AL506" s="11"/>
      <c r="AM506" s="11"/>
      <c r="AN506" s="11"/>
      <c r="AO506" s="11"/>
    </row>
    <row r="507" spans="1:41" x14ac:dyDescent="0.2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  <c r="AK507" s="11"/>
      <c r="AL507" s="11"/>
      <c r="AM507" s="11"/>
      <c r="AN507" s="11"/>
      <c r="AO507" s="11"/>
    </row>
    <row r="508" spans="1:41" x14ac:dyDescent="0.2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  <c r="AK508" s="11"/>
      <c r="AL508" s="11"/>
      <c r="AM508" s="11"/>
      <c r="AN508" s="11"/>
      <c r="AO508" s="11"/>
    </row>
    <row r="509" spans="1:41" x14ac:dyDescent="0.2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  <c r="AK509" s="11"/>
      <c r="AL509" s="11"/>
      <c r="AM509" s="11"/>
      <c r="AN509" s="11"/>
      <c r="AO509" s="11"/>
    </row>
    <row r="510" spans="1:41" x14ac:dyDescent="0.2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  <c r="AK510" s="11"/>
      <c r="AL510" s="11"/>
      <c r="AM510" s="11"/>
      <c r="AN510" s="11"/>
      <c r="AO510" s="11"/>
    </row>
    <row r="511" spans="1:41" x14ac:dyDescent="0.2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  <c r="AK511" s="11"/>
      <c r="AL511" s="11"/>
      <c r="AM511" s="11"/>
      <c r="AN511" s="11"/>
      <c r="AO511" s="11"/>
    </row>
    <row r="512" spans="1:41" x14ac:dyDescent="0.2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  <c r="AK512" s="11"/>
      <c r="AL512" s="11"/>
      <c r="AM512" s="11"/>
      <c r="AN512" s="11"/>
      <c r="AO512" s="11"/>
    </row>
    <row r="513" spans="1:41" x14ac:dyDescent="0.2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  <c r="AK513" s="11"/>
      <c r="AL513" s="11"/>
      <c r="AM513" s="11"/>
      <c r="AN513" s="11"/>
      <c r="AO513" s="11"/>
    </row>
    <row r="514" spans="1:41" x14ac:dyDescent="0.2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  <c r="AK514" s="11"/>
      <c r="AL514" s="11"/>
      <c r="AM514" s="11"/>
      <c r="AN514" s="11"/>
      <c r="AO514" s="11"/>
    </row>
    <row r="515" spans="1:41" x14ac:dyDescent="0.2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  <c r="AK515" s="11"/>
      <c r="AL515" s="11"/>
      <c r="AM515" s="11"/>
      <c r="AN515" s="11"/>
      <c r="AO515" s="11"/>
    </row>
    <row r="516" spans="1:41" x14ac:dyDescent="0.2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  <c r="AK516" s="11"/>
      <c r="AL516" s="11"/>
      <c r="AM516" s="11"/>
      <c r="AN516" s="11"/>
      <c r="AO516" s="11"/>
    </row>
    <row r="517" spans="1:41" x14ac:dyDescent="0.2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  <c r="AK517" s="11"/>
      <c r="AL517" s="11"/>
      <c r="AM517" s="11"/>
      <c r="AN517" s="11"/>
      <c r="AO517" s="11"/>
    </row>
    <row r="518" spans="1:41" x14ac:dyDescent="0.2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  <c r="AK518" s="11"/>
      <c r="AL518" s="11"/>
      <c r="AM518" s="11"/>
      <c r="AN518" s="11"/>
      <c r="AO518" s="11"/>
    </row>
    <row r="519" spans="1:41" x14ac:dyDescent="0.2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  <c r="AK519" s="11"/>
      <c r="AL519" s="11"/>
      <c r="AM519" s="11"/>
      <c r="AN519" s="11"/>
      <c r="AO519" s="11"/>
    </row>
    <row r="520" spans="1:41" x14ac:dyDescent="0.2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  <c r="AK520" s="11"/>
      <c r="AL520" s="11"/>
      <c r="AM520" s="11"/>
      <c r="AN520" s="11"/>
      <c r="AO520" s="11"/>
    </row>
    <row r="521" spans="1:41" x14ac:dyDescent="0.2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  <c r="AK521" s="11"/>
      <c r="AL521" s="11"/>
      <c r="AM521" s="11"/>
      <c r="AN521" s="11"/>
      <c r="AO521" s="11"/>
    </row>
    <row r="522" spans="1:41" x14ac:dyDescent="0.2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  <c r="AK522" s="11"/>
      <c r="AL522" s="11"/>
      <c r="AM522" s="11"/>
      <c r="AN522" s="11"/>
      <c r="AO522" s="11"/>
    </row>
    <row r="523" spans="1:41" x14ac:dyDescent="0.2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  <c r="AK523" s="11"/>
      <c r="AL523" s="11"/>
      <c r="AM523" s="11"/>
      <c r="AN523" s="11"/>
      <c r="AO523" s="11"/>
    </row>
    <row r="524" spans="1:41" x14ac:dyDescent="0.2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  <c r="AK524" s="11"/>
      <c r="AL524" s="11"/>
      <c r="AM524" s="11"/>
      <c r="AN524" s="11"/>
      <c r="AO524" s="11"/>
    </row>
    <row r="525" spans="1:41" x14ac:dyDescent="0.2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  <c r="AK525" s="11"/>
      <c r="AL525" s="11"/>
      <c r="AM525" s="11"/>
      <c r="AN525" s="11"/>
      <c r="AO525" s="11"/>
    </row>
    <row r="526" spans="1:41" x14ac:dyDescent="0.2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  <c r="AK526" s="11"/>
      <c r="AL526" s="11"/>
      <c r="AM526" s="11"/>
      <c r="AN526" s="11"/>
      <c r="AO526" s="11"/>
    </row>
    <row r="527" spans="1:41" x14ac:dyDescent="0.2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  <c r="AK527" s="11"/>
      <c r="AL527" s="11"/>
      <c r="AM527" s="11"/>
      <c r="AN527" s="11"/>
      <c r="AO527" s="11"/>
    </row>
    <row r="528" spans="1:41" x14ac:dyDescent="0.2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  <c r="AK528" s="11"/>
      <c r="AL528" s="11"/>
      <c r="AM528" s="11"/>
      <c r="AN528" s="11"/>
      <c r="AO528" s="11"/>
    </row>
    <row r="529" spans="1:41" x14ac:dyDescent="0.2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  <c r="AK529" s="11"/>
      <c r="AL529" s="11"/>
      <c r="AM529" s="11"/>
      <c r="AN529" s="11"/>
      <c r="AO529" s="11"/>
    </row>
    <row r="530" spans="1:41" x14ac:dyDescent="0.2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  <c r="AK530" s="11"/>
      <c r="AL530" s="11"/>
      <c r="AM530" s="11"/>
      <c r="AN530" s="11"/>
      <c r="AO530" s="11"/>
    </row>
    <row r="531" spans="1:41" x14ac:dyDescent="0.2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  <c r="AK531" s="11"/>
      <c r="AL531" s="11"/>
      <c r="AM531" s="11"/>
      <c r="AN531" s="11"/>
      <c r="AO531" s="11"/>
    </row>
    <row r="532" spans="1:41" x14ac:dyDescent="0.2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  <c r="AK532" s="11"/>
      <c r="AL532" s="11"/>
      <c r="AM532" s="11"/>
      <c r="AN532" s="11"/>
      <c r="AO532" s="11"/>
    </row>
    <row r="533" spans="1:41" x14ac:dyDescent="0.2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  <c r="AK533" s="11"/>
      <c r="AL533" s="11"/>
      <c r="AM533" s="11"/>
      <c r="AN533" s="11"/>
      <c r="AO533" s="11"/>
    </row>
    <row r="534" spans="1:41" x14ac:dyDescent="0.2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  <c r="AK534" s="11"/>
      <c r="AL534" s="11"/>
      <c r="AM534" s="11"/>
      <c r="AN534" s="11"/>
      <c r="AO534" s="11"/>
    </row>
    <row r="535" spans="1:41" x14ac:dyDescent="0.2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  <c r="AK535" s="11"/>
      <c r="AL535" s="11"/>
      <c r="AM535" s="11"/>
      <c r="AN535" s="11"/>
      <c r="AO535" s="11"/>
    </row>
    <row r="536" spans="1:41" x14ac:dyDescent="0.2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</row>
    <row r="537" spans="1:41" x14ac:dyDescent="0.2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  <c r="AK537" s="11"/>
      <c r="AL537" s="11"/>
      <c r="AM537" s="11"/>
      <c r="AN537" s="11"/>
      <c r="AO537" s="11"/>
    </row>
    <row r="538" spans="1:41" x14ac:dyDescent="0.2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  <c r="AK538" s="11"/>
      <c r="AL538" s="11"/>
      <c r="AM538" s="11"/>
      <c r="AN538" s="11"/>
      <c r="AO538" s="11"/>
    </row>
    <row r="539" spans="1:41" x14ac:dyDescent="0.2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  <c r="AK539" s="11"/>
      <c r="AL539" s="11"/>
      <c r="AM539" s="11"/>
      <c r="AN539" s="11"/>
      <c r="AO539" s="11"/>
    </row>
    <row r="540" spans="1:41" x14ac:dyDescent="0.2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  <c r="AK540" s="11"/>
      <c r="AL540" s="11"/>
      <c r="AM540" s="11"/>
      <c r="AN540" s="11"/>
      <c r="AO540" s="11"/>
    </row>
    <row r="541" spans="1:41" x14ac:dyDescent="0.2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  <c r="AK541" s="11"/>
      <c r="AL541" s="11"/>
      <c r="AM541" s="11"/>
      <c r="AN541" s="11"/>
      <c r="AO541" s="11"/>
    </row>
    <row r="542" spans="1:41" x14ac:dyDescent="0.2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  <c r="AK542" s="11"/>
      <c r="AL542" s="11"/>
      <c r="AM542" s="11"/>
      <c r="AN542" s="11"/>
      <c r="AO542" s="11"/>
    </row>
    <row r="543" spans="1:41" x14ac:dyDescent="0.2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  <c r="AK543" s="11"/>
      <c r="AL543" s="11"/>
      <c r="AM543" s="11"/>
      <c r="AN543" s="11"/>
      <c r="AO543" s="11"/>
    </row>
    <row r="544" spans="1:41" x14ac:dyDescent="0.2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  <c r="AK544" s="11"/>
      <c r="AL544" s="11"/>
      <c r="AM544" s="11"/>
      <c r="AN544" s="11"/>
      <c r="AO544" s="11"/>
    </row>
    <row r="545" spans="1:41" x14ac:dyDescent="0.2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  <c r="AK545" s="11"/>
      <c r="AL545" s="11"/>
      <c r="AM545" s="11"/>
      <c r="AN545" s="11"/>
      <c r="AO545" s="11"/>
    </row>
    <row r="546" spans="1:41" x14ac:dyDescent="0.2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  <c r="AK546" s="11"/>
      <c r="AL546" s="11"/>
      <c r="AM546" s="11"/>
      <c r="AN546" s="11"/>
      <c r="AO546" s="11"/>
    </row>
    <row r="547" spans="1:41" x14ac:dyDescent="0.2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  <c r="AK547" s="11"/>
      <c r="AL547" s="11"/>
      <c r="AM547" s="11"/>
      <c r="AN547" s="11"/>
      <c r="AO547" s="11"/>
    </row>
    <row r="548" spans="1:41" x14ac:dyDescent="0.2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  <c r="AK548" s="11"/>
      <c r="AL548" s="11"/>
      <c r="AM548" s="11"/>
      <c r="AN548" s="11"/>
      <c r="AO548" s="11"/>
    </row>
    <row r="549" spans="1:41" x14ac:dyDescent="0.2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  <c r="AK549" s="11"/>
      <c r="AL549" s="11"/>
      <c r="AM549" s="11"/>
      <c r="AN549" s="11"/>
      <c r="AO549" s="11"/>
    </row>
    <row r="550" spans="1:41" x14ac:dyDescent="0.2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  <c r="AK550" s="11"/>
      <c r="AL550" s="11"/>
      <c r="AM550" s="11"/>
      <c r="AN550" s="11"/>
      <c r="AO550" s="11"/>
    </row>
    <row r="551" spans="1:41" x14ac:dyDescent="0.2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  <c r="AK551" s="11"/>
      <c r="AL551" s="11"/>
      <c r="AM551" s="11"/>
      <c r="AN551" s="11"/>
      <c r="AO551" s="11"/>
    </row>
    <row r="552" spans="1:41" x14ac:dyDescent="0.2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  <c r="AK552" s="11"/>
      <c r="AL552" s="11"/>
      <c r="AM552" s="11"/>
      <c r="AN552" s="11"/>
      <c r="AO552" s="11"/>
    </row>
    <row r="553" spans="1:41" x14ac:dyDescent="0.2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  <c r="AK553" s="11"/>
      <c r="AL553" s="11"/>
      <c r="AM553" s="11"/>
      <c r="AN553" s="11"/>
      <c r="AO553" s="11"/>
    </row>
    <row r="554" spans="1:41" x14ac:dyDescent="0.2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  <c r="AK554" s="11"/>
      <c r="AL554" s="11"/>
      <c r="AM554" s="11"/>
      <c r="AN554" s="11"/>
      <c r="AO554" s="11"/>
    </row>
    <row r="555" spans="1:41" x14ac:dyDescent="0.2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  <c r="AK555" s="11"/>
      <c r="AL555" s="11"/>
      <c r="AM555" s="11"/>
      <c r="AN555" s="11"/>
      <c r="AO555" s="11"/>
    </row>
    <row r="556" spans="1:41" x14ac:dyDescent="0.2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  <c r="AK556" s="11"/>
      <c r="AL556" s="11"/>
      <c r="AM556" s="11"/>
      <c r="AN556" s="11"/>
      <c r="AO556" s="11"/>
    </row>
    <row r="557" spans="1:41" x14ac:dyDescent="0.2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  <c r="AK557" s="11"/>
      <c r="AL557" s="11"/>
      <c r="AM557" s="11"/>
      <c r="AN557" s="11"/>
      <c r="AO557" s="11"/>
    </row>
    <row r="558" spans="1:41" x14ac:dyDescent="0.2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  <c r="AK558" s="11"/>
      <c r="AL558" s="11"/>
      <c r="AM558" s="11"/>
      <c r="AN558" s="11"/>
      <c r="AO558" s="11"/>
    </row>
    <row r="559" spans="1:41" x14ac:dyDescent="0.2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  <c r="AK559" s="11"/>
      <c r="AL559" s="11"/>
      <c r="AM559" s="11"/>
      <c r="AN559" s="11"/>
      <c r="AO559" s="11"/>
    </row>
    <row r="560" spans="1:41" x14ac:dyDescent="0.2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  <c r="AK560" s="11"/>
      <c r="AL560" s="11"/>
      <c r="AM560" s="11"/>
      <c r="AN560" s="11"/>
      <c r="AO560" s="11"/>
    </row>
    <row r="561" spans="1:41" x14ac:dyDescent="0.2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  <c r="AK561" s="11"/>
      <c r="AL561" s="11"/>
      <c r="AM561" s="11"/>
      <c r="AN561" s="11"/>
      <c r="AO561" s="11"/>
    </row>
    <row r="562" spans="1:41" x14ac:dyDescent="0.2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  <c r="AK562" s="11"/>
      <c r="AL562" s="11"/>
      <c r="AM562" s="11"/>
      <c r="AN562" s="11"/>
      <c r="AO562" s="11"/>
    </row>
    <row r="563" spans="1:41" x14ac:dyDescent="0.2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  <c r="AK563" s="11"/>
      <c r="AL563" s="11"/>
      <c r="AM563" s="11"/>
      <c r="AN563" s="11"/>
      <c r="AO563" s="11"/>
    </row>
    <row r="564" spans="1:41" x14ac:dyDescent="0.2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  <c r="AK564" s="11"/>
      <c r="AL564" s="11"/>
      <c r="AM564" s="11"/>
      <c r="AN564" s="11"/>
      <c r="AO564" s="11"/>
    </row>
    <row r="565" spans="1:41" x14ac:dyDescent="0.2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  <c r="AK565" s="11"/>
      <c r="AL565" s="11"/>
      <c r="AM565" s="11"/>
      <c r="AN565" s="11"/>
      <c r="AO565" s="11"/>
    </row>
    <row r="566" spans="1:41" x14ac:dyDescent="0.2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  <c r="AK566" s="11"/>
      <c r="AL566" s="11"/>
      <c r="AM566" s="11"/>
      <c r="AN566" s="11"/>
      <c r="AO566" s="11"/>
    </row>
    <row r="567" spans="1:41" x14ac:dyDescent="0.2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  <c r="AK567" s="11"/>
      <c r="AL567" s="11"/>
      <c r="AM567" s="11"/>
      <c r="AN567" s="11"/>
      <c r="AO567" s="11"/>
    </row>
    <row r="568" spans="1:41" x14ac:dyDescent="0.2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  <c r="AK568" s="11"/>
      <c r="AL568" s="11"/>
      <c r="AM568" s="11"/>
      <c r="AN568" s="11"/>
      <c r="AO568" s="11"/>
    </row>
    <row r="569" spans="1:41" x14ac:dyDescent="0.2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  <c r="AK569" s="11"/>
      <c r="AL569" s="11"/>
      <c r="AM569" s="11"/>
      <c r="AN569" s="11"/>
      <c r="AO569" s="11"/>
    </row>
    <row r="570" spans="1:41" x14ac:dyDescent="0.2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  <c r="AK570" s="11"/>
      <c r="AL570" s="11"/>
      <c r="AM570" s="11"/>
      <c r="AN570" s="11"/>
      <c r="AO570" s="11"/>
    </row>
    <row r="571" spans="1:41" x14ac:dyDescent="0.2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  <c r="AK571" s="11"/>
      <c r="AL571" s="11"/>
      <c r="AM571" s="11"/>
      <c r="AN571" s="11"/>
      <c r="AO571" s="11"/>
    </row>
    <row r="572" spans="1:41" x14ac:dyDescent="0.2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  <c r="AK572" s="11"/>
      <c r="AL572" s="11"/>
      <c r="AM572" s="11"/>
      <c r="AN572" s="11"/>
      <c r="AO572" s="11"/>
    </row>
    <row r="573" spans="1:41" x14ac:dyDescent="0.2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  <c r="AK573" s="11"/>
      <c r="AL573" s="11"/>
      <c r="AM573" s="11"/>
      <c r="AN573" s="11"/>
      <c r="AO573" s="11"/>
    </row>
    <row r="574" spans="1:41" x14ac:dyDescent="0.2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  <c r="AK574" s="11"/>
      <c r="AL574" s="11"/>
      <c r="AM574" s="11"/>
      <c r="AN574" s="11"/>
      <c r="AO574" s="11"/>
    </row>
    <row r="575" spans="1:41" x14ac:dyDescent="0.2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  <c r="AK575" s="11"/>
      <c r="AL575" s="11"/>
      <c r="AM575" s="11"/>
      <c r="AN575" s="11"/>
      <c r="AO575" s="11"/>
    </row>
    <row r="576" spans="1:41" x14ac:dyDescent="0.2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  <c r="AK576" s="11"/>
      <c r="AL576" s="11"/>
      <c r="AM576" s="11"/>
      <c r="AN576" s="11"/>
      <c r="AO576" s="11"/>
    </row>
    <row r="577" spans="1:41" x14ac:dyDescent="0.2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  <c r="AK577" s="11"/>
      <c r="AL577" s="11"/>
      <c r="AM577" s="11"/>
      <c r="AN577" s="11"/>
      <c r="AO577" s="11"/>
    </row>
    <row r="578" spans="1:41" x14ac:dyDescent="0.2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  <c r="AK578" s="11"/>
      <c r="AL578" s="11"/>
      <c r="AM578" s="11"/>
      <c r="AN578" s="11"/>
      <c r="AO578" s="11"/>
    </row>
    <row r="579" spans="1:41" x14ac:dyDescent="0.2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  <c r="AK579" s="11"/>
      <c r="AL579" s="11"/>
      <c r="AM579" s="11"/>
      <c r="AN579" s="11"/>
      <c r="AO579" s="11"/>
    </row>
    <row r="580" spans="1:41" x14ac:dyDescent="0.2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  <c r="AK580" s="11"/>
      <c r="AL580" s="11"/>
      <c r="AM580" s="11"/>
      <c r="AN580" s="11"/>
      <c r="AO580" s="11"/>
    </row>
    <row r="581" spans="1:41" x14ac:dyDescent="0.2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  <c r="AK581" s="11"/>
      <c r="AL581" s="11"/>
      <c r="AM581" s="11"/>
      <c r="AN581" s="11"/>
      <c r="AO581" s="11"/>
    </row>
    <row r="582" spans="1:41" x14ac:dyDescent="0.2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  <c r="AK582" s="11"/>
      <c r="AL582" s="11"/>
      <c r="AM582" s="11"/>
      <c r="AN582" s="11"/>
      <c r="AO582" s="11"/>
    </row>
    <row r="583" spans="1:41" x14ac:dyDescent="0.2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  <c r="AK583" s="11"/>
      <c r="AL583" s="11"/>
      <c r="AM583" s="11"/>
      <c r="AN583" s="11"/>
      <c r="AO583" s="11"/>
    </row>
    <row r="584" spans="1:41" x14ac:dyDescent="0.2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  <c r="AK584" s="11"/>
      <c r="AL584" s="11"/>
      <c r="AM584" s="11"/>
      <c r="AN584" s="11"/>
      <c r="AO584" s="11"/>
    </row>
    <row r="585" spans="1:41" x14ac:dyDescent="0.2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  <c r="AK585" s="11"/>
      <c r="AL585" s="11"/>
      <c r="AM585" s="11"/>
      <c r="AN585" s="11"/>
      <c r="AO585" s="11"/>
    </row>
    <row r="586" spans="1:41" x14ac:dyDescent="0.2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  <c r="AK586" s="11"/>
      <c r="AL586" s="11"/>
      <c r="AM586" s="11"/>
      <c r="AN586" s="11"/>
      <c r="AO586" s="11"/>
    </row>
    <row r="587" spans="1:41" x14ac:dyDescent="0.2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  <c r="AK587" s="11"/>
      <c r="AL587" s="11"/>
      <c r="AM587" s="11"/>
      <c r="AN587" s="11"/>
      <c r="AO587" s="11"/>
    </row>
    <row r="588" spans="1:41" x14ac:dyDescent="0.2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  <c r="AK588" s="11"/>
      <c r="AL588" s="11"/>
      <c r="AM588" s="11"/>
      <c r="AN588" s="11"/>
      <c r="AO588" s="11"/>
    </row>
    <row r="589" spans="1:41" x14ac:dyDescent="0.2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  <c r="AK589" s="11"/>
      <c r="AL589" s="11"/>
      <c r="AM589" s="11"/>
      <c r="AN589" s="11"/>
      <c r="AO589" s="11"/>
    </row>
    <row r="590" spans="1:41" x14ac:dyDescent="0.2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  <c r="AK590" s="11"/>
      <c r="AL590" s="11"/>
      <c r="AM590" s="11"/>
      <c r="AN590" s="11"/>
      <c r="AO590" s="11"/>
    </row>
    <row r="591" spans="1:41" x14ac:dyDescent="0.2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  <c r="AK591" s="11"/>
      <c r="AL591" s="11"/>
      <c r="AM591" s="11"/>
      <c r="AN591" s="11"/>
      <c r="AO591" s="11"/>
    </row>
    <row r="592" spans="1:41" x14ac:dyDescent="0.2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  <c r="AK592" s="11"/>
      <c r="AL592" s="11"/>
      <c r="AM592" s="11"/>
      <c r="AN592" s="11"/>
      <c r="AO592" s="11"/>
    </row>
    <row r="593" spans="1:41" x14ac:dyDescent="0.2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  <c r="AK593" s="11"/>
      <c r="AL593" s="11"/>
      <c r="AM593" s="11"/>
      <c r="AN593" s="11"/>
      <c r="AO593" s="11"/>
    </row>
    <row r="594" spans="1:41" x14ac:dyDescent="0.2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  <c r="AK594" s="11"/>
      <c r="AL594" s="11"/>
      <c r="AM594" s="11"/>
      <c r="AN594" s="11"/>
      <c r="AO594" s="11"/>
    </row>
    <row r="595" spans="1:41" x14ac:dyDescent="0.2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  <c r="AK595" s="11"/>
      <c r="AL595" s="11"/>
      <c r="AM595" s="11"/>
      <c r="AN595" s="11"/>
      <c r="AO595" s="11"/>
    </row>
    <row r="596" spans="1:41" x14ac:dyDescent="0.2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  <c r="AK596" s="11"/>
      <c r="AL596" s="11"/>
      <c r="AM596" s="11"/>
      <c r="AN596" s="11"/>
      <c r="AO596" s="11"/>
    </row>
    <row r="597" spans="1:41" x14ac:dyDescent="0.2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  <c r="AK597" s="11"/>
      <c r="AL597" s="11"/>
      <c r="AM597" s="11"/>
      <c r="AN597" s="11"/>
      <c r="AO597" s="11"/>
    </row>
    <row r="598" spans="1:41" x14ac:dyDescent="0.2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  <c r="AK598" s="11"/>
      <c r="AL598" s="11"/>
      <c r="AM598" s="11"/>
      <c r="AN598" s="11"/>
      <c r="AO598" s="11"/>
    </row>
    <row r="599" spans="1:41" x14ac:dyDescent="0.2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  <c r="AK599" s="11"/>
      <c r="AL599" s="11"/>
      <c r="AM599" s="11"/>
      <c r="AN599" s="11"/>
      <c r="AO599" s="11"/>
    </row>
    <row r="600" spans="1:41" x14ac:dyDescent="0.2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  <c r="AK600" s="11"/>
      <c r="AL600" s="11"/>
      <c r="AM600" s="11"/>
      <c r="AN600" s="11"/>
      <c r="AO600" s="11"/>
    </row>
    <row r="601" spans="1:41" x14ac:dyDescent="0.2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  <c r="AK601" s="11"/>
      <c r="AL601" s="11"/>
      <c r="AM601" s="11"/>
      <c r="AN601" s="11"/>
      <c r="AO601" s="11"/>
    </row>
    <row r="602" spans="1:41" x14ac:dyDescent="0.2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  <c r="AK602" s="11"/>
      <c r="AL602" s="11"/>
      <c r="AM602" s="11"/>
      <c r="AN602" s="11"/>
      <c r="AO602" s="11"/>
    </row>
    <row r="603" spans="1:41" x14ac:dyDescent="0.2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  <c r="AK603" s="11"/>
      <c r="AL603" s="11"/>
      <c r="AM603" s="11"/>
      <c r="AN603" s="11"/>
      <c r="AO603" s="11"/>
    </row>
    <row r="604" spans="1:41" x14ac:dyDescent="0.2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  <c r="AK604" s="11"/>
      <c r="AL604" s="11"/>
      <c r="AM604" s="11"/>
      <c r="AN604" s="11"/>
      <c r="AO604" s="11"/>
    </row>
    <row r="605" spans="1:41" x14ac:dyDescent="0.2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  <c r="AK605" s="11"/>
      <c r="AL605" s="11"/>
      <c r="AM605" s="11"/>
      <c r="AN605" s="11"/>
      <c r="AO605" s="11"/>
    </row>
    <row r="606" spans="1:41" x14ac:dyDescent="0.2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  <c r="AK606" s="11"/>
      <c r="AL606" s="11"/>
      <c r="AM606" s="11"/>
      <c r="AN606" s="11"/>
      <c r="AO606" s="11"/>
    </row>
    <row r="607" spans="1:41" x14ac:dyDescent="0.2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  <c r="AK607" s="11"/>
      <c r="AL607" s="11"/>
      <c r="AM607" s="11"/>
      <c r="AN607" s="11"/>
      <c r="AO607" s="11"/>
    </row>
    <row r="608" spans="1:41" x14ac:dyDescent="0.2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  <c r="AK608" s="11"/>
      <c r="AL608" s="11"/>
      <c r="AM608" s="11"/>
      <c r="AN608" s="11"/>
      <c r="AO608" s="11"/>
    </row>
    <row r="609" spans="1:41" x14ac:dyDescent="0.2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  <c r="AK609" s="11"/>
      <c r="AL609" s="11"/>
      <c r="AM609" s="11"/>
      <c r="AN609" s="11"/>
      <c r="AO609" s="11"/>
    </row>
    <row r="610" spans="1:41" x14ac:dyDescent="0.2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  <c r="AK610" s="11"/>
      <c r="AL610" s="11"/>
      <c r="AM610" s="11"/>
      <c r="AN610" s="11"/>
      <c r="AO610" s="11"/>
    </row>
    <row r="611" spans="1:41" x14ac:dyDescent="0.2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</row>
    <row r="612" spans="1:41" x14ac:dyDescent="0.2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  <c r="AK612" s="11"/>
      <c r="AL612" s="11"/>
      <c r="AM612" s="11"/>
      <c r="AN612" s="11"/>
      <c r="AO612" s="11"/>
    </row>
    <row r="613" spans="1:41" x14ac:dyDescent="0.2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  <c r="AK613" s="11"/>
      <c r="AL613" s="11"/>
      <c r="AM613" s="11"/>
      <c r="AN613" s="11"/>
      <c r="AO613" s="11"/>
    </row>
    <row r="614" spans="1:41" x14ac:dyDescent="0.2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  <c r="AK614" s="11"/>
      <c r="AL614" s="11"/>
      <c r="AM614" s="11"/>
      <c r="AN614" s="11"/>
      <c r="AO614" s="11"/>
    </row>
    <row r="615" spans="1:41" x14ac:dyDescent="0.2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  <c r="AK615" s="11"/>
      <c r="AL615" s="11"/>
      <c r="AM615" s="11"/>
      <c r="AN615" s="11"/>
      <c r="AO615" s="11"/>
    </row>
    <row r="616" spans="1:41" x14ac:dyDescent="0.2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  <c r="AK616" s="11"/>
      <c r="AL616" s="11"/>
      <c r="AM616" s="11"/>
      <c r="AN616" s="11"/>
      <c r="AO616" s="11"/>
    </row>
    <row r="617" spans="1:41" x14ac:dyDescent="0.2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  <c r="AK617" s="11"/>
      <c r="AL617" s="11"/>
      <c r="AM617" s="11"/>
      <c r="AN617" s="11"/>
      <c r="AO617" s="11"/>
    </row>
    <row r="618" spans="1:41" x14ac:dyDescent="0.2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  <c r="AK618" s="11"/>
      <c r="AL618" s="11"/>
      <c r="AM618" s="11"/>
      <c r="AN618" s="11"/>
      <c r="AO618" s="11"/>
    </row>
    <row r="619" spans="1:41" x14ac:dyDescent="0.2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  <c r="AK619" s="11"/>
      <c r="AL619" s="11"/>
      <c r="AM619" s="11"/>
      <c r="AN619" s="11"/>
      <c r="AO619" s="11"/>
    </row>
    <row r="620" spans="1:41" x14ac:dyDescent="0.2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  <c r="AK620" s="11"/>
      <c r="AL620" s="11"/>
      <c r="AM620" s="11"/>
      <c r="AN620" s="11"/>
      <c r="AO620" s="11"/>
    </row>
    <row r="621" spans="1:41" x14ac:dyDescent="0.2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  <c r="AK621" s="11"/>
      <c r="AL621" s="11"/>
      <c r="AM621" s="11"/>
      <c r="AN621" s="11"/>
      <c r="AO621" s="11"/>
    </row>
    <row r="622" spans="1:41" x14ac:dyDescent="0.2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  <c r="AK622" s="11"/>
      <c r="AL622" s="11"/>
      <c r="AM622" s="11"/>
      <c r="AN622" s="11"/>
      <c r="AO622" s="11"/>
    </row>
    <row r="623" spans="1:41" x14ac:dyDescent="0.2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  <c r="AK623" s="11"/>
      <c r="AL623" s="11"/>
      <c r="AM623" s="11"/>
      <c r="AN623" s="11"/>
      <c r="AO623" s="11"/>
    </row>
    <row r="624" spans="1:41" x14ac:dyDescent="0.2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  <c r="AK624" s="11"/>
      <c r="AL624" s="11"/>
      <c r="AM624" s="11"/>
      <c r="AN624" s="11"/>
      <c r="AO624" s="11"/>
    </row>
    <row r="625" spans="1:41" x14ac:dyDescent="0.2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  <c r="AK625" s="11"/>
      <c r="AL625" s="11"/>
      <c r="AM625" s="11"/>
      <c r="AN625" s="11"/>
      <c r="AO625" s="11"/>
    </row>
    <row r="626" spans="1:41" x14ac:dyDescent="0.2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  <c r="AK626" s="11"/>
      <c r="AL626" s="11"/>
      <c r="AM626" s="11"/>
      <c r="AN626" s="11"/>
      <c r="AO626" s="11"/>
    </row>
    <row r="627" spans="1:41" x14ac:dyDescent="0.2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  <c r="AK627" s="11"/>
      <c r="AL627" s="11"/>
      <c r="AM627" s="11"/>
      <c r="AN627" s="11"/>
      <c r="AO627" s="11"/>
    </row>
    <row r="628" spans="1:41" x14ac:dyDescent="0.2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  <c r="AK628" s="11"/>
      <c r="AL628" s="11"/>
      <c r="AM628" s="11"/>
      <c r="AN628" s="11"/>
      <c r="AO628" s="11"/>
    </row>
    <row r="629" spans="1:41" x14ac:dyDescent="0.2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  <c r="AK629" s="11"/>
      <c r="AL629" s="11"/>
      <c r="AM629" s="11"/>
      <c r="AN629" s="11"/>
      <c r="AO629" s="11"/>
    </row>
    <row r="630" spans="1:41" x14ac:dyDescent="0.2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  <c r="AK630" s="11"/>
      <c r="AL630" s="11"/>
      <c r="AM630" s="11"/>
      <c r="AN630" s="11"/>
      <c r="AO630" s="11"/>
    </row>
    <row r="631" spans="1:41" x14ac:dyDescent="0.2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  <c r="AK631" s="11"/>
      <c r="AL631" s="11"/>
      <c r="AM631" s="11"/>
      <c r="AN631" s="11"/>
      <c r="AO631" s="11"/>
    </row>
    <row r="632" spans="1:41" x14ac:dyDescent="0.2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  <c r="AK632" s="11"/>
      <c r="AL632" s="11"/>
      <c r="AM632" s="11"/>
      <c r="AN632" s="11"/>
      <c r="AO632" s="11"/>
    </row>
    <row r="633" spans="1:41" x14ac:dyDescent="0.2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  <c r="AK633" s="11"/>
      <c r="AL633" s="11"/>
      <c r="AM633" s="11"/>
      <c r="AN633" s="11"/>
      <c r="AO633" s="11"/>
    </row>
    <row r="634" spans="1:41" x14ac:dyDescent="0.2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  <c r="AK634" s="11"/>
      <c r="AL634" s="11"/>
      <c r="AM634" s="11"/>
      <c r="AN634" s="11"/>
      <c r="AO634" s="11"/>
    </row>
    <row r="635" spans="1:41" x14ac:dyDescent="0.2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  <c r="AK635" s="11"/>
      <c r="AL635" s="11"/>
      <c r="AM635" s="11"/>
      <c r="AN635" s="11"/>
      <c r="AO635" s="11"/>
    </row>
    <row r="636" spans="1:41" x14ac:dyDescent="0.2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  <c r="AK636" s="11"/>
      <c r="AL636" s="11"/>
      <c r="AM636" s="11"/>
      <c r="AN636" s="11"/>
      <c r="AO636" s="11"/>
    </row>
    <row r="637" spans="1:41" x14ac:dyDescent="0.2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  <c r="AK637" s="11"/>
      <c r="AL637" s="11"/>
      <c r="AM637" s="11"/>
      <c r="AN637" s="11"/>
      <c r="AO637" s="11"/>
    </row>
    <row r="638" spans="1:41" x14ac:dyDescent="0.2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  <c r="AK638" s="11"/>
      <c r="AL638" s="11"/>
      <c r="AM638" s="11"/>
      <c r="AN638" s="11"/>
      <c r="AO638" s="11"/>
    </row>
    <row r="639" spans="1:41" x14ac:dyDescent="0.2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  <c r="AK639" s="11"/>
      <c r="AL639" s="11"/>
      <c r="AM639" s="11"/>
      <c r="AN639" s="11"/>
      <c r="AO639" s="11"/>
    </row>
    <row r="640" spans="1:41" x14ac:dyDescent="0.2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  <c r="AK640" s="11"/>
      <c r="AL640" s="11"/>
      <c r="AM640" s="11"/>
      <c r="AN640" s="11"/>
      <c r="AO640" s="11"/>
    </row>
    <row r="641" spans="1:41" x14ac:dyDescent="0.2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  <c r="AK641" s="11"/>
      <c r="AL641" s="11"/>
      <c r="AM641" s="11"/>
      <c r="AN641" s="11"/>
      <c r="AO641" s="11"/>
    </row>
    <row r="642" spans="1:41" x14ac:dyDescent="0.2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  <c r="AK642" s="11"/>
      <c r="AL642" s="11"/>
      <c r="AM642" s="11"/>
      <c r="AN642" s="11"/>
      <c r="AO642" s="11"/>
    </row>
    <row r="643" spans="1:41" x14ac:dyDescent="0.2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  <c r="AK643" s="11"/>
      <c r="AL643" s="11"/>
      <c r="AM643" s="11"/>
      <c r="AN643" s="11"/>
      <c r="AO643" s="11"/>
    </row>
    <row r="644" spans="1:41" x14ac:dyDescent="0.2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  <c r="AK644" s="11"/>
      <c r="AL644" s="11"/>
      <c r="AM644" s="11"/>
      <c r="AN644" s="11"/>
      <c r="AO644" s="11"/>
    </row>
    <row r="645" spans="1:41" x14ac:dyDescent="0.2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  <c r="AK645" s="11"/>
      <c r="AL645" s="11"/>
      <c r="AM645" s="11"/>
      <c r="AN645" s="11"/>
      <c r="AO645" s="11"/>
    </row>
    <row r="646" spans="1:41" x14ac:dyDescent="0.2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  <c r="AK646" s="11"/>
      <c r="AL646" s="11"/>
      <c r="AM646" s="11"/>
      <c r="AN646" s="11"/>
      <c r="AO646" s="11"/>
    </row>
    <row r="647" spans="1:41" x14ac:dyDescent="0.2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  <c r="AK647" s="11"/>
      <c r="AL647" s="11"/>
      <c r="AM647" s="11"/>
      <c r="AN647" s="11"/>
      <c r="AO647" s="11"/>
    </row>
    <row r="648" spans="1:41" x14ac:dyDescent="0.2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  <c r="AK648" s="11"/>
      <c r="AL648" s="11"/>
      <c r="AM648" s="11"/>
      <c r="AN648" s="11"/>
      <c r="AO648" s="11"/>
    </row>
    <row r="649" spans="1:41" x14ac:dyDescent="0.2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  <c r="AK649" s="11"/>
      <c r="AL649" s="11"/>
      <c r="AM649" s="11"/>
      <c r="AN649" s="11"/>
      <c r="AO649" s="11"/>
    </row>
    <row r="650" spans="1:41" x14ac:dyDescent="0.2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  <c r="AK650" s="11"/>
      <c r="AL650" s="11"/>
      <c r="AM650" s="11"/>
      <c r="AN650" s="11"/>
      <c r="AO650" s="11"/>
    </row>
    <row r="651" spans="1:41" x14ac:dyDescent="0.2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  <c r="AK651" s="11"/>
      <c r="AL651" s="11"/>
      <c r="AM651" s="11"/>
      <c r="AN651" s="11"/>
      <c r="AO651" s="11"/>
    </row>
    <row r="652" spans="1:41" x14ac:dyDescent="0.2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  <c r="AK652" s="11"/>
      <c r="AL652" s="11"/>
      <c r="AM652" s="11"/>
      <c r="AN652" s="11"/>
      <c r="AO652" s="11"/>
    </row>
    <row r="653" spans="1:41" x14ac:dyDescent="0.2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  <c r="AK653" s="11"/>
      <c r="AL653" s="11"/>
      <c r="AM653" s="11"/>
      <c r="AN653" s="11"/>
      <c r="AO653" s="11"/>
    </row>
    <row r="654" spans="1:41" x14ac:dyDescent="0.2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  <c r="AK654" s="11"/>
      <c r="AL654" s="11"/>
      <c r="AM654" s="11"/>
      <c r="AN654" s="11"/>
      <c r="AO654" s="11"/>
    </row>
    <row r="655" spans="1:41" x14ac:dyDescent="0.2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  <c r="AK655" s="11"/>
      <c r="AL655" s="11"/>
      <c r="AM655" s="11"/>
      <c r="AN655" s="11"/>
      <c r="AO655" s="11"/>
    </row>
    <row r="656" spans="1:41" x14ac:dyDescent="0.2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  <c r="AK656" s="11"/>
      <c r="AL656" s="11"/>
      <c r="AM656" s="11"/>
      <c r="AN656" s="11"/>
      <c r="AO656" s="11"/>
    </row>
    <row r="657" spans="1:41" x14ac:dyDescent="0.2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  <c r="AK657" s="11"/>
      <c r="AL657" s="11"/>
      <c r="AM657" s="11"/>
      <c r="AN657" s="11"/>
      <c r="AO657" s="11"/>
    </row>
    <row r="658" spans="1:41" x14ac:dyDescent="0.2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  <c r="AK658" s="11"/>
      <c r="AL658" s="11"/>
      <c r="AM658" s="11"/>
      <c r="AN658" s="11"/>
      <c r="AO658" s="11"/>
    </row>
    <row r="659" spans="1:41" x14ac:dyDescent="0.2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  <c r="AK659" s="11"/>
      <c r="AL659" s="11"/>
      <c r="AM659" s="11"/>
      <c r="AN659" s="11"/>
      <c r="AO659" s="11"/>
    </row>
    <row r="660" spans="1:41" x14ac:dyDescent="0.2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  <c r="AK660" s="11"/>
      <c r="AL660" s="11"/>
      <c r="AM660" s="11"/>
      <c r="AN660" s="11"/>
      <c r="AO660" s="11"/>
    </row>
    <row r="661" spans="1:41" x14ac:dyDescent="0.2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  <c r="AK661" s="11"/>
      <c r="AL661" s="11"/>
      <c r="AM661" s="11"/>
      <c r="AN661" s="11"/>
      <c r="AO661" s="11"/>
    </row>
    <row r="662" spans="1:41" x14ac:dyDescent="0.2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  <c r="AK662" s="11"/>
      <c r="AL662" s="11"/>
      <c r="AM662" s="11"/>
      <c r="AN662" s="11"/>
      <c r="AO662" s="11"/>
    </row>
    <row r="663" spans="1:41" x14ac:dyDescent="0.2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  <c r="AK663" s="11"/>
      <c r="AL663" s="11"/>
      <c r="AM663" s="11"/>
      <c r="AN663" s="11"/>
      <c r="AO663" s="11"/>
    </row>
    <row r="664" spans="1:41" x14ac:dyDescent="0.2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  <c r="AK664" s="11"/>
      <c r="AL664" s="11"/>
      <c r="AM664" s="11"/>
      <c r="AN664" s="11"/>
      <c r="AO664" s="11"/>
    </row>
    <row r="665" spans="1:41" x14ac:dyDescent="0.2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  <c r="AK665" s="11"/>
      <c r="AL665" s="11"/>
      <c r="AM665" s="11"/>
      <c r="AN665" s="11"/>
      <c r="AO665" s="11"/>
    </row>
    <row r="666" spans="1:41" x14ac:dyDescent="0.2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  <c r="AK666" s="11"/>
      <c r="AL666" s="11"/>
      <c r="AM666" s="11"/>
      <c r="AN666" s="11"/>
      <c r="AO666" s="11"/>
    </row>
    <row r="667" spans="1:41" x14ac:dyDescent="0.2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  <c r="AK667" s="11"/>
      <c r="AL667" s="11"/>
      <c r="AM667" s="11"/>
      <c r="AN667" s="11"/>
      <c r="AO667" s="11"/>
    </row>
    <row r="668" spans="1:41" x14ac:dyDescent="0.2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  <c r="AK668" s="11"/>
      <c r="AL668" s="11"/>
      <c r="AM668" s="11"/>
      <c r="AN668" s="11"/>
      <c r="AO668" s="11"/>
    </row>
    <row r="669" spans="1:41" x14ac:dyDescent="0.2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  <c r="AK669" s="11"/>
      <c r="AL669" s="11"/>
      <c r="AM669" s="11"/>
      <c r="AN669" s="11"/>
      <c r="AO669" s="11"/>
    </row>
    <row r="670" spans="1:41" x14ac:dyDescent="0.2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  <c r="AK670" s="11"/>
      <c r="AL670" s="11"/>
      <c r="AM670" s="11"/>
      <c r="AN670" s="11"/>
      <c r="AO670" s="11"/>
    </row>
    <row r="671" spans="1:41" x14ac:dyDescent="0.2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  <c r="AK671" s="11"/>
      <c r="AL671" s="11"/>
      <c r="AM671" s="11"/>
      <c r="AN671" s="11"/>
      <c r="AO671" s="11"/>
    </row>
    <row r="672" spans="1:41" x14ac:dyDescent="0.2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  <c r="AK672" s="11"/>
      <c r="AL672" s="11"/>
      <c r="AM672" s="11"/>
      <c r="AN672" s="11"/>
      <c r="AO672" s="11"/>
    </row>
    <row r="673" spans="1:41" x14ac:dyDescent="0.2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  <c r="AK673" s="11"/>
      <c r="AL673" s="11"/>
      <c r="AM673" s="11"/>
      <c r="AN673" s="11"/>
      <c r="AO673" s="11"/>
    </row>
    <row r="674" spans="1:41" x14ac:dyDescent="0.2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  <c r="AK674" s="11"/>
      <c r="AL674" s="11"/>
      <c r="AM674" s="11"/>
      <c r="AN674" s="11"/>
      <c r="AO674" s="11"/>
    </row>
    <row r="675" spans="1:41" x14ac:dyDescent="0.2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  <c r="AK675" s="11"/>
      <c r="AL675" s="11"/>
      <c r="AM675" s="11"/>
      <c r="AN675" s="11"/>
      <c r="AO675" s="11"/>
    </row>
    <row r="676" spans="1:41" x14ac:dyDescent="0.2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  <c r="AK676" s="11"/>
      <c r="AL676" s="11"/>
      <c r="AM676" s="11"/>
      <c r="AN676" s="11"/>
      <c r="AO676" s="11"/>
    </row>
    <row r="677" spans="1:41" x14ac:dyDescent="0.2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  <c r="AK677" s="11"/>
      <c r="AL677" s="11"/>
      <c r="AM677" s="11"/>
      <c r="AN677" s="11"/>
      <c r="AO677" s="11"/>
    </row>
    <row r="678" spans="1:41" x14ac:dyDescent="0.2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  <c r="AK678" s="11"/>
      <c r="AL678" s="11"/>
      <c r="AM678" s="11"/>
      <c r="AN678" s="11"/>
      <c r="AO678" s="11"/>
    </row>
    <row r="679" spans="1:41" x14ac:dyDescent="0.2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  <c r="AK679" s="11"/>
      <c r="AL679" s="11"/>
      <c r="AM679" s="11"/>
      <c r="AN679" s="11"/>
      <c r="AO679" s="11"/>
    </row>
    <row r="680" spans="1:41" x14ac:dyDescent="0.2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  <c r="AK680" s="11"/>
      <c r="AL680" s="11"/>
      <c r="AM680" s="11"/>
      <c r="AN680" s="11"/>
      <c r="AO680" s="11"/>
    </row>
    <row r="681" spans="1:41" x14ac:dyDescent="0.2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  <c r="AK681" s="11"/>
      <c r="AL681" s="11"/>
      <c r="AM681" s="11"/>
      <c r="AN681" s="11"/>
      <c r="AO681" s="11"/>
    </row>
    <row r="682" spans="1:41" x14ac:dyDescent="0.2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  <c r="AK682" s="11"/>
      <c r="AL682" s="11"/>
      <c r="AM682" s="11"/>
      <c r="AN682" s="11"/>
      <c r="AO682" s="11"/>
    </row>
    <row r="683" spans="1:41" x14ac:dyDescent="0.2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  <c r="AK683" s="11"/>
      <c r="AL683" s="11"/>
      <c r="AM683" s="11"/>
      <c r="AN683" s="11"/>
      <c r="AO683" s="11"/>
    </row>
    <row r="684" spans="1:41" x14ac:dyDescent="0.2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  <c r="AK684" s="11"/>
      <c r="AL684" s="11"/>
      <c r="AM684" s="11"/>
      <c r="AN684" s="11"/>
      <c r="AO684" s="11"/>
    </row>
    <row r="685" spans="1:41" x14ac:dyDescent="0.2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  <c r="AK685" s="11"/>
      <c r="AL685" s="11"/>
      <c r="AM685" s="11"/>
      <c r="AN685" s="11"/>
      <c r="AO685" s="11"/>
    </row>
    <row r="686" spans="1:41" x14ac:dyDescent="0.2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</row>
    <row r="687" spans="1:41" x14ac:dyDescent="0.2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  <c r="AK687" s="11"/>
      <c r="AL687" s="11"/>
      <c r="AM687" s="11"/>
      <c r="AN687" s="11"/>
      <c r="AO687" s="11"/>
    </row>
    <row r="688" spans="1:41" x14ac:dyDescent="0.2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  <c r="AK688" s="11"/>
      <c r="AL688" s="11"/>
      <c r="AM688" s="11"/>
      <c r="AN688" s="11"/>
      <c r="AO688" s="11"/>
    </row>
    <row r="689" spans="1:41" x14ac:dyDescent="0.2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  <c r="AK689" s="11"/>
      <c r="AL689" s="11"/>
      <c r="AM689" s="11"/>
      <c r="AN689" s="11"/>
      <c r="AO689" s="11"/>
    </row>
    <row r="690" spans="1:41" x14ac:dyDescent="0.2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  <c r="AK690" s="11"/>
      <c r="AL690" s="11"/>
      <c r="AM690" s="11"/>
      <c r="AN690" s="11"/>
      <c r="AO690" s="11"/>
    </row>
    <row r="691" spans="1:41" x14ac:dyDescent="0.2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  <c r="AK691" s="11"/>
      <c r="AL691" s="11"/>
      <c r="AM691" s="11"/>
      <c r="AN691" s="11"/>
      <c r="AO691" s="11"/>
    </row>
    <row r="692" spans="1:41" x14ac:dyDescent="0.2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  <c r="AK692" s="11"/>
      <c r="AL692" s="11"/>
      <c r="AM692" s="11"/>
      <c r="AN692" s="11"/>
      <c r="AO692" s="11"/>
    </row>
    <row r="693" spans="1:41" x14ac:dyDescent="0.2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  <c r="AK693" s="11"/>
      <c r="AL693" s="11"/>
      <c r="AM693" s="11"/>
      <c r="AN693" s="11"/>
      <c r="AO693" s="11"/>
    </row>
    <row r="694" spans="1:41" x14ac:dyDescent="0.2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  <c r="AK694" s="11"/>
      <c r="AL694" s="11"/>
      <c r="AM694" s="11"/>
      <c r="AN694" s="11"/>
      <c r="AO694" s="11"/>
    </row>
    <row r="695" spans="1:41" x14ac:dyDescent="0.2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  <c r="AK695" s="11"/>
      <c r="AL695" s="11"/>
      <c r="AM695" s="11"/>
      <c r="AN695" s="11"/>
      <c r="AO695" s="11"/>
    </row>
    <row r="696" spans="1:41" x14ac:dyDescent="0.2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  <c r="AK696" s="11"/>
      <c r="AL696" s="11"/>
      <c r="AM696" s="11"/>
      <c r="AN696" s="11"/>
      <c r="AO696" s="11"/>
    </row>
    <row r="697" spans="1:41" x14ac:dyDescent="0.2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  <c r="AK697" s="11"/>
      <c r="AL697" s="11"/>
      <c r="AM697" s="11"/>
      <c r="AN697" s="11"/>
      <c r="AO697" s="11"/>
    </row>
    <row r="698" spans="1:41" x14ac:dyDescent="0.2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  <c r="AK698" s="11"/>
      <c r="AL698" s="11"/>
      <c r="AM698" s="11"/>
      <c r="AN698" s="11"/>
      <c r="AO698" s="11"/>
    </row>
    <row r="699" spans="1:41" x14ac:dyDescent="0.2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  <c r="AK699" s="11"/>
      <c r="AL699" s="11"/>
      <c r="AM699" s="11"/>
      <c r="AN699" s="11"/>
      <c r="AO699" s="11"/>
    </row>
    <row r="700" spans="1:41" x14ac:dyDescent="0.2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  <c r="AK700" s="11"/>
      <c r="AL700" s="11"/>
      <c r="AM700" s="11"/>
      <c r="AN700" s="11"/>
      <c r="AO700" s="11"/>
    </row>
    <row r="701" spans="1:41" x14ac:dyDescent="0.2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  <c r="AK701" s="11"/>
      <c r="AL701" s="11"/>
      <c r="AM701" s="11"/>
      <c r="AN701" s="11"/>
      <c r="AO701" s="11"/>
    </row>
    <row r="702" spans="1:41" x14ac:dyDescent="0.2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  <c r="AK702" s="11"/>
      <c r="AL702" s="11"/>
      <c r="AM702" s="11"/>
      <c r="AN702" s="11"/>
      <c r="AO702" s="11"/>
    </row>
    <row r="703" spans="1:41" x14ac:dyDescent="0.2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  <c r="AK703" s="11"/>
      <c r="AL703" s="11"/>
      <c r="AM703" s="11"/>
      <c r="AN703" s="11"/>
      <c r="AO703" s="11"/>
    </row>
    <row r="704" spans="1:41" x14ac:dyDescent="0.2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  <c r="AK704" s="11"/>
      <c r="AL704" s="11"/>
      <c r="AM704" s="11"/>
      <c r="AN704" s="11"/>
      <c r="AO704" s="11"/>
    </row>
    <row r="705" spans="1:41" x14ac:dyDescent="0.2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  <c r="AK705" s="11"/>
      <c r="AL705" s="11"/>
      <c r="AM705" s="11"/>
      <c r="AN705" s="11"/>
      <c r="AO705" s="11"/>
    </row>
    <row r="706" spans="1:41" x14ac:dyDescent="0.2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  <c r="AK706" s="11"/>
      <c r="AL706" s="11"/>
      <c r="AM706" s="11"/>
      <c r="AN706" s="11"/>
      <c r="AO706" s="11"/>
    </row>
    <row r="707" spans="1:41" x14ac:dyDescent="0.2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  <c r="AK707" s="11"/>
      <c r="AL707" s="11"/>
      <c r="AM707" s="11"/>
      <c r="AN707" s="11"/>
      <c r="AO707" s="11"/>
    </row>
    <row r="708" spans="1:41" x14ac:dyDescent="0.2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  <c r="AK708" s="11"/>
      <c r="AL708" s="11"/>
      <c r="AM708" s="11"/>
      <c r="AN708" s="11"/>
      <c r="AO708" s="11"/>
    </row>
    <row r="709" spans="1:41" x14ac:dyDescent="0.2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  <c r="AK709" s="11"/>
      <c r="AL709" s="11"/>
      <c r="AM709" s="11"/>
      <c r="AN709" s="11"/>
      <c r="AO709" s="11"/>
    </row>
    <row r="710" spans="1:41" x14ac:dyDescent="0.2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  <c r="AK710" s="11"/>
      <c r="AL710" s="11"/>
      <c r="AM710" s="11"/>
      <c r="AN710" s="11"/>
      <c r="AO710" s="11"/>
    </row>
    <row r="711" spans="1:41" x14ac:dyDescent="0.2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  <c r="AK711" s="11"/>
      <c r="AL711" s="11"/>
      <c r="AM711" s="11"/>
      <c r="AN711" s="11"/>
      <c r="AO711" s="11"/>
    </row>
    <row r="712" spans="1:41" x14ac:dyDescent="0.2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  <c r="AK712" s="11"/>
      <c r="AL712" s="11"/>
      <c r="AM712" s="11"/>
      <c r="AN712" s="11"/>
      <c r="AO712" s="11"/>
    </row>
    <row r="713" spans="1:41" x14ac:dyDescent="0.2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  <c r="AK713" s="11"/>
      <c r="AL713" s="11"/>
      <c r="AM713" s="11"/>
      <c r="AN713" s="11"/>
      <c r="AO713" s="11"/>
    </row>
    <row r="714" spans="1:41" x14ac:dyDescent="0.2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  <c r="AK714" s="11"/>
      <c r="AL714" s="11"/>
      <c r="AM714" s="11"/>
      <c r="AN714" s="11"/>
      <c r="AO714" s="11"/>
    </row>
    <row r="715" spans="1:41" x14ac:dyDescent="0.2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  <c r="AK715" s="11"/>
      <c r="AL715" s="11"/>
      <c r="AM715" s="11"/>
      <c r="AN715" s="11"/>
      <c r="AO715" s="11"/>
    </row>
    <row r="716" spans="1:41" x14ac:dyDescent="0.2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  <c r="AK716" s="11"/>
      <c r="AL716" s="11"/>
      <c r="AM716" s="11"/>
      <c r="AN716" s="11"/>
      <c r="AO716" s="11"/>
    </row>
    <row r="717" spans="1:41" x14ac:dyDescent="0.2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  <c r="AK717" s="11"/>
      <c r="AL717" s="11"/>
      <c r="AM717" s="11"/>
      <c r="AN717" s="11"/>
      <c r="AO717" s="11"/>
    </row>
    <row r="718" spans="1:41" x14ac:dyDescent="0.2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  <c r="AK718" s="11"/>
      <c r="AL718" s="11"/>
      <c r="AM718" s="11"/>
      <c r="AN718" s="11"/>
      <c r="AO718" s="11"/>
    </row>
    <row r="719" spans="1:41" x14ac:dyDescent="0.2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  <c r="AK719" s="11"/>
      <c r="AL719" s="11"/>
      <c r="AM719" s="11"/>
      <c r="AN719" s="11"/>
      <c r="AO719" s="11"/>
    </row>
    <row r="720" spans="1:41" x14ac:dyDescent="0.2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  <c r="AK720" s="11"/>
      <c r="AL720" s="11"/>
      <c r="AM720" s="11"/>
      <c r="AN720" s="11"/>
      <c r="AO720" s="11"/>
    </row>
    <row r="721" spans="1:41" x14ac:dyDescent="0.2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  <c r="AK721" s="11"/>
      <c r="AL721" s="11"/>
      <c r="AM721" s="11"/>
      <c r="AN721" s="11"/>
      <c r="AO721" s="11"/>
    </row>
    <row r="722" spans="1:41" x14ac:dyDescent="0.2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  <c r="AK722" s="11"/>
      <c r="AL722" s="11"/>
      <c r="AM722" s="11"/>
      <c r="AN722" s="11"/>
      <c r="AO722" s="11"/>
    </row>
    <row r="723" spans="1:41" x14ac:dyDescent="0.2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  <c r="AK723" s="11"/>
      <c r="AL723" s="11"/>
      <c r="AM723" s="11"/>
      <c r="AN723" s="11"/>
      <c r="AO723" s="11"/>
    </row>
    <row r="724" spans="1:41" x14ac:dyDescent="0.2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  <c r="AK724" s="11"/>
      <c r="AL724" s="11"/>
      <c r="AM724" s="11"/>
      <c r="AN724" s="11"/>
      <c r="AO724" s="11"/>
    </row>
    <row r="725" spans="1:41" x14ac:dyDescent="0.2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  <c r="AK725" s="11"/>
      <c r="AL725" s="11"/>
      <c r="AM725" s="11"/>
      <c r="AN725" s="11"/>
      <c r="AO725" s="11"/>
    </row>
    <row r="726" spans="1:41" x14ac:dyDescent="0.2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  <c r="AK726" s="11"/>
      <c r="AL726" s="11"/>
      <c r="AM726" s="11"/>
      <c r="AN726" s="11"/>
      <c r="AO726" s="11"/>
    </row>
    <row r="727" spans="1:41" x14ac:dyDescent="0.2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  <c r="AK727" s="11"/>
      <c r="AL727" s="11"/>
      <c r="AM727" s="11"/>
      <c r="AN727" s="11"/>
      <c r="AO727" s="11"/>
    </row>
    <row r="728" spans="1:41" x14ac:dyDescent="0.2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  <c r="AK728" s="11"/>
      <c r="AL728" s="11"/>
      <c r="AM728" s="11"/>
      <c r="AN728" s="11"/>
      <c r="AO728" s="11"/>
    </row>
    <row r="729" spans="1:41" x14ac:dyDescent="0.2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  <c r="AK729" s="11"/>
      <c r="AL729" s="11"/>
      <c r="AM729" s="11"/>
      <c r="AN729" s="11"/>
      <c r="AO729" s="11"/>
    </row>
    <row r="730" spans="1:41" x14ac:dyDescent="0.2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  <c r="AK730" s="11"/>
      <c r="AL730" s="11"/>
      <c r="AM730" s="11"/>
      <c r="AN730" s="11"/>
      <c r="AO730" s="11"/>
    </row>
    <row r="731" spans="1:41" x14ac:dyDescent="0.2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  <c r="AK731" s="11"/>
      <c r="AL731" s="11"/>
      <c r="AM731" s="11"/>
      <c r="AN731" s="11"/>
      <c r="AO731" s="11"/>
    </row>
    <row r="732" spans="1:41" x14ac:dyDescent="0.2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  <c r="AK732" s="11"/>
      <c r="AL732" s="11"/>
      <c r="AM732" s="11"/>
      <c r="AN732" s="11"/>
      <c r="AO732" s="11"/>
    </row>
    <row r="733" spans="1:41" x14ac:dyDescent="0.2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  <c r="AK733" s="11"/>
      <c r="AL733" s="11"/>
      <c r="AM733" s="11"/>
      <c r="AN733" s="11"/>
      <c r="AO733" s="11"/>
    </row>
    <row r="734" spans="1:41" x14ac:dyDescent="0.2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  <c r="AK734" s="11"/>
      <c r="AL734" s="11"/>
      <c r="AM734" s="11"/>
      <c r="AN734" s="11"/>
      <c r="AO734" s="11"/>
    </row>
    <row r="735" spans="1:41" x14ac:dyDescent="0.2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  <c r="AK735" s="11"/>
      <c r="AL735" s="11"/>
      <c r="AM735" s="11"/>
      <c r="AN735" s="11"/>
      <c r="AO735" s="11"/>
    </row>
    <row r="736" spans="1:41" x14ac:dyDescent="0.2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  <c r="AK736" s="11"/>
      <c r="AL736" s="11"/>
      <c r="AM736" s="11"/>
      <c r="AN736" s="11"/>
      <c r="AO736" s="11"/>
    </row>
    <row r="737" spans="1:41" x14ac:dyDescent="0.2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  <c r="AK737" s="11"/>
      <c r="AL737" s="11"/>
      <c r="AM737" s="11"/>
      <c r="AN737" s="11"/>
      <c r="AO737" s="11"/>
    </row>
    <row r="738" spans="1:41" x14ac:dyDescent="0.2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  <c r="AK738" s="11"/>
      <c r="AL738" s="11"/>
      <c r="AM738" s="11"/>
      <c r="AN738" s="11"/>
      <c r="AO738" s="11"/>
    </row>
    <row r="739" spans="1:41" x14ac:dyDescent="0.2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  <c r="AK739" s="11"/>
      <c r="AL739" s="11"/>
      <c r="AM739" s="11"/>
      <c r="AN739" s="11"/>
      <c r="AO739" s="11"/>
    </row>
    <row r="740" spans="1:41" x14ac:dyDescent="0.2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  <c r="AK740" s="11"/>
      <c r="AL740" s="11"/>
      <c r="AM740" s="11"/>
      <c r="AN740" s="11"/>
      <c r="AO740" s="11"/>
    </row>
    <row r="741" spans="1:41" x14ac:dyDescent="0.2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  <c r="AK741" s="11"/>
      <c r="AL741" s="11"/>
      <c r="AM741" s="11"/>
      <c r="AN741" s="11"/>
      <c r="AO741" s="11"/>
    </row>
    <row r="742" spans="1:41" x14ac:dyDescent="0.2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  <c r="AK742" s="11"/>
      <c r="AL742" s="11"/>
      <c r="AM742" s="11"/>
      <c r="AN742" s="11"/>
      <c r="AO742" s="11"/>
    </row>
    <row r="743" spans="1:41" x14ac:dyDescent="0.2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  <c r="AK743" s="11"/>
      <c r="AL743" s="11"/>
      <c r="AM743" s="11"/>
      <c r="AN743" s="11"/>
      <c r="AO743" s="11"/>
    </row>
    <row r="744" spans="1:41" x14ac:dyDescent="0.2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  <c r="AK744" s="11"/>
      <c r="AL744" s="11"/>
      <c r="AM744" s="11"/>
      <c r="AN744" s="11"/>
      <c r="AO744" s="11"/>
    </row>
    <row r="745" spans="1:41" x14ac:dyDescent="0.2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  <c r="AK745" s="11"/>
      <c r="AL745" s="11"/>
      <c r="AM745" s="11"/>
      <c r="AN745" s="11"/>
      <c r="AO745" s="11"/>
    </row>
    <row r="746" spans="1:41" x14ac:dyDescent="0.2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  <c r="AK746" s="11"/>
      <c r="AL746" s="11"/>
      <c r="AM746" s="11"/>
      <c r="AN746" s="11"/>
      <c r="AO746" s="11"/>
    </row>
    <row r="747" spans="1:41" x14ac:dyDescent="0.2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  <c r="AK747" s="11"/>
      <c r="AL747" s="11"/>
      <c r="AM747" s="11"/>
      <c r="AN747" s="11"/>
      <c r="AO747" s="11"/>
    </row>
    <row r="748" spans="1:41" x14ac:dyDescent="0.2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  <c r="AK748" s="11"/>
      <c r="AL748" s="11"/>
      <c r="AM748" s="11"/>
      <c r="AN748" s="11"/>
      <c r="AO748" s="11"/>
    </row>
    <row r="749" spans="1:41" x14ac:dyDescent="0.2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  <c r="AK749" s="11"/>
      <c r="AL749" s="11"/>
      <c r="AM749" s="11"/>
      <c r="AN749" s="11"/>
      <c r="AO749" s="11"/>
    </row>
    <row r="750" spans="1:41" x14ac:dyDescent="0.2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  <c r="AK750" s="11"/>
      <c r="AL750" s="11"/>
      <c r="AM750" s="11"/>
      <c r="AN750" s="11"/>
      <c r="AO750" s="11"/>
    </row>
    <row r="751" spans="1:41" x14ac:dyDescent="0.2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  <c r="AK751" s="11"/>
      <c r="AL751" s="11"/>
      <c r="AM751" s="11"/>
      <c r="AN751" s="11"/>
      <c r="AO751" s="11"/>
    </row>
    <row r="752" spans="1:41" x14ac:dyDescent="0.2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  <c r="AK752" s="11"/>
      <c r="AL752" s="11"/>
      <c r="AM752" s="11"/>
      <c r="AN752" s="11"/>
      <c r="AO752" s="11"/>
    </row>
    <row r="753" spans="1:41" x14ac:dyDescent="0.2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  <c r="AK753" s="11"/>
      <c r="AL753" s="11"/>
      <c r="AM753" s="11"/>
      <c r="AN753" s="11"/>
      <c r="AO753" s="11"/>
    </row>
    <row r="754" spans="1:41" x14ac:dyDescent="0.2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  <c r="AK754" s="11"/>
      <c r="AL754" s="11"/>
      <c r="AM754" s="11"/>
      <c r="AN754" s="11"/>
      <c r="AO754" s="11"/>
    </row>
    <row r="755" spans="1:41" x14ac:dyDescent="0.2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  <c r="AK755" s="11"/>
      <c r="AL755" s="11"/>
      <c r="AM755" s="11"/>
      <c r="AN755" s="11"/>
      <c r="AO755" s="11"/>
    </row>
    <row r="756" spans="1:41" x14ac:dyDescent="0.2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  <c r="AK756" s="11"/>
      <c r="AL756" s="11"/>
      <c r="AM756" s="11"/>
      <c r="AN756" s="11"/>
      <c r="AO756" s="11"/>
    </row>
    <row r="757" spans="1:41" x14ac:dyDescent="0.2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  <c r="AK757" s="11"/>
      <c r="AL757" s="11"/>
      <c r="AM757" s="11"/>
      <c r="AN757" s="11"/>
      <c r="AO757" s="11"/>
    </row>
    <row r="758" spans="1:41" x14ac:dyDescent="0.2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  <c r="AK758" s="11"/>
      <c r="AL758" s="11"/>
      <c r="AM758" s="11"/>
      <c r="AN758" s="11"/>
      <c r="AO758" s="11"/>
    </row>
    <row r="759" spans="1:41" x14ac:dyDescent="0.2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  <c r="AK759" s="11"/>
      <c r="AL759" s="11"/>
      <c r="AM759" s="11"/>
      <c r="AN759" s="11"/>
      <c r="AO759" s="11"/>
    </row>
    <row r="760" spans="1:41" x14ac:dyDescent="0.2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  <c r="AK760" s="11"/>
      <c r="AL760" s="11"/>
      <c r="AM760" s="11"/>
      <c r="AN760" s="11"/>
      <c r="AO760" s="11"/>
    </row>
    <row r="761" spans="1:41" x14ac:dyDescent="0.2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</row>
    <row r="762" spans="1:41" x14ac:dyDescent="0.2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  <c r="AK762" s="11"/>
      <c r="AL762" s="11"/>
      <c r="AM762" s="11"/>
      <c r="AN762" s="11"/>
      <c r="AO762" s="11"/>
    </row>
    <row r="763" spans="1:41" x14ac:dyDescent="0.2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  <c r="AK763" s="11"/>
      <c r="AL763" s="11"/>
      <c r="AM763" s="11"/>
      <c r="AN763" s="11"/>
      <c r="AO763" s="11"/>
    </row>
    <row r="764" spans="1:41" x14ac:dyDescent="0.2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  <c r="AK764" s="11"/>
      <c r="AL764" s="11"/>
      <c r="AM764" s="11"/>
      <c r="AN764" s="11"/>
      <c r="AO764" s="11"/>
    </row>
    <row r="765" spans="1:41" x14ac:dyDescent="0.2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  <c r="AK765" s="11"/>
      <c r="AL765" s="11"/>
      <c r="AM765" s="11"/>
      <c r="AN765" s="11"/>
      <c r="AO765" s="11"/>
    </row>
    <row r="766" spans="1:41" x14ac:dyDescent="0.2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  <c r="AK766" s="11"/>
      <c r="AL766" s="11"/>
      <c r="AM766" s="11"/>
      <c r="AN766" s="11"/>
      <c r="AO766" s="11"/>
    </row>
    <row r="767" spans="1:41" x14ac:dyDescent="0.2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  <c r="AK767" s="11"/>
      <c r="AL767" s="11"/>
      <c r="AM767" s="11"/>
      <c r="AN767" s="11"/>
      <c r="AO767" s="11"/>
    </row>
    <row r="768" spans="1:41" x14ac:dyDescent="0.2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  <c r="AK768" s="11"/>
      <c r="AL768" s="11"/>
      <c r="AM768" s="11"/>
      <c r="AN768" s="11"/>
      <c r="AO768" s="11"/>
    </row>
    <row r="769" spans="1:41" x14ac:dyDescent="0.2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  <c r="AK769" s="11"/>
      <c r="AL769" s="11"/>
      <c r="AM769" s="11"/>
      <c r="AN769" s="11"/>
      <c r="AO769" s="11"/>
    </row>
    <row r="770" spans="1:41" x14ac:dyDescent="0.2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  <c r="AK770" s="11"/>
      <c r="AL770" s="11"/>
      <c r="AM770" s="11"/>
      <c r="AN770" s="11"/>
      <c r="AO770" s="11"/>
    </row>
    <row r="771" spans="1:41" x14ac:dyDescent="0.2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  <c r="AK771" s="11"/>
      <c r="AL771" s="11"/>
      <c r="AM771" s="11"/>
      <c r="AN771" s="11"/>
      <c r="AO771" s="11"/>
    </row>
    <row r="772" spans="1:41" x14ac:dyDescent="0.2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  <c r="AK772" s="11"/>
      <c r="AL772" s="11"/>
      <c r="AM772" s="11"/>
      <c r="AN772" s="11"/>
      <c r="AO772" s="11"/>
    </row>
    <row r="773" spans="1:41" x14ac:dyDescent="0.2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  <c r="AK773" s="11"/>
      <c r="AL773" s="11"/>
      <c r="AM773" s="11"/>
      <c r="AN773" s="11"/>
      <c r="AO773" s="11"/>
    </row>
    <row r="774" spans="1:41" x14ac:dyDescent="0.2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  <c r="AK774" s="11"/>
      <c r="AL774" s="11"/>
      <c r="AM774" s="11"/>
      <c r="AN774" s="11"/>
      <c r="AO774" s="11"/>
    </row>
    <row r="775" spans="1:41" x14ac:dyDescent="0.2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  <c r="AK775" s="11"/>
      <c r="AL775" s="11"/>
      <c r="AM775" s="11"/>
      <c r="AN775" s="11"/>
      <c r="AO775" s="11"/>
    </row>
    <row r="776" spans="1:41" x14ac:dyDescent="0.2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  <c r="AK776" s="11"/>
      <c r="AL776" s="11"/>
      <c r="AM776" s="11"/>
      <c r="AN776" s="11"/>
      <c r="AO776" s="11"/>
    </row>
    <row r="777" spans="1:41" x14ac:dyDescent="0.2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  <c r="AK777" s="11"/>
      <c r="AL777" s="11"/>
      <c r="AM777" s="11"/>
      <c r="AN777" s="11"/>
      <c r="AO777" s="11"/>
    </row>
    <row r="778" spans="1:41" x14ac:dyDescent="0.2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  <c r="AK778" s="11"/>
      <c r="AL778" s="11"/>
      <c r="AM778" s="11"/>
      <c r="AN778" s="11"/>
      <c r="AO778" s="11"/>
    </row>
    <row r="779" spans="1:41" x14ac:dyDescent="0.2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  <c r="AK779" s="11"/>
      <c r="AL779" s="11"/>
      <c r="AM779" s="11"/>
      <c r="AN779" s="11"/>
      <c r="AO779" s="11"/>
    </row>
    <row r="780" spans="1:41" x14ac:dyDescent="0.2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  <c r="AK780" s="11"/>
      <c r="AL780" s="11"/>
      <c r="AM780" s="11"/>
      <c r="AN780" s="11"/>
      <c r="AO780" s="11"/>
    </row>
    <row r="781" spans="1:41" x14ac:dyDescent="0.2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  <c r="AK781" s="11"/>
      <c r="AL781" s="11"/>
      <c r="AM781" s="11"/>
      <c r="AN781" s="11"/>
      <c r="AO781" s="11"/>
    </row>
    <row r="782" spans="1:41" x14ac:dyDescent="0.2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  <c r="AK782" s="11"/>
      <c r="AL782" s="11"/>
      <c r="AM782" s="11"/>
      <c r="AN782" s="11"/>
      <c r="AO782" s="11"/>
    </row>
    <row r="783" spans="1:41" x14ac:dyDescent="0.2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  <c r="AK783" s="11"/>
      <c r="AL783" s="11"/>
      <c r="AM783" s="11"/>
      <c r="AN783" s="11"/>
      <c r="AO783" s="11"/>
    </row>
    <row r="784" spans="1:41" x14ac:dyDescent="0.2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  <c r="AK784" s="11"/>
      <c r="AL784" s="11"/>
      <c r="AM784" s="11"/>
      <c r="AN784" s="11"/>
      <c r="AO784" s="11"/>
    </row>
    <row r="785" spans="1:41" x14ac:dyDescent="0.2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  <c r="AK785" s="11"/>
      <c r="AL785" s="11"/>
      <c r="AM785" s="11"/>
      <c r="AN785" s="11"/>
      <c r="AO785" s="11"/>
    </row>
    <row r="786" spans="1:41" x14ac:dyDescent="0.2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  <c r="AK786" s="11"/>
      <c r="AL786" s="11"/>
      <c r="AM786" s="11"/>
      <c r="AN786" s="11"/>
      <c r="AO786" s="11"/>
    </row>
    <row r="787" spans="1:41" x14ac:dyDescent="0.2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  <c r="AK787" s="11"/>
      <c r="AL787" s="11"/>
      <c r="AM787" s="11"/>
      <c r="AN787" s="11"/>
      <c r="AO787" s="11"/>
    </row>
    <row r="788" spans="1:41" x14ac:dyDescent="0.2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  <c r="AK788" s="11"/>
      <c r="AL788" s="11"/>
      <c r="AM788" s="11"/>
      <c r="AN788" s="11"/>
      <c r="AO788" s="11"/>
    </row>
    <row r="789" spans="1:41" x14ac:dyDescent="0.2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  <c r="AK789" s="11"/>
      <c r="AL789" s="11"/>
      <c r="AM789" s="11"/>
      <c r="AN789" s="11"/>
      <c r="AO789" s="11"/>
    </row>
    <row r="790" spans="1:41" x14ac:dyDescent="0.2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  <c r="AK790" s="11"/>
      <c r="AL790" s="11"/>
      <c r="AM790" s="11"/>
      <c r="AN790" s="11"/>
      <c r="AO790" s="11"/>
    </row>
    <row r="791" spans="1:41" x14ac:dyDescent="0.2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  <c r="AK791" s="11"/>
      <c r="AL791" s="11"/>
      <c r="AM791" s="11"/>
      <c r="AN791" s="11"/>
      <c r="AO791" s="11"/>
    </row>
    <row r="792" spans="1:41" x14ac:dyDescent="0.2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  <c r="AK792" s="11"/>
      <c r="AL792" s="11"/>
      <c r="AM792" s="11"/>
      <c r="AN792" s="11"/>
      <c r="AO792" s="11"/>
    </row>
    <row r="793" spans="1:41" x14ac:dyDescent="0.2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  <c r="AK793" s="11"/>
      <c r="AL793" s="11"/>
      <c r="AM793" s="11"/>
      <c r="AN793" s="11"/>
      <c r="AO793" s="11"/>
    </row>
    <row r="794" spans="1:41" x14ac:dyDescent="0.2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  <c r="AK794" s="11"/>
      <c r="AL794" s="11"/>
      <c r="AM794" s="11"/>
      <c r="AN794" s="11"/>
      <c r="AO794" s="11"/>
    </row>
    <row r="795" spans="1:41" x14ac:dyDescent="0.2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  <c r="AK795" s="11"/>
      <c r="AL795" s="11"/>
      <c r="AM795" s="11"/>
      <c r="AN795" s="11"/>
      <c r="AO795" s="11"/>
    </row>
    <row r="796" spans="1:41" x14ac:dyDescent="0.2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  <c r="AK796" s="11"/>
      <c r="AL796" s="11"/>
      <c r="AM796" s="11"/>
      <c r="AN796" s="11"/>
      <c r="AO796" s="11"/>
    </row>
    <row r="797" spans="1:41" x14ac:dyDescent="0.2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  <c r="AK797" s="11"/>
      <c r="AL797" s="11"/>
      <c r="AM797" s="11"/>
      <c r="AN797" s="11"/>
      <c r="AO797" s="11"/>
    </row>
    <row r="798" spans="1:41" x14ac:dyDescent="0.2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  <c r="AK798" s="11"/>
      <c r="AL798" s="11"/>
      <c r="AM798" s="11"/>
      <c r="AN798" s="11"/>
      <c r="AO798" s="11"/>
    </row>
    <row r="799" spans="1:41" x14ac:dyDescent="0.2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  <c r="AK799" s="11"/>
      <c r="AL799" s="11"/>
      <c r="AM799" s="11"/>
      <c r="AN799" s="11"/>
      <c r="AO799" s="11"/>
    </row>
    <row r="800" spans="1:41" x14ac:dyDescent="0.2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  <c r="AK800" s="11"/>
      <c r="AL800" s="11"/>
      <c r="AM800" s="11"/>
      <c r="AN800" s="11"/>
      <c r="AO800" s="11"/>
    </row>
    <row r="801" spans="1:41" x14ac:dyDescent="0.2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  <c r="AK801" s="11"/>
      <c r="AL801" s="11"/>
      <c r="AM801" s="11"/>
      <c r="AN801" s="11"/>
      <c r="AO801" s="11"/>
    </row>
    <row r="802" spans="1:41" x14ac:dyDescent="0.2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  <c r="AK802" s="11"/>
      <c r="AL802" s="11"/>
      <c r="AM802" s="11"/>
      <c r="AN802" s="11"/>
      <c r="AO802" s="11"/>
    </row>
    <row r="803" spans="1:41" x14ac:dyDescent="0.2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  <c r="AK803" s="11"/>
      <c r="AL803" s="11"/>
      <c r="AM803" s="11"/>
      <c r="AN803" s="11"/>
      <c r="AO803" s="11"/>
    </row>
    <row r="804" spans="1:41" x14ac:dyDescent="0.2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  <c r="AK804" s="11"/>
      <c r="AL804" s="11"/>
      <c r="AM804" s="11"/>
      <c r="AN804" s="11"/>
      <c r="AO804" s="11"/>
    </row>
    <row r="805" spans="1:41" x14ac:dyDescent="0.2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  <c r="AK805" s="11"/>
      <c r="AL805" s="11"/>
      <c r="AM805" s="11"/>
      <c r="AN805" s="11"/>
      <c r="AO805" s="11"/>
    </row>
    <row r="806" spans="1:41" x14ac:dyDescent="0.2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  <c r="AK806" s="11"/>
      <c r="AL806" s="11"/>
      <c r="AM806" s="11"/>
      <c r="AN806" s="11"/>
      <c r="AO806" s="11"/>
    </row>
    <row r="807" spans="1:41" x14ac:dyDescent="0.2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  <c r="AK807" s="11"/>
      <c r="AL807" s="11"/>
      <c r="AM807" s="11"/>
      <c r="AN807" s="11"/>
      <c r="AO807" s="11"/>
    </row>
    <row r="808" spans="1:41" x14ac:dyDescent="0.2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  <c r="AK808" s="11"/>
      <c r="AL808" s="11"/>
      <c r="AM808" s="11"/>
      <c r="AN808" s="11"/>
      <c r="AO808" s="11"/>
    </row>
    <row r="809" spans="1:41" x14ac:dyDescent="0.2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  <c r="AK809" s="11"/>
      <c r="AL809" s="11"/>
      <c r="AM809" s="11"/>
      <c r="AN809" s="11"/>
      <c r="AO809" s="11"/>
    </row>
    <row r="810" spans="1:41" x14ac:dyDescent="0.2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  <c r="AK810" s="11"/>
      <c r="AL810" s="11"/>
      <c r="AM810" s="11"/>
      <c r="AN810" s="11"/>
      <c r="AO810" s="11"/>
    </row>
    <row r="811" spans="1:41" x14ac:dyDescent="0.2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  <c r="AK811" s="11"/>
      <c r="AL811" s="11"/>
      <c r="AM811" s="11"/>
      <c r="AN811" s="11"/>
      <c r="AO811" s="11"/>
    </row>
    <row r="812" spans="1:41" x14ac:dyDescent="0.2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  <c r="AK812" s="11"/>
      <c r="AL812" s="11"/>
      <c r="AM812" s="11"/>
      <c r="AN812" s="11"/>
      <c r="AO812" s="11"/>
    </row>
    <row r="813" spans="1:41" x14ac:dyDescent="0.2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  <c r="AK813" s="11"/>
      <c r="AL813" s="11"/>
      <c r="AM813" s="11"/>
      <c r="AN813" s="11"/>
      <c r="AO813" s="11"/>
    </row>
    <row r="814" spans="1:41" x14ac:dyDescent="0.2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  <c r="AK814" s="11"/>
      <c r="AL814" s="11"/>
      <c r="AM814" s="11"/>
      <c r="AN814" s="11"/>
      <c r="AO814" s="11"/>
    </row>
    <row r="815" spans="1:41" x14ac:dyDescent="0.2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  <c r="AK815" s="11"/>
      <c r="AL815" s="11"/>
      <c r="AM815" s="11"/>
      <c r="AN815" s="11"/>
      <c r="AO815" s="11"/>
    </row>
    <row r="816" spans="1:41" x14ac:dyDescent="0.2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  <c r="AK816" s="11"/>
      <c r="AL816" s="11"/>
      <c r="AM816" s="11"/>
      <c r="AN816" s="11"/>
      <c r="AO816" s="11"/>
    </row>
    <row r="817" spans="1:41" x14ac:dyDescent="0.2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  <c r="AK817" s="11"/>
      <c r="AL817" s="11"/>
      <c r="AM817" s="11"/>
      <c r="AN817" s="11"/>
      <c r="AO817" s="11"/>
    </row>
    <row r="818" spans="1:41" x14ac:dyDescent="0.2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  <c r="AK818" s="11"/>
      <c r="AL818" s="11"/>
      <c r="AM818" s="11"/>
      <c r="AN818" s="11"/>
      <c r="AO818" s="11"/>
    </row>
    <row r="819" spans="1:41" x14ac:dyDescent="0.2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  <c r="AK819" s="11"/>
      <c r="AL819" s="11"/>
      <c r="AM819" s="11"/>
      <c r="AN819" s="11"/>
      <c r="AO819" s="11"/>
    </row>
    <row r="820" spans="1:41" x14ac:dyDescent="0.2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  <c r="AK820" s="11"/>
      <c r="AL820" s="11"/>
      <c r="AM820" s="11"/>
      <c r="AN820" s="11"/>
      <c r="AO820" s="11"/>
    </row>
    <row r="821" spans="1:41" x14ac:dyDescent="0.2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  <c r="AK821" s="11"/>
      <c r="AL821" s="11"/>
      <c r="AM821" s="11"/>
      <c r="AN821" s="11"/>
      <c r="AO821" s="11"/>
    </row>
    <row r="822" spans="1:41" x14ac:dyDescent="0.2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  <c r="AK822" s="11"/>
      <c r="AL822" s="11"/>
      <c r="AM822" s="11"/>
      <c r="AN822" s="11"/>
      <c r="AO822" s="11"/>
    </row>
    <row r="823" spans="1:41" x14ac:dyDescent="0.2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  <c r="AK823" s="11"/>
      <c r="AL823" s="11"/>
      <c r="AM823" s="11"/>
      <c r="AN823" s="11"/>
      <c r="AO823" s="11"/>
    </row>
    <row r="824" spans="1:41" x14ac:dyDescent="0.2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  <c r="AK824" s="11"/>
      <c r="AL824" s="11"/>
      <c r="AM824" s="11"/>
      <c r="AN824" s="11"/>
      <c r="AO824" s="11"/>
    </row>
    <row r="825" spans="1:41" x14ac:dyDescent="0.2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  <c r="AK825" s="11"/>
      <c r="AL825" s="11"/>
      <c r="AM825" s="11"/>
      <c r="AN825" s="11"/>
      <c r="AO825" s="11"/>
    </row>
    <row r="826" spans="1:41" x14ac:dyDescent="0.2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  <c r="AK826" s="11"/>
      <c r="AL826" s="11"/>
      <c r="AM826" s="11"/>
      <c r="AN826" s="11"/>
      <c r="AO826" s="11"/>
    </row>
    <row r="827" spans="1:41" x14ac:dyDescent="0.2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  <c r="AK827" s="11"/>
      <c r="AL827" s="11"/>
      <c r="AM827" s="11"/>
      <c r="AN827" s="11"/>
      <c r="AO827" s="11"/>
    </row>
    <row r="828" spans="1:41" x14ac:dyDescent="0.2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  <c r="AK828" s="11"/>
      <c r="AL828" s="11"/>
      <c r="AM828" s="11"/>
      <c r="AN828" s="11"/>
      <c r="AO828" s="11"/>
    </row>
    <row r="829" spans="1:41" x14ac:dyDescent="0.2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  <c r="AK829" s="11"/>
      <c r="AL829" s="11"/>
      <c r="AM829" s="11"/>
      <c r="AN829" s="11"/>
      <c r="AO829" s="11"/>
    </row>
    <row r="830" spans="1:41" x14ac:dyDescent="0.2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  <c r="AK830" s="11"/>
      <c r="AL830" s="11"/>
      <c r="AM830" s="11"/>
      <c r="AN830" s="11"/>
      <c r="AO830" s="11"/>
    </row>
    <row r="831" spans="1:41" x14ac:dyDescent="0.2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  <c r="AK831" s="11"/>
      <c r="AL831" s="11"/>
      <c r="AM831" s="11"/>
      <c r="AN831" s="11"/>
      <c r="AO831" s="11"/>
    </row>
    <row r="832" spans="1:41" x14ac:dyDescent="0.2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  <c r="AK832" s="11"/>
      <c r="AL832" s="11"/>
      <c r="AM832" s="11"/>
      <c r="AN832" s="11"/>
      <c r="AO832" s="11"/>
    </row>
    <row r="833" spans="1:41" x14ac:dyDescent="0.2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  <c r="AK833" s="11"/>
      <c r="AL833" s="11"/>
      <c r="AM833" s="11"/>
      <c r="AN833" s="11"/>
      <c r="AO833" s="11"/>
    </row>
    <row r="834" spans="1:41" x14ac:dyDescent="0.2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  <c r="AK834" s="11"/>
      <c r="AL834" s="11"/>
      <c r="AM834" s="11"/>
      <c r="AN834" s="11"/>
      <c r="AO834" s="11"/>
    </row>
    <row r="835" spans="1:41" x14ac:dyDescent="0.2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  <c r="AK835" s="11"/>
      <c r="AL835" s="11"/>
      <c r="AM835" s="11"/>
      <c r="AN835" s="11"/>
      <c r="AO835" s="11"/>
    </row>
    <row r="836" spans="1:41" x14ac:dyDescent="0.2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</row>
    <row r="837" spans="1:41" x14ac:dyDescent="0.2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  <c r="AK837" s="11"/>
      <c r="AL837" s="11"/>
      <c r="AM837" s="11"/>
      <c r="AN837" s="11"/>
      <c r="AO837" s="11"/>
    </row>
    <row r="838" spans="1:41" x14ac:dyDescent="0.2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  <c r="AK838" s="11"/>
      <c r="AL838" s="11"/>
      <c r="AM838" s="11"/>
      <c r="AN838" s="11"/>
      <c r="AO838" s="11"/>
    </row>
    <row r="839" spans="1:41" x14ac:dyDescent="0.2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  <c r="AK839" s="11"/>
      <c r="AL839" s="11"/>
      <c r="AM839" s="11"/>
      <c r="AN839" s="11"/>
      <c r="AO839" s="11"/>
    </row>
    <row r="840" spans="1:41" x14ac:dyDescent="0.2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  <c r="AK840" s="11"/>
      <c r="AL840" s="11"/>
      <c r="AM840" s="11"/>
      <c r="AN840" s="11"/>
      <c r="AO840" s="11"/>
    </row>
    <row r="841" spans="1:41" x14ac:dyDescent="0.2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  <c r="AK841" s="11"/>
      <c r="AL841" s="11"/>
      <c r="AM841" s="11"/>
      <c r="AN841" s="11"/>
      <c r="AO841" s="11"/>
    </row>
    <row r="842" spans="1:41" x14ac:dyDescent="0.2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  <c r="AK842" s="11"/>
      <c r="AL842" s="11"/>
      <c r="AM842" s="11"/>
      <c r="AN842" s="11"/>
      <c r="AO842" s="11"/>
    </row>
    <row r="843" spans="1:41" x14ac:dyDescent="0.2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  <c r="AK843" s="11"/>
      <c r="AL843" s="11"/>
      <c r="AM843" s="11"/>
      <c r="AN843" s="11"/>
      <c r="AO843" s="11"/>
    </row>
    <row r="844" spans="1:41" x14ac:dyDescent="0.2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  <c r="AK844" s="11"/>
      <c r="AL844" s="11"/>
      <c r="AM844" s="11"/>
      <c r="AN844" s="11"/>
      <c r="AO844" s="11"/>
    </row>
    <row r="845" spans="1:41" x14ac:dyDescent="0.2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  <c r="AK845" s="11"/>
      <c r="AL845" s="11"/>
      <c r="AM845" s="11"/>
      <c r="AN845" s="11"/>
      <c r="AO845" s="11"/>
    </row>
    <row r="846" spans="1:41" x14ac:dyDescent="0.2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  <c r="AK846" s="11"/>
      <c r="AL846" s="11"/>
      <c r="AM846" s="11"/>
      <c r="AN846" s="11"/>
      <c r="AO846" s="11"/>
    </row>
    <row r="847" spans="1:41" x14ac:dyDescent="0.2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  <c r="AK847" s="11"/>
      <c r="AL847" s="11"/>
      <c r="AM847" s="11"/>
      <c r="AN847" s="11"/>
      <c r="AO847" s="11"/>
    </row>
    <row r="848" spans="1:41" x14ac:dyDescent="0.2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  <c r="AK848" s="11"/>
      <c r="AL848" s="11"/>
      <c r="AM848" s="11"/>
      <c r="AN848" s="11"/>
      <c r="AO848" s="11"/>
    </row>
    <row r="849" spans="1:41" x14ac:dyDescent="0.2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  <c r="AK849" s="11"/>
      <c r="AL849" s="11"/>
      <c r="AM849" s="11"/>
      <c r="AN849" s="11"/>
      <c r="AO849" s="11"/>
    </row>
    <row r="850" spans="1:41" x14ac:dyDescent="0.2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  <c r="AK850" s="11"/>
      <c r="AL850" s="11"/>
      <c r="AM850" s="11"/>
      <c r="AN850" s="11"/>
      <c r="AO850" s="11"/>
    </row>
    <row r="851" spans="1:41" x14ac:dyDescent="0.2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  <c r="AK851" s="11"/>
      <c r="AL851" s="11"/>
      <c r="AM851" s="11"/>
      <c r="AN851" s="11"/>
      <c r="AO851" s="11"/>
    </row>
    <row r="852" spans="1:41" x14ac:dyDescent="0.2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  <c r="AK852" s="11"/>
      <c r="AL852" s="11"/>
      <c r="AM852" s="11"/>
      <c r="AN852" s="11"/>
      <c r="AO852" s="11"/>
    </row>
    <row r="853" spans="1:41" x14ac:dyDescent="0.2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  <c r="AK853" s="11"/>
      <c r="AL853" s="11"/>
      <c r="AM853" s="11"/>
      <c r="AN853" s="11"/>
      <c r="AO853" s="11"/>
    </row>
    <row r="854" spans="1:41" x14ac:dyDescent="0.2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  <c r="AK854" s="11"/>
      <c r="AL854" s="11"/>
      <c r="AM854" s="11"/>
      <c r="AN854" s="11"/>
      <c r="AO854" s="11"/>
    </row>
    <row r="855" spans="1:41" x14ac:dyDescent="0.2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  <c r="AK855" s="11"/>
      <c r="AL855" s="11"/>
      <c r="AM855" s="11"/>
      <c r="AN855" s="11"/>
      <c r="AO855" s="11"/>
    </row>
    <row r="856" spans="1:41" x14ac:dyDescent="0.2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  <c r="AK856" s="11"/>
      <c r="AL856" s="11"/>
      <c r="AM856" s="11"/>
      <c r="AN856" s="11"/>
      <c r="AO856" s="11"/>
    </row>
    <row r="857" spans="1:41" x14ac:dyDescent="0.2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  <c r="AK857" s="11"/>
      <c r="AL857" s="11"/>
      <c r="AM857" s="11"/>
      <c r="AN857" s="11"/>
      <c r="AO857" s="11"/>
    </row>
    <row r="858" spans="1:41" x14ac:dyDescent="0.2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  <c r="AK858" s="11"/>
      <c r="AL858" s="11"/>
      <c r="AM858" s="11"/>
      <c r="AN858" s="11"/>
      <c r="AO858" s="11"/>
    </row>
    <row r="859" spans="1:41" x14ac:dyDescent="0.2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  <c r="AK859" s="11"/>
      <c r="AL859" s="11"/>
      <c r="AM859" s="11"/>
      <c r="AN859" s="11"/>
      <c r="AO859" s="11"/>
    </row>
    <row r="860" spans="1:41" x14ac:dyDescent="0.2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  <c r="AK860" s="11"/>
      <c r="AL860" s="11"/>
      <c r="AM860" s="11"/>
      <c r="AN860" s="11"/>
      <c r="AO860" s="11"/>
    </row>
    <row r="861" spans="1:41" x14ac:dyDescent="0.2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  <c r="AK861" s="11"/>
      <c r="AL861" s="11"/>
      <c r="AM861" s="11"/>
      <c r="AN861" s="11"/>
      <c r="AO861" s="11"/>
    </row>
    <row r="862" spans="1:41" x14ac:dyDescent="0.2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  <c r="AK862" s="11"/>
      <c r="AL862" s="11"/>
      <c r="AM862" s="11"/>
      <c r="AN862" s="11"/>
      <c r="AO862" s="11"/>
    </row>
    <row r="863" spans="1:41" x14ac:dyDescent="0.2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  <c r="AK863" s="11"/>
      <c r="AL863" s="11"/>
      <c r="AM863" s="11"/>
      <c r="AN863" s="11"/>
      <c r="AO863" s="11"/>
    </row>
    <row r="864" spans="1:41" x14ac:dyDescent="0.2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  <c r="AK864" s="11"/>
      <c r="AL864" s="11"/>
      <c r="AM864" s="11"/>
      <c r="AN864" s="11"/>
      <c r="AO864" s="11"/>
    </row>
    <row r="865" spans="1:41" x14ac:dyDescent="0.2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  <c r="AK865" s="11"/>
      <c r="AL865" s="11"/>
      <c r="AM865" s="11"/>
      <c r="AN865" s="11"/>
      <c r="AO865" s="11"/>
    </row>
    <row r="866" spans="1:41" x14ac:dyDescent="0.2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  <c r="AK866" s="11"/>
      <c r="AL866" s="11"/>
      <c r="AM866" s="11"/>
      <c r="AN866" s="11"/>
      <c r="AO866" s="11"/>
    </row>
    <row r="867" spans="1:41" x14ac:dyDescent="0.2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  <c r="AK867" s="11"/>
      <c r="AL867" s="11"/>
      <c r="AM867" s="11"/>
      <c r="AN867" s="11"/>
      <c r="AO867" s="11"/>
    </row>
    <row r="868" spans="1:41" x14ac:dyDescent="0.2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  <c r="AK868" s="11"/>
      <c r="AL868" s="11"/>
      <c r="AM868" s="11"/>
      <c r="AN868" s="11"/>
      <c r="AO868" s="11"/>
    </row>
    <row r="869" spans="1:41" x14ac:dyDescent="0.2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  <c r="AK869" s="11"/>
      <c r="AL869" s="11"/>
      <c r="AM869" s="11"/>
      <c r="AN869" s="11"/>
      <c r="AO869" s="11"/>
    </row>
    <row r="870" spans="1:41" x14ac:dyDescent="0.2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  <c r="AK870" s="11"/>
      <c r="AL870" s="11"/>
      <c r="AM870" s="11"/>
      <c r="AN870" s="11"/>
      <c r="AO870" s="11"/>
    </row>
    <row r="871" spans="1:41" x14ac:dyDescent="0.2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  <c r="AK871" s="11"/>
      <c r="AL871" s="11"/>
      <c r="AM871" s="11"/>
      <c r="AN871" s="11"/>
      <c r="AO871" s="11"/>
    </row>
    <row r="872" spans="1:41" x14ac:dyDescent="0.2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  <c r="AK872" s="11"/>
      <c r="AL872" s="11"/>
      <c r="AM872" s="11"/>
      <c r="AN872" s="11"/>
      <c r="AO872" s="11"/>
    </row>
    <row r="873" spans="1:41" x14ac:dyDescent="0.2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  <c r="AK873" s="11"/>
      <c r="AL873" s="11"/>
      <c r="AM873" s="11"/>
      <c r="AN873" s="11"/>
      <c r="AO873" s="11"/>
    </row>
    <row r="874" spans="1:41" x14ac:dyDescent="0.2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  <c r="AK874" s="11"/>
      <c r="AL874" s="11"/>
      <c r="AM874" s="11"/>
      <c r="AN874" s="11"/>
      <c r="AO874" s="11"/>
    </row>
    <row r="875" spans="1:41" x14ac:dyDescent="0.2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  <c r="AK875" s="11"/>
      <c r="AL875" s="11"/>
      <c r="AM875" s="11"/>
      <c r="AN875" s="11"/>
      <c r="AO875" s="11"/>
    </row>
    <row r="876" spans="1:41" x14ac:dyDescent="0.2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  <c r="AK876" s="11"/>
      <c r="AL876" s="11"/>
      <c r="AM876" s="11"/>
      <c r="AN876" s="11"/>
      <c r="AO876" s="11"/>
    </row>
    <row r="877" spans="1:41" x14ac:dyDescent="0.2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  <c r="AK877" s="11"/>
      <c r="AL877" s="11"/>
      <c r="AM877" s="11"/>
      <c r="AN877" s="11"/>
      <c r="AO877" s="11"/>
    </row>
    <row r="878" spans="1:41" x14ac:dyDescent="0.2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  <c r="AK878" s="11"/>
      <c r="AL878" s="11"/>
      <c r="AM878" s="11"/>
      <c r="AN878" s="11"/>
      <c r="AO878" s="11"/>
    </row>
    <row r="879" spans="1:41" x14ac:dyDescent="0.2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  <c r="AK879" s="11"/>
      <c r="AL879" s="11"/>
      <c r="AM879" s="11"/>
      <c r="AN879" s="11"/>
      <c r="AO879" s="11"/>
    </row>
    <row r="880" spans="1:41" x14ac:dyDescent="0.2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  <c r="AK880" s="11"/>
      <c r="AL880" s="11"/>
      <c r="AM880" s="11"/>
      <c r="AN880" s="11"/>
      <c r="AO880" s="11"/>
    </row>
    <row r="881" spans="1:41" x14ac:dyDescent="0.2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  <c r="AK881" s="11"/>
      <c r="AL881" s="11"/>
      <c r="AM881" s="11"/>
      <c r="AN881" s="11"/>
      <c r="AO881" s="11"/>
    </row>
    <row r="882" spans="1:41" x14ac:dyDescent="0.2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  <c r="AK882" s="11"/>
      <c r="AL882" s="11"/>
      <c r="AM882" s="11"/>
      <c r="AN882" s="11"/>
      <c r="AO882" s="11"/>
    </row>
    <row r="883" spans="1:41" x14ac:dyDescent="0.2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  <c r="AK883" s="11"/>
      <c r="AL883" s="11"/>
      <c r="AM883" s="11"/>
      <c r="AN883" s="11"/>
      <c r="AO883" s="11"/>
    </row>
    <row r="884" spans="1:41" x14ac:dyDescent="0.2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  <c r="AK884" s="11"/>
      <c r="AL884" s="11"/>
      <c r="AM884" s="11"/>
      <c r="AN884" s="11"/>
      <c r="AO884" s="11"/>
    </row>
    <row r="885" spans="1:41" x14ac:dyDescent="0.2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  <c r="AK885" s="11"/>
      <c r="AL885" s="11"/>
      <c r="AM885" s="11"/>
      <c r="AN885" s="11"/>
      <c r="AO885" s="11"/>
    </row>
    <row r="886" spans="1:41" x14ac:dyDescent="0.2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  <c r="AK886" s="11"/>
      <c r="AL886" s="11"/>
      <c r="AM886" s="11"/>
      <c r="AN886" s="11"/>
      <c r="AO886" s="11"/>
    </row>
    <row r="887" spans="1:41" x14ac:dyDescent="0.2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  <c r="AK887" s="11"/>
      <c r="AL887" s="11"/>
      <c r="AM887" s="11"/>
      <c r="AN887" s="11"/>
      <c r="AO887" s="11"/>
    </row>
    <row r="888" spans="1:41" x14ac:dyDescent="0.2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  <c r="AK888" s="11"/>
      <c r="AL888" s="11"/>
      <c r="AM888" s="11"/>
      <c r="AN888" s="11"/>
      <c r="AO888" s="11"/>
    </row>
    <row r="889" spans="1:41" x14ac:dyDescent="0.2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  <c r="AK889" s="11"/>
      <c r="AL889" s="11"/>
      <c r="AM889" s="11"/>
      <c r="AN889" s="11"/>
      <c r="AO889" s="11"/>
    </row>
    <row r="890" spans="1:41" x14ac:dyDescent="0.2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  <c r="AK890" s="11"/>
      <c r="AL890" s="11"/>
      <c r="AM890" s="11"/>
      <c r="AN890" s="11"/>
      <c r="AO890" s="11"/>
    </row>
    <row r="891" spans="1:41" x14ac:dyDescent="0.2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  <c r="AK891" s="11"/>
      <c r="AL891" s="11"/>
      <c r="AM891" s="11"/>
      <c r="AN891" s="11"/>
      <c r="AO891" s="11"/>
    </row>
    <row r="892" spans="1:41" x14ac:dyDescent="0.2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  <c r="AK892" s="11"/>
      <c r="AL892" s="11"/>
      <c r="AM892" s="11"/>
      <c r="AN892" s="11"/>
      <c r="AO892" s="11"/>
    </row>
    <row r="893" spans="1:41" x14ac:dyDescent="0.2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  <c r="AK893" s="11"/>
      <c r="AL893" s="11"/>
      <c r="AM893" s="11"/>
      <c r="AN893" s="11"/>
      <c r="AO893" s="11"/>
    </row>
    <row r="894" spans="1:41" x14ac:dyDescent="0.2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  <c r="AK894" s="11"/>
      <c r="AL894" s="11"/>
      <c r="AM894" s="11"/>
      <c r="AN894" s="11"/>
      <c r="AO894" s="11"/>
    </row>
    <row r="895" spans="1:41" x14ac:dyDescent="0.2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  <c r="AK895" s="11"/>
      <c r="AL895" s="11"/>
      <c r="AM895" s="11"/>
      <c r="AN895" s="11"/>
      <c r="AO895" s="11"/>
    </row>
    <row r="896" spans="1:41" x14ac:dyDescent="0.2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  <c r="AK896" s="11"/>
      <c r="AL896" s="11"/>
      <c r="AM896" s="11"/>
      <c r="AN896" s="11"/>
      <c r="AO896" s="11"/>
    </row>
    <row r="897" spans="1:41" x14ac:dyDescent="0.2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  <c r="AK897" s="11"/>
      <c r="AL897" s="11"/>
      <c r="AM897" s="11"/>
      <c r="AN897" s="11"/>
      <c r="AO897" s="11"/>
    </row>
    <row r="898" spans="1:41" x14ac:dyDescent="0.2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  <c r="AK898" s="11"/>
      <c r="AL898" s="11"/>
      <c r="AM898" s="11"/>
      <c r="AN898" s="11"/>
      <c r="AO898" s="11"/>
    </row>
    <row r="899" spans="1:41" x14ac:dyDescent="0.2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  <c r="AK899" s="11"/>
      <c r="AL899" s="11"/>
      <c r="AM899" s="11"/>
      <c r="AN899" s="11"/>
      <c r="AO899" s="11"/>
    </row>
    <row r="900" spans="1:41" x14ac:dyDescent="0.2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  <c r="AK900" s="11"/>
      <c r="AL900" s="11"/>
      <c r="AM900" s="11"/>
      <c r="AN900" s="11"/>
      <c r="AO900" s="11"/>
    </row>
    <row r="901" spans="1:41" x14ac:dyDescent="0.2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  <c r="AK901" s="11"/>
      <c r="AL901" s="11"/>
      <c r="AM901" s="11"/>
      <c r="AN901" s="11"/>
      <c r="AO901" s="11"/>
    </row>
    <row r="902" spans="1:41" x14ac:dyDescent="0.2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  <c r="AK902" s="11"/>
      <c r="AL902" s="11"/>
      <c r="AM902" s="11"/>
      <c r="AN902" s="11"/>
      <c r="AO902" s="11"/>
    </row>
    <row r="903" spans="1:41" x14ac:dyDescent="0.2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  <c r="AK903" s="11"/>
      <c r="AL903" s="11"/>
      <c r="AM903" s="11"/>
      <c r="AN903" s="11"/>
      <c r="AO903" s="11"/>
    </row>
    <row r="904" spans="1:41" x14ac:dyDescent="0.2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  <c r="AK904" s="11"/>
      <c r="AL904" s="11"/>
      <c r="AM904" s="11"/>
      <c r="AN904" s="11"/>
      <c r="AO904" s="11"/>
    </row>
    <row r="905" spans="1:41" x14ac:dyDescent="0.2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  <c r="AK905" s="11"/>
      <c r="AL905" s="11"/>
      <c r="AM905" s="11"/>
      <c r="AN905" s="11"/>
      <c r="AO905" s="11"/>
    </row>
    <row r="906" spans="1:41" x14ac:dyDescent="0.2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  <c r="AK906" s="11"/>
      <c r="AL906" s="11"/>
      <c r="AM906" s="11"/>
      <c r="AN906" s="11"/>
      <c r="AO906" s="11"/>
    </row>
    <row r="907" spans="1:41" x14ac:dyDescent="0.2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  <c r="AK907" s="11"/>
      <c r="AL907" s="11"/>
      <c r="AM907" s="11"/>
      <c r="AN907" s="11"/>
      <c r="AO907" s="11"/>
    </row>
    <row r="908" spans="1:41" x14ac:dyDescent="0.2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  <c r="AK908" s="11"/>
      <c r="AL908" s="11"/>
      <c r="AM908" s="11"/>
      <c r="AN908" s="11"/>
      <c r="AO908" s="11"/>
    </row>
    <row r="909" spans="1:41" x14ac:dyDescent="0.2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  <c r="AK909" s="11"/>
      <c r="AL909" s="11"/>
      <c r="AM909" s="11"/>
      <c r="AN909" s="11"/>
      <c r="AO909" s="11"/>
    </row>
    <row r="910" spans="1:41" x14ac:dyDescent="0.2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  <c r="AK910" s="11"/>
      <c r="AL910" s="11"/>
      <c r="AM910" s="11"/>
      <c r="AN910" s="11"/>
      <c r="AO910" s="11"/>
    </row>
    <row r="911" spans="1:41" x14ac:dyDescent="0.2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</row>
    <row r="912" spans="1:41" x14ac:dyDescent="0.2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  <c r="AK912" s="11"/>
      <c r="AL912" s="11"/>
      <c r="AM912" s="11"/>
      <c r="AN912" s="11"/>
      <c r="AO912" s="11"/>
    </row>
    <row r="913" spans="1:41" x14ac:dyDescent="0.2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  <c r="AK913" s="11"/>
      <c r="AL913" s="11"/>
      <c r="AM913" s="11"/>
      <c r="AN913" s="11"/>
      <c r="AO913" s="11"/>
    </row>
    <row r="914" spans="1:41" x14ac:dyDescent="0.2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  <c r="AK914" s="11"/>
      <c r="AL914" s="11"/>
      <c r="AM914" s="11"/>
      <c r="AN914" s="11"/>
      <c r="AO914" s="11"/>
    </row>
    <row r="915" spans="1:41" x14ac:dyDescent="0.2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  <c r="AK915" s="11"/>
      <c r="AL915" s="11"/>
      <c r="AM915" s="11"/>
      <c r="AN915" s="11"/>
      <c r="AO915" s="11"/>
    </row>
    <row r="916" spans="1:41" x14ac:dyDescent="0.2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  <c r="AK916" s="11"/>
      <c r="AL916" s="11"/>
      <c r="AM916" s="11"/>
      <c r="AN916" s="11"/>
      <c r="AO916" s="11"/>
    </row>
    <row r="917" spans="1:41" x14ac:dyDescent="0.2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  <c r="AK917" s="11"/>
      <c r="AL917" s="11"/>
      <c r="AM917" s="11"/>
      <c r="AN917" s="11"/>
      <c r="AO917" s="11"/>
    </row>
    <row r="918" spans="1:41" x14ac:dyDescent="0.2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  <c r="AK918" s="11"/>
      <c r="AL918" s="11"/>
      <c r="AM918" s="11"/>
      <c r="AN918" s="11"/>
      <c r="AO918" s="11"/>
    </row>
    <row r="919" spans="1:41" x14ac:dyDescent="0.2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  <c r="AK919" s="11"/>
      <c r="AL919" s="11"/>
      <c r="AM919" s="11"/>
      <c r="AN919" s="11"/>
      <c r="AO919" s="11"/>
    </row>
    <row r="920" spans="1:41" x14ac:dyDescent="0.2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  <c r="AK920" s="11"/>
      <c r="AL920" s="11"/>
      <c r="AM920" s="11"/>
      <c r="AN920" s="11"/>
      <c r="AO920" s="11"/>
    </row>
  </sheetData>
  <sheetProtection password="E149" sheet="1" objects="1" scenarios="1"/>
  <dataConsolidate/>
  <phoneticPr fontId="0" type="noConversion"/>
  <pageMargins left="0.78740157499999996" right="0.78740157499999996" top="0.984251969" bottom="0.984251969" header="0.4921259845" footer="0.4921259845"/>
  <pageSetup paperSize="9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7030A0"/>
    <pageSetUpPr fitToPage="1"/>
  </sheetPr>
  <dimension ref="A1:K85"/>
  <sheetViews>
    <sheetView topLeftCell="A37" zoomScale="150" zoomScaleNormal="150" zoomScalePageLayoutView="110" workbookViewId="0">
      <selection activeCell="F47" sqref="F47"/>
    </sheetView>
  </sheetViews>
  <sheetFormatPr defaultRowHeight="13.2" x14ac:dyDescent="0.25"/>
  <cols>
    <col min="1" max="1" width="8.33203125" customWidth="1"/>
    <col min="2" max="2" width="30.6640625" customWidth="1"/>
    <col min="3" max="3" width="22.109375" customWidth="1"/>
    <col min="4" max="4" width="12" customWidth="1"/>
    <col min="5" max="5" width="12.44140625" customWidth="1"/>
    <col min="6" max="6" width="13.5546875" customWidth="1"/>
    <col min="7" max="7" width="12.88671875" style="73" customWidth="1"/>
    <col min="8" max="9" width="11.109375" customWidth="1"/>
    <col min="10" max="10" width="10.5546875" customWidth="1"/>
    <col min="11" max="11" width="10.44140625" customWidth="1"/>
  </cols>
  <sheetData>
    <row r="1" spans="1:11" ht="16.8" thickTop="1" thickBot="1" x14ac:dyDescent="0.3">
      <c r="A1" s="1375" t="s">
        <v>663</v>
      </c>
      <c r="B1" s="1376"/>
      <c r="C1" s="1376"/>
      <c r="D1" s="1376"/>
      <c r="E1" s="1376"/>
      <c r="F1" s="1376"/>
      <c r="G1" s="1377"/>
      <c r="H1" s="455"/>
    </row>
    <row r="2" spans="1:11" ht="14.4" thickTop="1" x14ac:dyDescent="0.25">
      <c r="A2" s="444" t="s">
        <v>111</v>
      </c>
      <c r="B2" s="445" t="s">
        <v>128</v>
      </c>
      <c r="C2" s="446"/>
      <c r="D2" s="1432" t="s">
        <v>466</v>
      </c>
      <c r="E2" s="1433"/>
      <c r="F2" s="447" t="s">
        <v>568</v>
      </c>
      <c r="G2" s="447" t="s">
        <v>568</v>
      </c>
      <c r="H2" s="448"/>
    </row>
    <row r="3" spans="1:11" s="74" customFormat="1" ht="13.8" thickBot="1" x14ac:dyDescent="0.3">
      <c r="A3" s="449" t="s">
        <v>66</v>
      </c>
      <c r="B3" s="450" t="s">
        <v>67</v>
      </c>
      <c r="C3" s="450" t="s">
        <v>98</v>
      </c>
      <c r="D3" s="450" t="s">
        <v>108</v>
      </c>
      <c r="E3" s="451" t="s">
        <v>238</v>
      </c>
      <c r="F3" s="452" t="s">
        <v>110</v>
      </c>
      <c r="G3" s="453" t="s">
        <v>112</v>
      </c>
      <c r="H3" s="454" t="s">
        <v>78</v>
      </c>
    </row>
    <row r="4" spans="1:11" ht="13.8" thickTop="1" x14ac:dyDescent="0.25">
      <c r="A4" s="359">
        <v>1014</v>
      </c>
      <c r="B4" s="360" t="s">
        <v>65</v>
      </c>
      <c r="C4" s="361" t="s">
        <v>500</v>
      </c>
      <c r="D4" s="362">
        <f>IF('1014-útulek'!C19=0," ",'1014-útulek'!C19)</f>
        <v>120000</v>
      </c>
      <c r="E4" s="363">
        <f>IF('1014-útulek'!D19=0," ",'1014-útulek'!D19)</f>
        <v>68273</v>
      </c>
      <c r="F4" s="364">
        <f>IF('1014-útulek'!G19=0," ",'1014-útulek'!G19)</f>
        <v>100000</v>
      </c>
      <c r="G4" s="365"/>
      <c r="H4" s="366"/>
    </row>
    <row r="5" spans="1:11" x14ac:dyDescent="0.25">
      <c r="A5" s="384">
        <v>1031</v>
      </c>
      <c r="B5" s="385" t="s">
        <v>68</v>
      </c>
      <c r="C5" s="385" t="s">
        <v>3</v>
      </c>
      <c r="D5" s="386">
        <f>IF('1031-les'!C19=0," ",'1031-les'!C19)</f>
        <v>300000</v>
      </c>
      <c r="E5" s="386">
        <f>IF('1031-les'!D19=0," ",'1031-les'!D19)</f>
        <v>201467</v>
      </c>
      <c r="F5" s="387">
        <f>IF('1031-les'!G19=0," ",'1031-les'!G19)</f>
        <v>380000</v>
      </c>
      <c r="G5" s="388"/>
      <c r="H5" s="389"/>
    </row>
    <row r="6" spans="1:11" x14ac:dyDescent="0.25">
      <c r="A6" s="367">
        <v>2212</v>
      </c>
      <c r="B6" s="368" t="s">
        <v>69</v>
      </c>
      <c r="C6" s="368" t="s">
        <v>155</v>
      </c>
      <c r="D6" s="369">
        <f>IF('2212-komunikace'!C21=0," ",'2212-komunikace'!C21)</f>
        <v>700000</v>
      </c>
      <c r="E6" s="370">
        <f>IF('2212-komunikace'!D21=0," ",'2212-komunikace'!D21)</f>
        <v>481816</v>
      </c>
      <c r="F6" s="371">
        <f>IF('2212-komunikace'!G21=0," ",'2212-komunikace'!G21)</f>
        <v>710000</v>
      </c>
      <c r="G6" s="372"/>
      <c r="H6" s="373"/>
    </row>
    <row r="7" spans="1:11" x14ac:dyDescent="0.25">
      <c r="A7" s="384">
        <v>2292</v>
      </c>
      <c r="B7" s="385" t="s">
        <v>70</v>
      </c>
      <c r="C7" s="385" t="s">
        <v>239</v>
      </c>
      <c r="D7" s="386">
        <v>751000</v>
      </c>
      <c r="E7" s="390">
        <v>750800</v>
      </c>
      <c r="F7" s="387">
        <v>751000</v>
      </c>
      <c r="G7" s="388"/>
      <c r="H7" s="389"/>
    </row>
    <row r="8" spans="1:11" x14ac:dyDescent="0.25">
      <c r="A8" s="367">
        <v>3111</v>
      </c>
      <c r="B8" s="368" t="s">
        <v>72</v>
      </c>
      <c r="C8" s="368" t="s">
        <v>241</v>
      </c>
      <c r="D8" s="369">
        <v>1470224</v>
      </c>
      <c r="E8" s="370">
        <v>1470224</v>
      </c>
      <c r="F8" s="371">
        <f>IF('3111-MŠ-I'!E6=0," ",'3111-MŠ-I'!E6)</f>
        <v>1373000</v>
      </c>
      <c r="G8" s="372"/>
      <c r="H8" s="373"/>
    </row>
    <row r="9" spans="1:11" x14ac:dyDescent="0.25">
      <c r="A9" s="384">
        <v>3113</v>
      </c>
      <c r="B9" s="385" t="s">
        <v>73</v>
      </c>
      <c r="C9" s="385" t="s">
        <v>242</v>
      </c>
      <c r="D9" s="408">
        <v>6966024</v>
      </c>
      <c r="E9" s="409">
        <v>7079592</v>
      </c>
      <c r="F9" s="1310">
        <f>I9+J9</f>
        <v>6685370</v>
      </c>
      <c r="G9" s="388"/>
      <c r="H9" s="389"/>
      <c r="I9" s="73">
        <f>IF('3113-ZŠ-I'!E6=0," ",'3113-ZŠ-I'!E6)</f>
        <v>4560000</v>
      </c>
      <c r="J9" s="1309">
        <v>2125370</v>
      </c>
    </row>
    <row r="10" spans="1:11" x14ac:dyDescent="0.25">
      <c r="A10" s="367">
        <v>3231</v>
      </c>
      <c r="B10" s="368" t="s">
        <v>74</v>
      </c>
      <c r="C10" s="368" t="s">
        <v>243</v>
      </c>
      <c r="D10" s="369">
        <v>430000</v>
      </c>
      <c r="E10" s="370">
        <v>430000</v>
      </c>
      <c r="F10" s="1311">
        <f>I10+J10</f>
        <v>762476</v>
      </c>
      <c r="G10" s="372"/>
      <c r="H10" s="373"/>
      <c r="I10" s="73">
        <f>IF('3231-ZUŠ-I'!E6=0," ",'3231-ZUŠ-I'!E6)</f>
        <v>452000</v>
      </c>
      <c r="J10" s="1309">
        <v>310476</v>
      </c>
    </row>
    <row r="11" spans="1:11" x14ac:dyDescent="0.25">
      <c r="A11" s="384">
        <v>3314</v>
      </c>
      <c r="B11" s="385" t="s">
        <v>75</v>
      </c>
      <c r="C11" s="385" t="s">
        <v>5</v>
      </c>
      <c r="D11" s="386">
        <f>IF('3314-knihovna'!C32=0," ",'3314-knihovna'!C32)</f>
        <v>681000</v>
      </c>
      <c r="E11" s="390">
        <f>IF('3314-knihovna'!D32=0," ",'3314-knihovna'!D32)</f>
        <v>406142</v>
      </c>
      <c r="F11" s="387">
        <f>IF('3314-knihovna'!G32=0," ",'3314-knihovna'!G32)</f>
        <v>663000</v>
      </c>
      <c r="G11" s="388"/>
      <c r="H11" s="389"/>
    </row>
    <row r="12" spans="1:11" x14ac:dyDescent="0.25">
      <c r="A12" s="367">
        <v>3341</v>
      </c>
      <c r="B12" s="368" t="s">
        <v>76</v>
      </c>
      <c r="C12" s="368" t="s">
        <v>8</v>
      </c>
      <c r="D12" s="369">
        <f>IF('3341-rozhlas'!C20=0," ",'3341-rozhlas'!C20)</f>
        <v>51000</v>
      </c>
      <c r="E12" s="370">
        <f>IF('3341-rozhlas'!D20=0," ",'3341-rozhlas'!D20)</f>
        <v>4356</v>
      </c>
      <c r="F12" s="371">
        <f>IF('3341-rozhlas'!G20=0," ",'3341-rozhlas'!G20)</f>
        <v>50000</v>
      </c>
      <c r="G12" s="372"/>
      <c r="H12" s="373"/>
    </row>
    <row r="13" spans="1:11" x14ac:dyDescent="0.25">
      <c r="A13" s="384">
        <v>3349</v>
      </c>
      <c r="B13" s="385" t="s">
        <v>498</v>
      </c>
      <c r="C13" s="477" t="s">
        <v>481</v>
      </c>
      <c r="D13" s="408">
        <f>IF('město-různé'!C19=0," ",'město-různé'!C19)</f>
        <v>100000</v>
      </c>
      <c r="E13" s="675">
        <f>IF('město-různé'!D19=0," ",'město-různé'!D19)</f>
        <v>55216</v>
      </c>
      <c r="F13" s="387">
        <f>IF('město-různé'!G19=0," ",'město-různé'!G19)</f>
        <v>100000</v>
      </c>
      <c r="G13" s="388"/>
      <c r="H13" s="389"/>
    </row>
    <row r="14" spans="1:11" x14ac:dyDescent="0.25">
      <c r="A14" s="493">
        <v>3399</v>
      </c>
      <c r="B14" s="494" t="s">
        <v>77</v>
      </c>
      <c r="C14" s="374" t="s">
        <v>244</v>
      </c>
      <c r="D14" s="375">
        <f>IF('3399-Kultura-SPOZ'!C23=0," ",'3399-Kultura-SPOZ'!C23)</f>
        <v>2050000</v>
      </c>
      <c r="E14" s="376">
        <f>IF('3399-Kultura-SPOZ'!D23=0," ",'3399-Kultura-SPOZ'!D23)</f>
        <v>2038120</v>
      </c>
      <c r="F14" s="371">
        <f>IF('3399-Kultura-SPOZ'!G23=0," ",'3399-Kultura-SPOZ'!G23)</f>
        <v>875000</v>
      </c>
      <c r="G14" s="377"/>
      <c r="H14" s="373"/>
    </row>
    <row r="15" spans="1:11" x14ac:dyDescent="0.25">
      <c r="A15" s="384">
        <v>3419</v>
      </c>
      <c r="B15" s="385" t="s">
        <v>79</v>
      </c>
      <c r="C15" s="385" t="s">
        <v>15</v>
      </c>
      <c r="D15" s="386">
        <v>480000</v>
      </c>
      <c r="E15" s="390">
        <v>480000</v>
      </c>
      <c r="F15" s="387">
        <v>500000</v>
      </c>
      <c r="G15" s="388"/>
      <c r="H15" s="389"/>
    </row>
    <row r="16" spans="1:11" x14ac:dyDescent="0.25">
      <c r="A16" s="367">
        <v>3421</v>
      </c>
      <c r="B16" s="368" t="s">
        <v>80</v>
      </c>
      <c r="C16" s="368" t="s">
        <v>12</v>
      </c>
      <c r="D16" s="369">
        <v>933170</v>
      </c>
      <c r="E16" s="370">
        <v>933170</v>
      </c>
      <c r="F16" s="1311">
        <f>I16+J16+K16</f>
        <v>1456800</v>
      </c>
      <c r="G16" s="372"/>
      <c r="H16" s="373"/>
      <c r="I16" s="73">
        <f>IF('3421-ROROŠ-I'!E6=0," ",'3421-ROROŠ-I'!E6)</f>
        <v>1284000</v>
      </c>
      <c r="J16" s="1309">
        <v>66500</v>
      </c>
      <c r="K16" s="1309">
        <v>106300</v>
      </c>
    </row>
    <row r="17" spans="1:9" x14ac:dyDescent="0.25">
      <c r="A17" s="1360">
        <v>3429</v>
      </c>
      <c r="B17" s="1429" t="s">
        <v>81</v>
      </c>
      <c r="C17" s="391" t="s">
        <v>13</v>
      </c>
      <c r="D17" s="392">
        <v>7188000</v>
      </c>
      <c r="E17" s="393">
        <v>7188000</v>
      </c>
      <c r="F17" s="1378">
        <f>SUM(G17:G20)</f>
        <v>8642000</v>
      </c>
      <c r="G17" s="1250">
        <f>IF('3429-SRC-I'!E6=0," ",'3429-SRC-I'!E6)</f>
        <v>8183000</v>
      </c>
      <c r="H17" s="389"/>
    </row>
    <row r="18" spans="1:9" x14ac:dyDescent="0.25">
      <c r="A18" s="1361"/>
      <c r="B18" s="1434"/>
      <c r="C18" s="394" t="s">
        <v>395</v>
      </c>
      <c r="D18" s="395">
        <f>IF('město-různé'!C34=0," ",'město-různé'!C34)</f>
        <v>250000</v>
      </c>
      <c r="E18" s="396">
        <f>IF('město-různé'!D34=0," ",'město-různé'!D34)</f>
        <v>226077</v>
      </c>
      <c r="F18" s="1378"/>
      <c r="G18" s="397">
        <f>IF('město-různé'!G34=0," ",'město-různé'!G34)</f>
        <v>300000</v>
      </c>
      <c r="H18" s="389"/>
    </row>
    <row r="19" spans="1:9" x14ac:dyDescent="0.25">
      <c r="A19" s="1361"/>
      <c r="B19" s="1434"/>
      <c r="C19" s="394" t="s">
        <v>48</v>
      </c>
      <c r="D19" s="395">
        <f>IF('město-různé'!C35=0," ",'město-různé'!C35)</f>
        <v>50000</v>
      </c>
      <c r="E19" s="396">
        <f>IF('město-různé'!D35=0," ",'město-různé'!D35)</f>
        <v>47629</v>
      </c>
      <c r="F19" s="1378"/>
      <c r="G19" s="397">
        <f>IF('město-různé'!G35=0," ",'město-různé'!G35)</f>
        <v>60000</v>
      </c>
      <c r="H19" s="389"/>
    </row>
    <row r="20" spans="1:9" x14ac:dyDescent="0.25">
      <c r="A20" s="1428"/>
      <c r="B20" s="1430"/>
      <c r="C20" s="399" t="s">
        <v>362</v>
      </c>
      <c r="D20" s="400">
        <f>IF('město-různé'!C36=0," ",'město-různé'!C36)</f>
        <v>99000</v>
      </c>
      <c r="E20" s="401">
        <f>IF('město-různé'!D36=0," ",'město-různé'!D36)</f>
        <v>83315</v>
      </c>
      <c r="F20" s="1378"/>
      <c r="G20" s="397">
        <f>IF('město-různé'!G36=0," ",'město-různé'!G36)</f>
        <v>99000</v>
      </c>
      <c r="H20" s="389"/>
    </row>
    <row r="21" spans="1:9" x14ac:dyDescent="0.25">
      <c r="A21" s="367">
        <v>3612</v>
      </c>
      <c r="B21" s="368" t="s">
        <v>82</v>
      </c>
      <c r="C21" s="368" t="s">
        <v>126</v>
      </c>
      <c r="D21" s="369">
        <f>IF('3612-BS'!C49=0," ",'3612-BS'!C49)</f>
        <v>28190000</v>
      </c>
      <c r="E21" s="370">
        <f>IF('3612-BS'!D49=0," ",'3612-BS'!D49)</f>
        <v>20703783</v>
      </c>
      <c r="F21" s="371">
        <f>IF('3612-BS'!G49=0," ",'3612-BS'!G49)</f>
        <v>30047000</v>
      </c>
      <c r="G21" s="372"/>
      <c r="H21" s="373"/>
    </row>
    <row r="22" spans="1:9" x14ac:dyDescent="0.25">
      <c r="A22" s="384">
        <v>3613</v>
      </c>
      <c r="B22" s="385" t="s">
        <v>83</v>
      </c>
      <c r="C22" s="385" t="s">
        <v>34</v>
      </c>
      <c r="D22" s="386">
        <f>IF('3613-budovy'!C29=0," ",'3613-budovy'!C29)</f>
        <v>2580000</v>
      </c>
      <c r="E22" s="390">
        <f>IF('3613-budovy'!D29=0," ",'3613-budovy'!D29)</f>
        <v>1624836</v>
      </c>
      <c r="F22" s="387">
        <f>IF('3613-budovy'!G29=0," ",'3613-budovy'!G29)</f>
        <v>2420000</v>
      </c>
      <c r="G22" s="388"/>
      <c r="H22" s="389"/>
    </row>
    <row r="23" spans="1:9" x14ac:dyDescent="0.25">
      <c r="A23" s="367">
        <v>3631</v>
      </c>
      <c r="B23" s="368" t="s">
        <v>43</v>
      </c>
      <c r="C23" s="368" t="s">
        <v>43</v>
      </c>
      <c r="D23" s="369">
        <f>IF('3631-osvětlení'!C26=0," ",'3631-osvětlení'!C26)</f>
        <v>1294000</v>
      </c>
      <c r="E23" s="370">
        <f>IF('3631-osvětlení'!D26=0," ",'3631-osvětlení'!D26)</f>
        <v>657863</v>
      </c>
      <c r="F23" s="371">
        <f>IF('3631-osvětlení'!G26=0," ",'3631-osvětlení'!G26)</f>
        <v>894000</v>
      </c>
      <c r="G23" s="372"/>
      <c r="H23" s="373"/>
    </row>
    <row r="24" spans="1:9" x14ac:dyDescent="0.25">
      <c r="A24" s="384">
        <v>3632</v>
      </c>
      <c r="B24" s="385" t="s">
        <v>50</v>
      </c>
      <c r="C24" s="385" t="s">
        <v>50</v>
      </c>
      <c r="D24" s="386">
        <f>IF('3632-pohřebnictví'!C26=0," ",'3632-pohřebnictví'!C26)</f>
        <v>130000</v>
      </c>
      <c r="E24" s="390">
        <f>IF('3632-pohřebnictví'!D26=0," ",'3632-pohřebnictví'!D26)</f>
        <v>45650</v>
      </c>
      <c r="F24" s="387">
        <f>IF('3632-pohřebnictví'!G26=0," ",'3632-pohřebnictví'!G26)</f>
        <v>120000</v>
      </c>
      <c r="G24" s="388"/>
      <c r="H24" s="389"/>
    </row>
    <row r="25" spans="1:9" x14ac:dyDescent="0.25">
      <c r="A25" s="1341">
        <v>3639</v>
      </c>
      <c r="B25" s="1344" t="s">
        <v>84</v>
      </c>
      <c r="C25" s="374" t="s">
        <v>403</v>
      </c>
      <c r="D25" s="375">
        <v>55000000</v>
      </c>
      <c r="E25" s="376">
        <v>44039271</v>
      </c>
      <c r="F25" s="1425">
        <f>SUM(G25:G27)</f>
        <v>31230000</v>
      </c>
      <c r="G25" s="377">
        <v>31000000</v>
      </c>
      <c r="H25" s="378"/>
    </row>
    <row r="26" spans="1:9" x14ac:dyDescent="0.25">
      <c r="A26" s="1426"/>
      <c r="B26" s="1427"/>
      <c r="C26" s="379" t="s">
        <v>371</v>
      </c>
      <c r="D26" s="681">
        <f>IF('město-různé'!C20=0," ",'město-různé'!C20)</f>
        <v>40000</v>
      </c>
      <c r="E26" s="682">
        <v>14066</v>
      </c>
      <c r="F26" s="1425"/>
      <c r="G26" s="642">
        <v>30000</v>
      </c>
      <c r="H26" s="378"/>
    </row>
    <row r="27" spans="1:9" x14ac:dyDescent="0.25">
      <c r="A27" s="1426"/>
      <c r="B27" s="1345"/>
      <c r="C27" s="379" t="s">
        <v>482</v>
      </c>
      <c r="D27" s="380">
        <f>IF('město-různé'!C21=0," ",'město-různé'!C21)</f>
        <v>1000000</v>
      </c>
      <c r="E27" s="380">
        <v>0</v>
      </c>
      <c r="F27" s="1425"/>
      <c r="G27" s="642">
        <f>IF('město-různé'!G21=0," ",'město-různé'!G21)</f>
        <v>200000</v>
      </c>
      <c r="H27" s="378"/>
    </row>
    <row r="28" spans="1:9" x14ac:dyDescent="0.25">
      <c r="A28" s="384">
        <v>3713</v>
      </c>
      <c r="B28" s="385" t="s">
        <v>85</v>
      </c>
      <c r="C28" s="385" t="s">
        <v>246</v>
      </c>
      <c r="D28" s="386">
        <v>1259000</v>
      </c>
      <c r="E28" s="390">
        <v>1259890</v>
      </c>
      <c r="F28" s="387">
        <v>3000000</v>
      </c>
      <c r="G28" s="388"/>
      <c r="H28" s="389"/>
    </row>
    <row r="29" spans="1:9" x14ac:dyDescent="0.25">
      <c r="A29" s="367">
        <v>3722</v>
      </c>
      <c r="B29" s="368" t="s">
        <v>96</v>
      </c>
      <c r="C29" s="368" t="s">
        <v>240</v>
      </c>
      <c r="D29" s="369">
        <f>IF('3722-odpady'!C34=0," ",'3722-odpady'!C34)</f>
        <v>8236000</v>
      </c>
      <c r="E29" s="370">
        <f>IF('3722-odpady'!D34=0," ",'3722-odpady'!D34)</f>
        <v>5421930</v>
      </c>
      <c r="F29" s="371">
        <f>IF('3722-odpady'!G34=0," ",'3722-odpady'!G34)</f>
        <v>8488000</v>
      </c>
      <c r="G29" s="372"/>
      <c r="H29" s="373"/>
    </row>
    <row r="30" spans="1:9" x14ac:dyDescent="0.25">
      <c r="A30" s="1360">
        <v>3745</v>
      </c>
      <c r="B30" s="1429" t="s">
        <v>97</v>
      </c>
      <c r="C30" s="402" t="s">
        <v>245</v>
      </c>
      <c r="D30" s="403">
        <f>IF('3745-zeleň'!C33=0," ",'3745-zeleň'!C33)</f>
        <v>2873000</v>
      </c>
      <c r="E30" s="404">
        <f>IF('3745-zeleň'!D33=0," ",'3745-zeleň'!D33)</f>
        <v>2469632</v>
      </c>
      <c r="F30" s="1378">
        <f>SUM(G30:G31)</f>
        <v>5243000</v>
      </c>
      <c r="G30" s="405">
        <f>IF('3745-zeleň'!G33=0," ",'3745-zeleň'!G33)</f>
        <v>3223000</v>
      </c>
      <c r="H30" s="389"/>
    </row>
    <row r="31" spans="1:9" x14ac:dyDescent="0.25">
      <c r="A31" s="1428"/>
      <c r="B31" s="1430"/>
      <c r="C31" s="406" t="s">
        <v>9</v>
      </c>
      <c r="D31" s="407">
        <f>IF('3745-zeleň'!C19=0," ",'3745-zeleň'!C19)</f>
        <v>2033000</v>
      </c>
      <c r="E31" s="401">
        <f>IF('3745-zeleň'!D19=0," ",'3745-zeleň'!D19)</f>
        <v>1131553</v>
      </c>
      <c r="F31" s="1378"/>
      <c r="G31" s="1033">
        <f>IF('3745-zeleň'!G19=0," ",'3745-zeleň'!G19)</f>
        <v>2020000</v>
      </c>
      <c r="H31" s="389"/>
      <c r="I31" s="481"/>
    </row>
    <row r="32" spans="1:9" x14ac:dyDescent="0.25">
      <c r="A32" s="367">
        <v>4351</v>
      </c>
      <c r="B32" s="368" t="s">
        <v>86</v>
      </c>
      <c r="C32" s="368" t="s">
        <v>14</v>
      </c>
      <c r="D32" s="369">
        <f>IF('4351-DPS'!C38=0," ",'4351-DPS'!C38)</f>
        <v>2564000</v>
      </c>
      <c r="E32" s="370">
        <f>IF('4351-DPS'!D38=0," ",'4351-DPS'!D38)</f>
        <v>1797602</v>
      </c>
      <c r="F32" s="371">
        <f>IF('4351-DPS'!G38=0," ",'4351-DPS'!G38)</f>
        <v>3113000</v>
      </c>
      <c r="G32" s="372"/>
      <c r="H32" s="373"/>
    </row>
    <row r="33" spans="1:9" x14ac:dyDescent="0.25">
      <c r="A33" s="384">
        <v>5213</v>
      </c>
      <c r="B33" s="385" t="s">
        <v>87</v>
      </c>
      <c r="C33" s="385" t="s">
        <v>125</v>
      </c>
      <c r="D33" s="386">
        <v>500000</v>
      </c>
      <c r="E33" s="390">
        <v>0</v>
      </c>
      <c r="F33" s="387">
        <v>500000</v>
      </c>
      <c r="G33" s="388"/>
      <c r="H33" s="389"/>
    </row>
    <row r="34" spans="1:9" x14ac:dyDescent="0.25">
      <c r="A34" s="367">
        <v>5512</v>
      </c>
      <c r="B34" s="368" t="s">
        <v>88</v>
      </c>
      <c r="C34" s="368" t="s">
        <v>58</v>
      </c>
      <c r="D34" s="369">
        <f>IF('5512-hasiči'!C41=0," ",'5512-hasiči'!C41)</f>
        <v>1607000</v>
      </c>
      <c r="E34" s="370">
        <f>IF('5512-hasiči'!D41=0," ",'5512-hasiči'!D41)</f>
        <v>1178820</v>
      </c>
      <c r="F34" s="371">
        <f>IF('5512-hasiči'!G41=0," ",'5512-hasiči'!G41)</f>
        <v>3226000</v>
      </c>
      <c r="G34" s="372"/>
      <c r="H34" s="373"/>
      <c r="I34" s="481"/>
    </row>
    <row r="35" spans="1:9" x14ac:dyDescent="0.25">
      <c r="A35" s="384">
        <v>6112</v>
      </c>
      <c r="B35" s="385" t="s">
        <v>89</v>
      </c>
      <c r="C35" s="385" t="s">
        <v>16</v>
      </c>
      <c r="D35" s="408">
        <f>IF('6112-ZM'!C20=0," ",'6112-ZM'!C20)</f>
        <v>3248000</v>
      </c>
      <c r="E35" s="409">
        <f>IF('6112-ZM'!D20=0," ",'6112-ZM'!D20)</f>
        <v>2417392</v>
      </c>
      <c r="F35" s="387">
        <f>IF('6112-ZM'!G20=0," ",'6112-ZM'!G20)</f>
        <v>3460000</v>
      </c>
      <c r="G35" s="388"/>
      <c r="H35" s="389"/>
    </row>
    <row r="36" spans="1:9" x14ac:dyDescent="0.25">
      <c r="A36" s="367">
        <v>6114</v>
      </c>
      <c r="B36" s="368" t="s">
        <v>90</v>
      </c>
      <c r="C36" s="382"/>
      <c r="D36" s="369">
        <v>148000</v>
      </c>
      <c r="E36" s="370">
        <v>121918</v>
      </c>
      <c r="F36" s="371"/>
      <c r="G36" s="372"/>
      <c r="H36" s="373"/>
    </row>
    <row r="37" spans="1:9" x14ac:dyDescent="0.25">
      <c r="A37" s="1360">
        <v>6171</v>
      </c>
      <c r="B37" s="1429" t="s">
        <v>91</v>
      </c>
      <c r="C37" s="410" t="s">
        <v>16</v>
      </c>
      <c r="D37" s="403">
        <f>IF('město-různé'!C33=0," ",'město-různé'!C33)</f>
        <v>265000</v>
      </c>
      <c r="E37" s="411">
        <f>IF('město-různé'!D33=0," ",'město-různé'!D33)</f>
        <v>243692</v>
      </c>
      <c r="F37" s="1424">
        <f>SUM(G37:G38)</f>
        <v>28263000</v>
      </c>
      <c r="G37" s="397">
        <f>IF('město-různé'!G33=0," ",'město-různé'!G33)</f>
        <v>385000</v>
      </c>
      <c r="H37" s="389"/>
    </row>
    <row r="38" spans="1:9" x14ac:dyDescent="0.25">
      <c r="A38" s="1361"/>
      <c r="B38" s="1431"/>
      <c r="C38" s="412" t="s">
        <v>62</v>
      </c>
      <c r="D38" s="407">
        <f>IF('6171-MěÚ'!C50=0," ",'6171-MěÚ'!C50)</f>
        <v>26611000</v>
      </c>
      <c r="E38" s="411">
        <f>IF('6171-MěÚ'!D50=0," ",'6171-MěÚ'!D50)</f>
        <v>19810082</v>
      </c>
      <c r="F38" s="1424"/>
      <c r="G38" s="397">
        <f>IF('6171-MěÚ'!G50=0," ",'6171-MěÚ'!G50)</f>
        <v>27878000</v>
      </c>
      <c r="H38" s="389"/>
    </row>
    <row r="39" spans="1:9" x14ac:dyDescent="0.25">
      <c r="A39" s="367">
        <v>6223</v>
      </c>
      <c r="B39" s="382" t="s">
        <v>92</v>
      </c>
      <c r="C39" s="368" t="s">
        <v>47</v>
      </c>
      <c r="D39" s="383">
        <f>IF('město-různé'!C39=0," ",'město-různé'!C39)</f>
        <v>10000</v>
      </c>
      <c r="E39" s="383">
        <f>IF('město-různé'!D39=0," ",'město-různé'!D39)</f>
        <v>2894</v>
      </c>
      <c r="F39" s="371">
        <f>IF('město-různé'!G39=0," ",'město-různé'!G39)</f>
        <v>60000</v>
      </c>
      <c r="G39" s="372"/>
      <c r="H39" s="373"/>
    </row>
    <row r="40" spans="1:9" x14ac:dyDescent="0.25">
      <c r="A40" s="384">
        <v>6320</v>
      </c>
      <c r="B40" s="641" t="s">
        <v>461</v>
      </c>
      <c r="C40" s="477" t="s">
        <v>462</v>
      </c>
      <c r="D40" s="408">
        <f>IF('6171-MěÚ'!C52=0," ",'6171-MěÚ'!C52)</f>
        <v>360000</v>
      </c>
      <c r="E40" s="675">
        <f>IF('6171-MěÚ'!D52=0," ",'6171-MěÚ'!D52)</f>
        <v>180329</v>
      </c>
      <c r="F40" s="387">
        <f>IF('6171-MěÚ'!G52=0," ",'6171-MěÚ'!G52)</f>
        <v>490000</v>
      </c>
      <c r="G40" s="388"/>
      <c r="H40" s="389"/>
    </row>
    <row r="41" spans="1:9" x14ac:dyDescent="0.25">
      <c r="A41" s="367">
        <v>6330</v>
      </c>
      <c r="B41" s="368" t="s">
        <v>93</v>
      </c>
      <c r="C41" s="368" t="s">
        <v>51</v>
      </c>
      <c r="D41" s="369">
        <v>590000</v>
      </c>
      <c r="E41" s="370">
        <v>590000</v>
      </c>
      <c r="F41" s="599">
        <f>IF('6171-MěÚ'!G48=0," ",'6171-MěÚ'!G48)</f>
        <v>700000</v>
      </c>
      <c r="G41" s="372"/>
      <c r="H41" s="373"/>
    </row>
    <row r="42" spans="1:9" x14ac:dyDescent="0.25">
      <c r="A42" s="384">
        <v>6399</v>
      </c>
      <c r="B42" s="385" t="s">
        <v>94</v>
      </c>
      <c r="C42" s="385" t="s">
        <v>476</v>
      </c>
      <c r="D42" s="408">
        <f>IF('město-různé'!C42=0," ",'město-různé'!C42)</f>
        <v>12916000</v>
      </c>
      <c r="E42" s="408">
        <f>IF('město-různé'!D42=0," ",'město-různé'!D42)</f>
        <v>12611351</v>
      </c>
      <c r="F42" s="387">
        <f>IF('město-různé'!G42=0," ",'město-různé'!G42)</f>
        <v>11434000</v>
      </c>
      <c r="G42" s="388"/>
      <c r="H42" s="643"/>
    </row>
    <row r="43" spans="1:9" x14ac:dyDescent="0.25">
      <c r="A43" s="384">
        <v>6402</v>
      </c>
      <c r="B43" s="385" t="s">
        <v>671</v>
      </c>
      <c r="C43" s="385" t="s">
        <v>672</v>
      </c>
      <c r="D43" s="408">
        <v>0</v>
      </c>
      <c r="E43" s="408">
        <v>0</v>
      </c>
      <c r="F43" s="387">
        <v>41310</v>
      </c>
      <c r="G43" s="388"/>
      <c r="H43" s="643"/>
    </row>
    <row r="44" spans="1:9" x14ac:dyDescent="0.25">
      <c r="A44" s="1341">
        <v>6409</v>
      </c>
      <c r="B44" s="1344" t="s">
        <v>95</v>
      </c>
      <c r="C44" s="374" t="s">
        <v>31</v>
      </c>
      <c r="D44" s="644">
        <f>IF('město-různé'!C43=0," ",'město-různé'!C43)</f>
        <v>3800000</v>
      </c>
      <c r="E44" s="644">
        <f>IF('město-různé'!D43=0," ",'město-různé'!D43)</f>
        <v>641500</v>
      </c>
      <c r="F44" s="1423">
        <f>SUM(G44:G46)</f>
        <v>4296000</v>
      </c>
      <c r="G44" s="1264">
        <f>IF('město-různé'!G43=0," ",'město-různé'!G43)</f>
        <v>4221000</v>
      </c>
      <c r="H44" s="373"/>
    </row>
    <row r="45" spans="1:9" x14ac:dyDescent="0.25">
      <c r="A45" s="1426"/>
      <c r="B45" s="1345"/>
      <c r="C45" s="379" t="s">
        <v>45</v>
      </c>
      <c r="D45" s="380">
        <f>IF('město-různé'!C44=0," ",'město-různé'!C44)</f>
        <v>57000</v>
      </c>
      <c r="E45" s="381">
        <f>IF('město-různé'!D44=0," ",'město-různé'!D44)</f>
        <v>57040</v>
      </c>
      <c r="F45" s="1423"/>
      <c r="G45" s="642">
        <f>IF('město-různé'!G44=0," ",'město-různé'!G44)</f>
        <v>57000</v>
      </c>
      <c r="H45" s="373"/>
    </row>
    <row r="46" spans="1:9" ht="13.8" thickBot="1" x14ac:dyDescent="0.3">
      <c r="A46" s="1426"/>
      <c r="B46" s="1345"/>
      <c r="C46" s="379" t="s">
        <v>370</v>
      </c>
      <c r="D46" s="380">
        <f>IF('město-různé'!C45=0," ",'město-různé'!C45)</f>
        <v>17000</v>
      </c>
      <c r="E46" s="381">
        <f>IF('město-různé'!D45=0," ",'město-různé'!D45)</f>
        <v>17388</v>
      </c>
      <c r="F46" s="1423"/>
      <c r="G46" s="642">
        <f>IF('město-různé'!G45=0," ",'město-různé'!G45)</f>
        <v>18000</v>
      </c>
      <c r="H46" s="373"/>
    </row>
    <row r="47" spans="1:9" ht="15" thickTop="1" thickBot="1" x14ac:dyDescent="0.3">
      <c r="A47" s="413" t="s">
        <v>24</v>
      </c>
      <c r="B47" s="414"/>
      <c r="C47" s="414"/>
      <c r="D47" s="415">
        <f>SUM(D4:D46)</f>
        <v>177947418</v>
      </c>
      <c r="E47" s="416">
        <f>SUM(E4:E46)</f>
        <v>138982679</v>
      </c>
      <c r="F47" s="648">
        <f>SUM(F4:F46)</f>
        <v>160073956</v>
      </c>
      <c r="G47" s="417"/>
      <c r="H47" s="418"/>
    </row>
    <row r="48" spans="1:9" ht="14.4" thickTop="1" thickBot="1" x14ac:dyDescent="0.3">
      <c r="D48" s="73"/>
      <c r="E48" s="73"/>
      <c r="F48" s="73"/>
    </row>
    <row r="49" spans="1:7" ht="13.8" x14ac:dyDescent="0.25">
      <c r="A49" s="541"/>
      <c r="B49" s="551" t="s">
        <v>443</v>
      </c>
      <c r="C49" s="542"/>
      <c r="D49" s="543"/>
      <c r="E49" s="543"/>
      <c r="F49" s="544"/>
    </row>
    <row r="50" spans="1:7" x14ac:dyDescent="0.25">
      <c r="A50" s="545">
        <v>3639</v>
      </c>
      <c r="B50" s="368" t="s">
        <v>84</v>
      </c>
      <c r="C50" s="368" t="s">
        <v>646</v>
      </c>
      <c r="D50" s="369"/>
      <c r="E50" s="369"/>
      <c r="F50" s="546">
        <f>G27</f>
        <v>200000</v>
      </c>
    </row>
    <row r="51" spans="1:7" x14ac:dyDescent="0.25">
      <c r="A51" s="545">
        <v>3639</v>
      </c>
      <c r="B51" s="368" t="s">
        <v>84</v>
      </c>
      <c r="C51" s="368" t="s">
        <v>432</v>
      </c>
      <c r="D51" s="369"/>
      <c r="E51" s="369"/>
      <c r="F51" s="546">
        <v>22218000</v>
      </c>
    </row>
    <row r="52" spans="1:7" x14ac:dyDescent="0.25">
      <c r="A52" s="545">
        <v>3713</v>
      </c>
      <c r="B52" s="368" t="s">
        <v>85</v>
      </c>
      <c r="C52" s="368" t="s">
        <v>246</v>
      </c>
      <c r="D52" s="369"/>
      <c r="E52" s="369"/>
      <c r="F52" s="546">
        <f>F28</f>
        <v>3000000</v>
      </c>
    </row>
    <row r="53" spans="1:7" x14ac:dyDescent="0.25">
      <c r="A53" s="545">
        <v>3722</v>
      </c>
      <c r="B53" s="368" t="s">
        <v>450</v>
      </c>
      <c r="C53" s="368" t="s">
        <v>240</v>
      </c>
      <c r="D53" s="369"/>
      <c r="E53" s="369"/>
      <c r="F53" s="546">
        <f>IF('3722-odpady'!G33=0," ",'3722-odpady'!G33)</f>
        <v>1000000</v>
      </c>
    </row>
    <row r="54" spans="1:7" x14ac:dyDescent="0.25">
      <c r="A54" s="545">
        <v>3745</v>
      </c>
      <c r="B54" s="368" t="s">
        <v>97</v>
      </c>
      <c r="C54" s="368" t="s">
        <v>245</v>
      </c>
      <c r="D54" s="369"/>
      <c r="E54" s="369"/>
      <c r="F54" s="546">
        <v>1300000</v>
      </c>
    </row>
    <row r="55" spans="1:7" x14ac:dyDescent="0.25">
      <c r="A55" s="545">
        <v>4351</v>
      </c>
      <c r="B55" s="368" t="s">
        <v>86</v>
      </c>
      <c r="C55" s="368" t="s">
        <v>14</v>
      </c>
      <c r="D55" s="369"/>
      <c r="E55" s="369"/>
      <c r="F55" s="546">
        <v>550000</v>
      </c>
    </row>
    <row r="56" spans="1:7" ht="13.8" thickBot="1" x14ac:dyDescent="0.3">
      <c r="A56" s="545">
        <v>5512</v>
      </c>
      <c r="B56" s="368" t="s">
        <v>88</v>
      </c>
      <c r="C56" s="368" t="s">
        <v>449</v>
      </c>
      <c r="D56" s="369"/>
      <c r="E56" s="369"/>
      <c r="F56" s="546">
        <f>IF('5512-hasiči'!G40=0," ",'5512-hasiči'!G40)</f>
        <v>1900000</v>
      </c>
      <c r="G56" s="667"/>
    </row>
    <row r="57" spans="1:7" ht="14.4" thickBot="1" x14ac:dyDescent="0.3">
      <c r="A57" s="547" t="s">
        <v>57</v>
      </c>
      <c r="B57" s="548"/>
      <c r="C57" s="548"/>
      <c r="D57" s="549"/>
      <c r="E57" s="549"/>
      <c r="F57" s="550">
        <f>SUM(F50:F56)</f>
        <v>30168000</v>
      </c>
    </row>
    <row r="58" spans="1:7" ht="13.8" thickBot="1" x14ac:dyDescent="0.3">
      <c r="D58" s="73"/>
      <c r="E58" s="73"/>
      <c r="F58" s="73"/>
    </row>
    <row r="59" spans="1:7" ht="13.8" x14ac:dyDescent="0.25">
      <c r="A59" s="541"/>
      <c r="B59" s="551" t="s">
        <v>442</v>
      </c>
      <c r="C59" s="542"/>
      <c r="D59" s="543"/>
      <c r="E59" s="543"/>
      <c r="F59" s="544"/>
    </row>
    <row r="60" spans="1:7" ht="13.8" thickBot="1" x14ac:dyDescent="0.3">
      <c r="A60" s="545"/>
      <c r="B60" s="368"/>
      <c r="C60" s="368"/>
      <c r="D60" s="369"/>
      <c r="E60" s="369"/>
      <c r="F60" s="546">
        <f>F47-F57</f>
        <v>129905956</v>
      </c>
    </row>
    <row r="61" spans="1:7" ht="14.4" thickBot="1" x14ac:dyDescent="0.3">
      <c r="A61" s="547" t="s">
        <v>57</v>
      </c>
      <c r="B61" s="548"/>
      <c r="C61" s="548"/>
      <c r="D61" s="549"/>
      <c r="E61" s="549"/>
      <c r="F61" s="550">
        <f>SUM(F60)</f>
        <v>129905956</v>
      </c>
      <c r="G61"/>
    </row>
    <row r="62" spans="1:7" x14ac:dyDescent="0.25">
      <c r="D62" s="73"/>
      <c r="E62" s="73"/>
      <c r="F62" s="73"/>
      <c r="G62"/>
    </row>
    <row r="63" spans="1:7" x14ac:dyDescent="0.25">
      <c r="D63" s="73"/>
      <c r="E63" s="73"/>
      <c r="F63" s="73"/>
      <c r="G63"/>
    </row>
    <row r="64" spans="1:7" x14ac:dyDescent="0.25">
      <c r="D64" s="73"/>
      <c r="E64" s="73"/>
      <c r="F64" s="73"/>
      <c r="G64"/>
    </row>
    <row r="65" spans="4:7" x14ac:dyDescent="0.25">
      <c r="D65" s="73"/>
      <c r="E65" s="73"/>
      <c r="F65" s="73"/>
      <c r="G65"/>
    </row>
    <row r="66" spans="4:7" x14ac:dyDescent="0.25">
      <c r="D66" s="73"/>
      <c r="E66" s="73"/>
      <c r="F66" s="73"/>
      <c r="G66"/>
    </row>
    <row r="67" spans="4:7" x14ac:dyDescent="0.25">
      <c r="D67" s="73"/>
      <c r="E67" s="73"/>
      <c r="F67" s="73"/>
      <c r="G67"/>
    </row>
    <row r="68" spans="4:7" x14ac:dyDescent="0.25">
      <c r="D68" s="73"/>
      <c r="E68" s="73"/>
      <c r="F68" s="73"/>
      <c r="G68"/>
    </row>
    <row r="69" spans="4:7" x14ac:dyDescent="0.25">
      <c r="D69" s="73"/>
      <c r="E69" s="73"/>
      <c r="F69" s="73"/>
      <c r="G69"/>
    </row>
    <row r="70" spans="4:7" x14ac:dyDescent="0.25">
      <c r="D70" s="73"/>
      <c r="E70" s="73"/>
      <c r="F70" s="73"/>
      <c r="G70"/>
    </row>
    <row r="71" spans="4:7" x14ac:dyDescent="0.25">
      <c r="D71" s="73"/>
      <c r="E71" s="73"/>
      <c r="F71" s="73"/>
      <c r="G71"/>
    </row>
    <row r="72" spans="4:7" x14ac:dyDescent="0.25">
      <c r="D72" s="73"/>
      <c r="E72" s="73"/>
      <c r="F72" s="73"/>
      <c r="G72"/>
    </row>
    <row r="73" spans="4:7" x14ac:dyDescent="0.25">
      <c r="D73" s="73"/>
      <c r="E73" s="73"/>
      <c r="F73" s="73"/>
      <c r="G73"/>
    </row>
    <row r="74" spans="4:7" x14ac:dyDescent="0.25">
      <c r="D74" s="73"/>
      <c r="E74" s="73"/>
      <c r="F74" s="73"/>
      <c r="G74"/>
    </row>
    <row r="75" spans="4:7" x14ac:dyDescent="0.25">
      <c r="D75" s="73"/>
      <c r="E75" s="73"/>
      <c r="F75" s="73"/>
      <c r="G75"/>
    </row>
    <row r="76" spans="4:7" x14ac:dyDescent="0.25">
      <c r="D76" s="73"/>
      <c r="E76" s="73"/>
      <c r="F76" s="73"/>
      <c r="G76"/>
    </row>
    <row r="77" spans="4:7" x14ac:dyDescent="0.25">
      <c r="D77" s="73"/>
      <c r="E77" s="73"/>
      <c r="F77" s="73"/>
      <c r="G77"/>
    </row>
    <row r="78" spans="4:7" x14ac:dyDescent="0.25">
      <c r="D78" s="73"/>
      <c r="E78" s="73"/>
      <c r="F78" s="73"/>
      <c r="G78"/>
    </row>
    <row r="79" spans="4:7" x14ac:dyDescent="0.25">
      <c r="D79" s="73"/>
      <c r="E79" s="73"/>
      <c r="F79" s="73"/>
      <c r="G79"/>
    </row>
    <row r="80" spans="4:7" x14ac:dyDescent="0.25">
      <c r="D80" s="73"/>
      <c r="E80" s="73"/>
      <c r="F80" s="73"/>
      <c r="G80"/>
    </row>
    <row r="81" spans="4:7" x14ac:dyDescent="0.25">
      <c r="D81" s="73"/>
      <c r="E81" s="73"/>
      <c r="F81" s="73"/>
      <c r="G81"/>
    </row>
    <row r="82" spans="4:7" x14ac:dyDescent="0.25">
      <c r="D82" s="73"/>
      <c r="E82" s="73"/>
      <c r="F82" s="73"/>
      <c r="G82"/>
    </row>
    <row r="83" spans="4:7" x14ac:dyDescent="0.25">
      <c r="D83" s="73"/>
      <c r="E83" s="73"/>
      <c r="F83" s="73"/>
      <c r="G83"/>
    </row>
    <row r="84" spans="4:7" x14ac:dyDescent="0.25">
      <c r="D84" s="73"/>
      <c r="E84" s="73"/>
      <c r="F84" s="73"/>
      <c r="G84"/>
    </row>
    <row r="85" spans="4:7" x14ac:dyDescent="0.25">
      <c r="D85" s="73"/>
      <c r="E85" s="73"/>
      <c r="F85" s="73"/>
      <c r="G85"/>
    </row>
  </sheetData>
  <mergeCells count="17">
    <mergeCell ref="D2:E2"/>
    <mergeCell ref="A17:A20"/>
    <mergeCell ref="A1:G1"/>
    <mergeCell ref="B17:B20"/>
    <mergeCell ref="F17:F20"/>
    <mergeCell ref="F30:F31"/>
    <mergeCell ref="F44:F46"/>
    <mergeCell ref="F37:F38"/>
    <mergeCell ref="F25:F27"/>
    <mergeCell ref="A44:A46"/>
    <mergeCell ref="B44:B46"/>
    <mergeCell ref="A25:A27"/>
    <mergeCell ref="B25:B27"/>
    <mergeCell ref="A30:A31"/>
    <mergeCell ref="B30:B31"/>
    <mergeCell ref="A37:A38"/>
    <mergeCell ref="B37:B38"/>
  </mergeCells>
  <printOptions horizontalCentered="1"/>
  <pageMargins left="0.19685039370078741" right="0.19685039370078741" top="0.39370078740157483" bottom="0.39370078740157483" header="0.31496062992125984" footer="0.31496062992125984"/>
  <pageSetup paperSize="9" scale="83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-0.499984740745262"/>
  </sheetPr>
  <dimension ref="A1:L86"/>
  <sheetViews>
    <sheetView showGridLines="0" topLeftCell="A14" zoomScale="130" zoomScaleNormal="130" workbookViewId="0">
      <selection activeCell="I21" sqref="I21"/>
    </sheetView>
  </sheetViews>
  <sheetFormatPr defaultColWidth="9.109375" defaultRowHeight="15.6" x14ac:dyDescent="0.25"/>
  <cols>
    <col min="1" max="1" width="4.33203125" style="9" customWidth="1"/>
    <col min="2" max="2" width="59.6640625" style="9" customWidth="1"/>
    <col min="3" max="3" width="12.21875" style="9" customWidth="1"/>
    <col min="4" max="4" width="12.109375" style="9" customWidth="1"/>
    <col min="5" max="5" width="9.33203125" style="9" customWidth="1"/>
    <col min="6" max="6" width="10.5546875" style="55" customWidth="1"/>
    <col min="7" max="16384" width="9.109375" style="9"/>
  </cols>
  <sheetData>
    <row r="1" spans="1:12" s="3" customFormat="1" ht="12.75" customHeight="1" x14ac:dyDescent="0.25">
      <c r="A1" s="694"/>
      <c r="B1" s="695" t="s">
        <v>599</v>
      </c>
      <c r="C1" s="696" t="s">
        <v>651</v>
      </c>
      <c r="D1" s="704"/>
      <c r="E1" s="496"/>
      <c r="F1" s="497"/>
      <c r="G1" s="496"/>
      <c r="H1" s="496"/>
      <c r="I1" s="496"/>
      <c r="J1" s="496"/>
      <c r="K1" s="496"/>
      <c r="L1" s="496"/>
    </row>
    <row r="2" spans="1:12" s="3" customFormat="1" ht="12.75" customHeight="1" x14ac:dyDescent="0.25">
      <c r="A2" s="697">
        <v>1</v>
      </c>
      <c r="B2" s="1034" t="s">
        <v>493</v>
      </c>
      <c r="C2" s="1036">
        <v>700000</v>
      </c>
      <c r="D2" s="1039" t="s">
        <v>605</v>
      </c>
      <c r="E2" s="1040" t="s">
        <v>37</v>
      </c>
      <c r="F2" s="705"/>
      <c r="G2" s="496"/>
      <c r="H2" s="496"/>
      <c r="I2" s="496"/>
      <c r="J2" s="496"/>
      <c r="K2" s="496"/>
      <c r="L2" s="496"/>
    </row>
    <row r="3" spans="1:12" s="3" customFormat="1" ht="12.75" customHeight="1" x14ac:dyDescent="0.25">
      <c r="A3" s="1042">
        <v>2</v>
      </c>
      <c r="B3" s="1043" t="s">
        <v>633</v>
      </c>
      <c r="C3" s="1044">
        <v>7530000</v>
      </c>
      <c r="D3" s="1040" t="s">
        <v>606</v>
      </c>
      <c r="E3" s="1040" t="s">
        <v>37</v>
      </c>
      <c r="F3" s="705"/>
      <c r="G3" s="496"/>
      <c r="H3" s="496"/>
      <c r="I3" s="496"/>
      <c r="J3" s="496"/>
      <c r="K3" s="496"/>
      <c r="L3" s="496"/>
    </row>
    <row r="4" spans="1:12" s="3" customFormat="1" ht="12.75" customHeight="1" x14ac:dyDescent="0.25">
      <c r="A4" s="697">
        <v>3</v>
      </c>
      <c r="B4" s="1035" t="s">
        <v>654</v>
      </c>
      <c r="C4" s="1037">
        <v>2800000</v>
      </c>
      <c r="D4" s="1040" t="s">
        <v>606</v>
      </c>
      <c r="E4" s="1041" t="s">
        <v>37</v>
      </c>
      <c r="F4" s="705"/>
      <c r="G4" s="496"/>
      <c r="H4" s="496"/>
      <c r="I4" s="496"/>
      <c r="J4" s="496"/>
      <c r="K4" s="496"/>
      <c r="L4" s="496"/>
    </row>
    <row r="5" spans="1:12" s="3" customFormat="1" ht="12.75" customHeight="1" x14ac:dyDescent="0.25">
      <c r="A5" s="1042">
        <v>4</v>
      </c>
      <c r="B5" s="1043" t="s">
        <v>655</v>
      </c>
      <c r="C5" s="1044">
        <v>5746000</v>
      </c>
      <c r="D5" s="1040" t="s">
        <v>606</v>
      </c>
      <c r="E5" s="1041" t="s">
        <v>494</v>
      </c>
      <c r="F5" s="497"/>
      <c r="G5" s="496"/>
      <c r="H5" s="496"/>
      <c r="I5" s="496"/>
      <c r="J5" s="496"/>
      <c r="K5" s="496"/>
      <c r="L5" s="496"/>
    </row>
    <row r="6" spans="1:12" s="3" customFormat="1" ht="12.75" customHeight="1" x14ac:dyDescent="0.25">
      <c r="A6" s="697">
        <v>5</v>
      </c>
      <c r="B6" s="1035" t="s">
        <v>607</v>
      </c>
      <c r="C6" s="1037">
        <v>750000</v>
      </c>
      <c r="D6" s="1040" t="s">
        <v>609</v>
      </c>
      <c r="E6" s="1041" t="s">
        <v>494</v>
      </c>
      <c r="F6" s="497"/>
      <c r="G6" s="496"/>
      <c r="H6" s="496"/>
      <c r="I6" s="496"/>
      <c r="J6" s="496"/>
      <c r="K6" s="496"/>
      <c r="L6" s="496"/>
    </row>
    <row r="7" spans="1:12" s="3" customFormat="1" ht="12.75" customHeight="1" x14ac:dyDescent="0.25">
      <c r="A7" s="1042">
        <v>6</v>
      </c>
      <c r="B7" s="1043" t="s">
        <v>634</v>
      </c>
      <c r="C7" s="1045">
        <v>700000</v>
      </c>
      <c r="D7" s="1039" t="s">
        <v>605</v>
      </c>
      <c r="E7" s="1041" t="s">
        <v>494</v>
      </c>
      <c r="F7" s="498"/>
      <c r="G7" s="496"/>
      <c r="H7" s="496"/>
      <c r="I7" s="496"/>
      <c r="J7" s="496"/>
      <c r="K7" s="496"/>
      <c r="L7" s="496"/>
    </row>
    <row r="8" spans="1:12" s="3" customFormat="1" ht="12.75" customHeight="1" x14ac:dyDescent="0.25">
      <c r="A8" s="697">
        <v>7</v>
      </c>
      <c r="B8" s="1035" t="s">
        <v>608</v>
      </c>
      <c r="C8" s="1038">
        <v>7063000</v>
      </c>
      <c r="D8" s="1040" t="s">
        <v>606</v>
      </c>
      <c r="E8" s="1041" t="s">
        <v>37</v>
      </c>
      <c r="F8" s="498"/>
      <c r="G8" s="496"/>
      <c r="H8" s="496"/>
      <c r="I8" s="496"/>
      <c r="J8" s="496"/>
      <c r="K8" s="496"/>
      <c r="L8" s="496"/>
    </row>
    <row r="9" spans="1:12" s="3" customFormat="1" ht="12.75" customHeight="1" x14ac:dyDescent="0.25">
      <c r="A9" s="1042">
        <v>8</v>
      </c>
      <c r="B9" s="1043" t="s">
        <v>653</v>
      </c>
      <c r="C9" s="1044">
        <v>700000</v>
      </c>
      <c r="D9" s="1039" t="s">
        <v>609</v>
      </c>
      <c r="E9" s="1041" t="s">
        <v>494</v>
      </c>
      <c r="F9" s="498"/>
      <c r="G9" s="496"/>
      <c r="H9" s="496"/>
      <c r="I9" s="496"/>
      <c r="J9" s="496"/>
      <c r="K9" s="496"/>
      <c r="L9" s="496"/>
    </row>
    <row r="10" spans="1:12" s="3" customFormat="1" ht="12.75" customHeight="1" x14ac:dyDescent="0.25">
      <c r="A10" s="697">
        <v>9</v>
      </c>
      <c r="B10" s="1035" t="s">
        <v>656</v>
      </c>
      <c r="C10" s="1037">
        <v>275000</v>
      </c>
      <c r="D10" s="1040" t="s">
        <v>609</v>
      </c>
      <c r="E10" s="1041" t="s">
        <v>37</v>
      </c>
      <c r="F10" s="498"/>
      <c r="G10" s="496"/>
      <c r="H10" s="496"/>
      <c r="I10" s="496"/>
      <c r="J10" s="496"/>
      <c r="K10" s="496"/>
      <c r="L10" s="496"/>
    </row>
    <row r="11" spans="1:12" s="3" customFormat="1" ht="12.75" customHeight="1" x14ac:dyDescent="0.25">
      <c r="A11" s="1042">
        <v>10</v>
      </c>
      <c r="B11" s="1043" t="s">
        <v>610</v>
      </c>
      <c r="C11" s="1044">
        <v>450000</v>
      </c>
      <c r="D11" s="1040" t="s">
        <v>609</v>
      </c>
      <c r="E11" s="1041" t="s">
        <v>494</v>
      </c>
      <c r="F11" s="498"/>
      <c r="G11" s="496"/>
      <c r="H11" s="496"/>
      <c r="I11" s="496"/>
      <c r="J11" s="496"/>
      <c r="K11" s="496"/>
      <c r="L11" s="496"/>
    </row>
    <row r="12" spans="1:12" s="3" customFormat="1" ht="12.75" customHeight="1" x14ac:dyDescent="0.25">
      <c r="A12" s="697">
        <v>11</v>
      </c>
      <c r="B12" s="1035" t="s">
        <v>601</v>
      </c>
      <c r="C12" s="1037">
        <v>3300000</v>
      </c>
      <c r="D12" s="1040" t="s">
        <v>609</v>
      </c>
      <c r="E12" s="1041" t="s">
        <v>37</v>
      </c>
      <c r="F12" s="498"/>
      <c r="G12" s="496"/>
      <c r="H12" s="496"/>
      <c r="I12" s="496"/>
      <c r="J12" s="496"/>
      <c r="K12" s="496"/>
      <c r="L12" s="496"/>
    </row>
    <row r="13" spans="1:12" s="3" customFormat="1" ht="12.75" customHeight="1" x14ac:dyDescent="0.25">
      <c r="A13" s="1042">
        <v>12</v>
      </c>
      <c r="B13" s="1043" t="s">
        <v>611</v>
      </c>
      <c r="C13" s="1045">
        <v>1000000</v>
      </c>
      <c r="D13" s="1040" t="s">
        <v>609</v>
      </c>
      <c r="E13" s="1041" t="s">
        <v>494</v>
      </c>
      <c r="F13" s="498"/>
      <c r="G13" s="496"/>
      <c r="H13" s="496"/>
      <c r="I13" s="496"/>
      <c r="J13" s="496"/>
      <c r="K13" s="496"/>
      <c r="L13" s="496"/>
    </row>
    <row r="14" spans="1:12" s="3" customFormat="1" ht="12.75" customHeight="1" x14ac:dyDescent="0.25">
      <c r="A14" s="697">
        <v>13</v>
      </c>
      <c r="B14" s="1054" t="s">
        <v>508</v>
      </c>
      <c r="C14" s="1055">
        <v>300000</v>
      </c>
      <c r="D14" s="1039" t="s">
        <v>605</v>
      </c>
      <c r="E14" s="1041" t="s">
        <v>37</v>
      </c>
      <c r="F14" s="498"/>
      <c r="G14" s="496"/>
      <c r="H14" s="496"/>
      <c r="I14" s="496"/>
      <c r="J14" s="496"/>
      <c r="K14" s="496"/>
      <c r="L14" s="496"/>
    </row>
    <row r="15" spans="1:12" s="3" customFormat="1" ht="12.75" customHeight="1" x14ac:dyDescent="0.25">
      <c r="A15" s="1042">
        <v>14</v>
      </c>
      <c r="B15" s="1043" t="s">
        <v>612</v>
      </c>
      <c r="C15" s="1044">
        <v>1349000</v>
      </c>
      <c r="D15" s="1040" t="s">
        <v>609</v>
      </c>
      <c r="E15" s="1041" t="s">
        <v>494</v>
      </c>
      <c r="F15" s="498"/>
      <c r="G15" s="496"/>
      <c r="H15" s="496"/>
      <c r="I15" s="496"/>
      <c r="J15" s="496"/>
      <c r="K15" s="496"/>
      <c r="L15" s="496"/>
    </row>
    <row r="16" spans="1:12" s="3" customFormat="1" ht="12.75" customHeight="1" x14ac:dyDescent="0.25">
      <c r="A16" s="697">
        <v>15</v>
      </c>
      <c r="B16" s="1054" t="s">
        <v>613</v>
      </c>
      <c r="C16" s="1055">
        <v>1605000</v>
      </c>
      <c r="D16" s="1040" t="s">
        <v>609</v>
      </c>
      <c r="E16" s="1041" t="s">
        <v>494</v>
      </c>
      <c r="F16" s="498"/>
      <c r="G16" s="496"/>
      <c r="H16" s="496"/>
      <c r="I16" s="496"/>
      <c r="J16" s="496"/>
      <c r="K16" s="496"/>
      <c r="L16" s="496"/>
    </row>
    <row r="17" spans="1:12" s="3" customFormat="1" ht="12.75" customHeight="1" x14ac:dyDescent="0.25">
      <c r="A17" s="1042">
        <v>16</v>
      </c>
      <c r="B17" s="1043" t="s">
        <v>614</v>
      </c>
      <c r="C17" s="1044">
        <v>300000</v>
      </c>
      <c r="D17" s="1040" t="s">
        <v>609</v>
      </c>
      <c r="E17" s="1041" t="s">
        <v>494</v>
      </c>
      <c r="F17" s="498"/>
      <c r="G17" s="496"/>
      <c r="H17" s="496"/>
      <c r="I17" s="496"/>
      <c r="J17" s="496"/>
      <c r="K17" s="496"/>
      <c r="L17" s="496"/>
    </row>
    <row r="18" spans="1:12" s="3" customFormat="1" ht="12.75" customHeight="1" x14ac:dyDescent="0.25">
      <c r="A18" s="697">
        <v>17</v>
      </c>
      <c r="B18" s="1056" t="s">
        <v>637</v>
      </c>
      <c r="C18" s="1066">
        <v>100000</v>
      </c>
      <c r="D18" s="1040" t="s">
        <v>609</v>
      </c>
      <c r="E18" s="1041" t="s">
        <v>37</v>
      </c>
      <c r="F18" s="498"/>
      <c r="G18" s="496"/>
      <c r="H18" s="496"/>
      <c r="I18" s="496"/>
      <c r="J18" s="496"/>
      <c r="K18" s="496"/>
      <c r="L18" s="496"/>
    </row>
    <row r="19" spans="1:12" s="3" customFormat="1" ht="12.75" customHeight="1" x14ac:dyDescent="0.25">
      <c r="A19" s="1042">
        <v>18</v>
      </c>
      <c r="B19" s="1046"/>
      <c r="C19" s="1044"/>
      <c r="D19" s="1040"/>
      <c r="E19" s="1041"/>
      <c r="F19" s="498"/>
      <c r="G19" s="496"/>
      <c r="H19" s="496"/>
      <c r="I19" s="496"/>
      <c r="J19" s="496"/>
      <c r="K19" s="496"/>
      <c r="L19" s="496"/>
    </row>
    <row r="20" spans="1:12" s="3" customFormat="1" ht="12.75" customHeight="1" x14ac:dyDescent="0.25">
      <c r="A20" s="697">
        <v>19</v>
      </c>
      <c r="B20" s="1030"/>
      <c r="C20" s="1057"/>
      <c r="D20" s="1040"/>
      <c r="E20" s="1041"/>
      <c r="F20" s="498"/>
      <c r="G20" s="496"/>
      <c r="H20" s="496"/>
      <c r="I20" s="496"/>
      <c r="J20" s="496"/>
      <c r="K20" s="496"/>
      <c r="L20" s="496"/>
    </row>
    <row r="21" spans="1:12" s="3" customFormat="1" ht="12.75" customHeight="1" x14ac:dyDescent="0.25">
      <c r="A21" s="1042">
        <v>20</v>
      </c>
      <c r="B21" s="1046"/>
      <c r="C21" s="1058"/>
      <c r="D21" s="1040"/>
      <c r="E21" s="1041"/>
      <c r="F21" s="498"/>
      <c r="G21" s="496"/>
      <c r="H21" s="496"/>
      <c r="I21" s="496"/>
      <c r="J21" s="496"/>
      <c r="K21" s="496"/>
      <c r="L21" s="496"/>
    </row>
    <row r="22" spans="1:12" s="3" customFormat="1" ht="12.75" customHeight="1" x14ac:dyDescent="0.25">
      <c r="A22" s="692"/>
      <c r="B22" s="693" t="s">
        <v>57</v>
      </c>
      <c r="C22" s="1059">
        <f>SUM(C2:C21)</f>
        <v>34668000</v>
      </c>
      <c r="D22" s="1255">
        <f>IF('výdaje-paragraf'!G25=0," ",'výdaje-paragraf'!G25)</f>
        <v>31000000</v>
      </c>
      <c r="E22" s="1256">
        <f>D22-C22</f>
        <v>-3668000</v>
      </c>
      <c r="F22" s="498"/>
      <c r="G22" s="496"/>
      <c r="H22" s="496"/>
      <c r="I22" s="496"/>
      <c r="J22" s="496"/>
      <c r="K22" s="496"/>
      <c r="L22" s="496"/>
    </row>
    <row r="23" spans="1:12" s="3" customFormat="1" ht="12.75" customHeight="1" x14ac:dyDescent="0.25">
      <c r="A23" s="1261">
        <v>21</v>
      </c>
      <c r="B23" s="1049" t="s">
        <v>657</v>
      </c>
      <c r="C23" s="1050">
        <v>1200000</v>
      </c>
      <c r="D23" s="1040" t="s">
        <v>605</v>
      </c>
      <c r="E23" s="1041" t="s">
        <v>494</v>
      </c>
      <c r="F23" s="498"/>
      <c r="G23" s="496"/>
      <c r="H23" s="496"/>
      <c r="I23" s="496"/>
      <c r="J23" s="496"/>
      <c r="K23" s="496"/>
      <c r="L23" s="496"/>
    </row>
    <row r="24" spans="1:12" s="3" customFormat="1" ht="12.75" customHeight="1" x14ac:dyDescent="0.25">
      <c r="A24" s="699">
        <v>22</v>
      </c>
      <c r="B24" s="1047" t="s">
        <v>600</v>
      </c>
      <c r="C24" s="1048">
        <v>1207000</v>
      </c>
      <c r="D24" s="1039" t="s">
        <v>605</v>
      </c>
      <c r="E24" s="1040" t="s">
        <v>37</v>
      </c>
      <c r="F24" s="498"/>
      <c r="G24" s="496"/>
      <c r="H24" s="496"/>
      <c r="I24" s="496"/>
      <c r="J24" s="496"/>
      <c r="K24" s="496"/>
      <c r="L24" s="496"/>
    </row>
    <row r="25" spans="1:12" s="3" customFormat="1" ht="12.75" customHeight="1" x14ac:dyDescent="0.25">
      <c r="A25" s="698">
        <v>23</v>
      </c>
      <c r="B25" s="1049" t="s">
        <v>620</v>
      </c>
      <c r="C25" s="1050">
        <v>3115296</v>
      </c>
      <c r="D25" s="1040" t="s">
        <v>606</v>
      </c>
      <c r="E25" s="1041" t="s">
        <v>494</v>
      </c>
      <c r="F25" s="498"/>
      <c r="G25" s="496"/>
      <c r="H25" s="499"/>
      <c r="I25" s="496"/>
      <c r="J25" s="496"/>
      <c r="K25" s="496"/>
      <c r="L25" s="496"/>
    </row>
    <row r="26" spans="1:12" s="3" customFormat="1" ht="12.75" customHeight="1" x14ac:dyDescent="0.25">
      <c r="A26" s="699">
        <v>24</v>
      </c>
      <c r="B26" s="1262" t="s">
        <v>652</v>
      </c>
      <c r="C26" s="1263">
        <v>2357913</v>
      </c>
      <c r="D26" s="1040" t="s">
        <v>606</v>
      </c>
      <c r="E26" s="1040" t="s">
        <v>37</v>
      </c>
      <c r="F26" s="498"/>
      <c r="G26" s="496"/>
      <c r="H26" s="499"/>
      <c r="I26" s="496"/>
      <c r="J26" s="496"/>
      <c r="K26" s="496"/>
      <c r="L26" s="496"/>
    </row>
    <row r="27" spans="1:12" s="3" customFormat="1" ht="12.75" customHeight="1" x14ac:dyDescent="0.25">
      <c r="A27" s="698">
        <v>25</v>
      </c>
      <c r="B27" s="1049" t="s">
        <v>635</v>
      </c>
      <c r="C27" s="1051">
        <v>2300000</v>
      </c>
      <c r="D27" s="1039" t="s">
        <v>605</v>
      </c>
      <c r="E27" s="1041" t="s">
        <v>494</v>
      </c>
      <c r="F27" s="497"/>
      <c r="G27" s="496"/>
      <c r="H27" s="499"/>
      <c r="I27" s="496"/>
      <c r="J27" s="496"/>
      <c r="K27" s="496"/>
      <c r="L27" s="496"/>
    </row>
    <row r="28" spans="1:12" s="3" customFormat="1" ht="12.75" customHeight="1" x14ac:dyDescent="0.25">
      <c r="A28" s="699">
        <v>26</v>
      </c>
      <c r="B28" s="1047" t="s">
        <v>636</v>
      </c>
      <c r="C28" s="1048">
        <v>1900000</v>
      </c>
      <c r="D28" s="1039" t="s">
        <v>605</v>
      </c>
      <c r="E28" s="1041" t="s">
        <v>494</v>
      </c>
      <c r="F28" s="497"/>
      <c r="G28" s="496"/>
      <c r="H28" s="499"/>
      <c r="I28" s="496"/>
      <c r="J28" s="496"/>
      <c r="K28" s="496"/>
      <c r="L28" s="496"/>
    </row>
    <row r="29" spans="1:12" s="3" customFormat="1" ht="12.75" customHeight="1" x14ac:dyDescent="0.25">
      <c r="A29" s="698">
        <v>27</v>
      </c>
      <c r="B29" s="1049" t="s">
        <v>615</v>
      </c>
      <c r="C29" s="1051">
        <v>1850000</v>
      </c>
      <c r="D29" s="1039" t="s">
        <v>605</v>
      </c>
      <c r="E29" s="1041" t="s">
        <v>494</v>
      </c>
      <c r="F29" s="497"/>
      <c r="G29" s="496"/>
      <c r="H29" s="496"/>
      <c r="I29" s="496"/>
      <c r="J29" s="496"/>
      <c r="K29" s="496"/>
      <c r="L29" s="496"/>
    </row>
    <row r="30" spans="1:12" s="3" customFormat="1" ht="12.75" customHeight="1" x14ac:dyDescent="0.25">
      <c r="A30" s="699">
        <v>28</v>
      </c>
      <c r="B30" s="1047" t="s">
        <v>616</v>
      </c>
      <c r="C30" s="1048">
        <v>10000000</v>
      </c>
      <c r="D30" s="1040" t="s">
        <v>605</v>
      </c>
      <c r="E30" s="1041" t="s">
        <v>494</v>
      </c>
      <c r="F30" s="497"/>
      <c r="G30" s="496"/>
      <c r="H30" s="496"/>
      <c r="I30" s="496"/>
      <c r="J30" s="496"/>
      <c r="K30" s="496"/>
      <c r="L30" s="496"/>
    </row>
    <row r="31" spans="1:12" s="3" customFormat="1" ht="12.75" customHeight="1" x14ac:dyDescent="0.25">
      <c r="A31" s="698">
        <v>29</v>
      </c>
      <c r="B31" s="1049" t="s">
        <v>602</v>
      </c>
      <c r="C31" s="1051">
        <v>500000</v>
      </c>
      <c r="D31" s="1039" t="s">
        <v>605</v>
      </c>
      <c r="E31" s="1041" t="s">
        <v>37</v>
      </c>
      <c r="F31" s="497"/>
      <c r="G31" s="496"/>
      <c r="H31" s="496"/>
      <c r="I31" s="496"/>
      <c r="J31" s="496"/>
      <c r="K31" s="496"/>
      <c r="L31" s="496"/>
    </row>
    <row r="32" spans="1:12" s="3" customFormat="1" ht="12.75" customHeight="1" x14ac:dyDescent="0.25">
      <c r="A32" s="699">
        <v>30</v>
      </c>
      <c r="B32" s="1047" t="s">
        <v>650</v>
      </c>
      <c r="C32" s="1048">
        <v>150000</v>
      </c>
      <c r="D32" s="1039" t="s">
        <v>605</v>
      </c>
      <c r="E32" s="1041" t="s">
        <v>494</v>
      </c>
      <c r="F32" s="497"/>
      <c r="G32" s="496"/>
      <c r="H32" s="496"/>
      <c r="I32" s="496"/>
      <c r="J32" s="496"/>
      <c r="K32" s="496"/>
      <c r="L32" s="496"/>
    </row>
    <row r="33" spans="1:12" s="3" customFormat="1" ht="12.75" customHeight="1" x14ac:dyDescent="0.25">
      <c r="A33" s="698">
        <v>31</v>
      </c>
      <c r="B33" s="1049" t="s">
        <v>621</v>
      </c>
      <c r="C33" s="1050">
        <v>4862277</v>
      </c>
      <c r="D33" s="1040" t="s">
        <v>606</v>
      </c>
      <c r="E33" s="1041" t="s">
        <v>494</v>
      </c>
      <c r="F33" s="497"/>
      <c r="G33" s="496"/>
      <c r="H33" s="496"/>
      <c r="I33" s="496"/>
      <c r="J33" s="496"/>
      <c r="K33" s="496"/>
      <c r="L33" s="496"/>
    </row>
    <row r="34" spans="1:12" s="3" customFormat="1" ht="12.75" customHeight="1" x14ac:dyDescent="0.25">
      <c r="A34" s="699">
        <v>32</v>
      </c>
      <c r="B34" s="1064" t="s">
        <v>622</v>
      </c>
      <c r="C34" s="1060"/>
      <c r="D34" s="691"/>
      <c r="E34" s="496"/>
      <c r="F34" s="497"/>
      <c r="G34" s="496"/>
      <c r="H34" s="496"/>
      <c r="I34" s="496"/>
      <c r="J34" s="496"/>
      <c r="K34" s="496"/>
      <c r="L34" s="496"/>
    </row>
    <row r="35" spans="1:12" s="3" customFormat="1" ht="12.75" customHeight="1" x14ac:dyDescent="0.25">
      <c r="A35" s="698">
        <v>33</v>
      </c>
      <c r="B35" s="1065" t="s">
        <v>623</v>
      </c>
      <c r="C35" s="1061">
        <v>28811660</v>
      </c>
      <c r="D35" s="1040" t="s">
        <v>606</v>
      </c>
      <c r="E35" s="1041" t="s">
        <v>494</v>
      </c>
      <c r="F35" s="497"/>
      <c r="G35" s="496"/>
      <c r="H35" s="496"/>
      <c r="I35" s="496"/>
      <c r="J35" s="496"/>
      <c r="K35" s="496"/>
      <c r="L35" s="496"/>
    </row>
    <row r="36" spans="1:12" s="3" customFormat="1" ht="12.75" customHeight="1" x14ac:dyDescent="0.25">
      <c r="A36" s="699">
        <v>34</v>
      </c>
      <c r="B36" s="1064" t="s">
        <v>624</v>
      </c>
      <c r="C36" s="1062">
        <v>150000</v>
      </c>
      <c r="D36" s="1040" t="s">
        <v>605</v>
      </c>
      <c r="E36" s="1041" t="s">
        <v>494</v>
      </c>
      <c r="F36" s="497"/>
      <c r="G36" s="496"/>
      <c r="H36" s="496"/>
      <c r="I36" s="496"/>
      <c r="J36" s="496"/>
      <c r="K36" s="496"/>
      <c r="L36" s="496"/>
    </row>
    <row r="37" spans="1:12" s="3" customFormat="1" ht="12.75" customHeight="1" x14ac:dyDescent="0.25">
      <c r="A37" s="698">
        <v>35</v>
      </c>
      <c r="B37" s="1065" t="s">
        <v>625</v>
      </c>
      <c r="C37" s="1258"/>
      <c r="D37" s="69"/>
      <c r="E37" s="496"/>
      <c r="F37" s="497"/>
      <c r="G37" s="496"/>
      <c r="H37" s="496"/>
      <c r="I37" s="496"/>
      <c r="J37" s="496"/>
      <c r="K37" s="496"/>
      <c r="L37" s="496"/>
    </row>
    <row r="38" spans="1:12" s="3" customFormat="1" ht="12.75" customHeight="1" x14ac:dyDescent="0.25">
      <c r="A38" s="699">
        <v>36</v>
      </c>
      <c r="B38" s="1064" t="s">
        <v>626</v>
      </c>
      <c r="C38" s="1257"/>
      <c r="D38" s="691"/>
      <c r="E38" s="496"/>
      <c r="F38" s="498"/>
      <c r="G38" s="496"/>
      <c r="H38" s="496"/>
      <c r="I38" s="496"/>
      <c r="J38" s="496"/>
      <c r="K38" s="496"/>
      <c r="L38" s="496"/>
    </row>
    <row r="39" spans="1:12" s="3" customFormat="1" ht="12.75" customHeight="1" x14ac:dyDescent="0.25">
      <c r="A39" s="698">
        <v>37</v>
      </c>
      <c r="B39" s="1259" t="s">
        <v>627</v>
      </c>
      <c r="C39" s="1063">
        <v>100000</v>
      </c>
      <c r="D39" s="1039" t="s">
        <v>605</v>
      </c>
      <c r="E39" s="1041" t="s">
        <v>494</v>
      </c>
      <c r="F39" s="497"/>
      <c r="G39" s="496"/>
      <c r="H39" s="496"/>
      <c r="I39" s="496"/>
      <c r="J39" s="496"/>
      <c r="K39" s="496"/>
      <c r="L39" s="496"/>
    </row>
    <row r="40" spans="1:12" s="3" customFormat="1" ht="12.75" customHeight="1" x14ac:dyDescent="0.25">
      <c r="A40" s="699">
        <v>38</v>
      </c>
      <c r="B40" s="1064" t="s">
        <v>628</v>
      </c>
      <c r="C40" s="1060">
        <v>350000</v>
      </c>
      <c r="D40" s="1039" t="s">
        <v>605</v>
      </c>
      <c r="E40" s="1041" t="s">
        <v>494</v>
      </c>
      <c r="F40" s="497"/>
      <c r="G40" s="496"/>
      <c r="H40" s="496"/>
      <c r="I40" s="496"/>
      <c r="J40" s="496"/>
      <c r="K40" s="496"/>
      <c r="L40" s="496"/>
    </row>
    <row r="41" spans="1:12" s="3" customFormat="1" ht="12.75" customHeight="1" x14ac:dyDescent="0.25">
      <c r="A41" s="698">
        <v>39</v>
      </c>
      <c r="B41" s="1259" t="s">
        <v>648</v>
      </c>
      <c r="C41" s="1063">
        <v>520000</v>
      </c>
      <c r="D41" s="1039" t="s">
        <v>605</v>
      </c>
      <c r="E41" s="1041" t="s">
        <v>494</v>
      </c>
      <c r="F41" s="497"/>
      <c r="G41" s="496"/>
      <c r="H41" s="496"/>
      <c r="I41" s="496"/>
      <c r="J41" s="496"/>
      <c r="K41" s="496"/>
      <c r="L41" s="496"/>
    </row>
    <row r="42" spans="1:12" s="3" customFormat="1" ht="12.75" customHeight="1" x14ac:dyDescent="0.25">
      <c r="A42" s="699">
        <v>40</v>
      </c>
      <c r="B42" s="1064" t="s">
        <v>629</v>
      </c>
      <c r="C42" s="1062">
        <v>1800000</v>
      </c>
      <c r="D42" s="1039" t="s">
        <v>605</v>
      </c>
      <c r="E42" s="1041" t="s">
        <v>494</v>
      </c>
      <c r="F42" s="497"/>
      <c r="G42" s="496"/>
      <c r="H42" s="496"/>
      <c r="I42" s="496"/>
      <c r="J42" s="496"/>
      <c r="K42" s="496"/>
      <c r="L42" s="496"/>
    </row>
    <row r="43" spans="1:12" s="3" customFormat="1" ht="12.75" customHeight="1" x14ac:dyDescent="0.25">
      <c r="A43" s="698">
        <v>41</v>
      </c>
      <c r="B43" s="1259" t="s">
        <v>630</v>
      </c>
      <c r="C43" s="1061">
        <v>1000000</v>
      </c>
      <c r="D43" s="1039" t="s">
        <v>605</v>
      </c>
      <c r="E43" s="1041" t="s">
        <v>494</v>
      </c>
      <c r="F43" s="497"/>
      <c r="G43" s="496"/>
      <c r="H43" s="496"/>
      <c r="I43" s="496"/>
      <c r="J43" s="496"/>
      <c r="K43" s="496"/>
      <c r="L43" s="496"/>
    </row>
    <row r="44" spans="1:12" s="3" customFormat="1" ht="12.75" customHeight="1" x14ac:dyDescent="0.25">
      <c r="A44" s="699">
        <v>42</v>
      </c>
      <c r="B44" s="1064" t="s">
        <v>631</v>
      </c>
      <c r="C44" s="1257"/>
      <c r="D44" s="1039"/>
      <c r="E44" s="1041"/>
      <c r="F44" s="497"/>
      <c r="G44" s="496"/>
      <c r="H44" s="496"/>
      <c r="I44" s="496"/>
      <c r="J44" s="496"/>
      <c r="K44" s="496"/>
      <c r="L44" s="496"/>
    </row>
    <row r="45" spans="1:12" s="3" customFormat="1" ht="12.75" customHeight="1" thickBot="1" x14ac:dyDescent="0.3">
      <c r="A45" s="698">
        <v>43</v>
      </c>
      <c r="B45" s="1065" t="s">
        <v>632</v>
      </c>
      <c r="C45" s="1260"/>
      <c r="D45" s="1039"/>
      <c r="E45" s="1041"/>
      <c r="F45" s="497"/>
      <c r="G45" s="496"/>
      <c r="H45" s="496"/>
      <c r="I45" s="496"/>
      <c r="J45" s="496"/>
      <c r="K45" s="496"/>
      <c r="L45" s="496"/>
    </row>
    <row r="46" spans="1:12" s="3" customFormat="1" ht="12.75" customHeight="1" thickBot="1" x14ac:dyDescent="0.3">
      <c r="A46" s="701"/>
      <c r="B46" s="706" t="s">
        <v>57</v>
      </c>
      <c r="C46" s="702">
        <f>SUM(C23:C45)</f>
        <v>62174146</v>
      </c>
      <c r="D46" s="1039"/>
      <c r="E46" s="1041"/>
      <c r="F46" s="497"/>
      <c r="G46" s="496"/>
      <c r="H46" s="496"/>
      <c r="I46" s="496"/>
      <c r="J46" s="496"/>
      <c r="K46" s="496"/>
      <c r="L46" s="496"/>
    </row>
    <row r="47" spans="1:12" ht="15" x14ac:dyDescent="0.25">
      <c r="A47" s="703"/>
      <c r="B47" s="707" t="s">
        <v>497</v>
      </c>
      <c r="C47" s="708">
        <f>SUM(C22+C46)</f>
        <v>96842146</v>
      </c>
      <c r="D47" s="1039"/>
      <c r="E47" s="1041"/>
      <c r="F47" s="497"/>
      <c r="G47" s="496"/>
      <c r="H47" s="496"/>
      <c r="I47" s="496"/>
      <c r="J47" s="496"/>
      <c r="K47" s="496"/>
      <c r="L47" s="496"/>
    </row>
    <row r="48" spans="1:12" thickBot="1" x14ac:dyDescent="0.3">
      <c r="A48" s="700"/>
      <c r="B48" s="709" t="s">
        <v>496</v>
      </c>
      <c r="C48" s="710"/>
      <c r="D48" s="1039"/>
      <c r="E48" s="1041"/>
      <c r="F48" s="497"/>
      <c r="G48" s="496"/>
      <c r="H48" s="496"/>
      <c r="I48" s="496"/>
      <c r="J48" s="496"/>
      <c r="K48" s="496"/>
      <c r="L48" s="496"/>
    </row>
    <row r="49" spans="1:12" ht="15" x14ac:dyDescent="0.25">
      <c r="A49" s="69"/>
      <c r="B49" s="69"/>
      <c r="C49" s="69"/>
      <c r="D49" s="69"/>
      <c r="E49" s="69"/>
      <c r="F49" s="70"/>
      <c r="G49" s="69"/>
      <c r="H49" s="69"/>
      <c r="I49" s="69"/>
      <c r="J49" s="69"/>
      <c r="K49" s="69"/>
      <c r="L49" s="69"/>
    </row>
    <row r="50" spans="1:12" ht="15" x14ac:dyDescent="0.25">
      <c r="A50" s="69"/>
      <c r="B50" s="69" t="s">
        <v>495</v>
      </c>
      <c r="C50" s="69"/>
      <c r="D50" s="69"/>
      <c r="E50" s="69"/>
      <c r="F50" s="70"/>
      <c r="G50" s="69"/>
      <c r="H50" s="69"/>
      <c r="I50" s="69"/>
      <c r="J50" s="69"/>
      <c r="K50" s="69"/>
      <c r="L50" s="69"/>
    </row>
    <row r="51" spans="1:12" ht="15" x14ac:dyDescent="0.25">
      <c r="A51" s="69"/>
      <c r="B51" s="69"/>
      <c r="C51" s="69"/>
      <c r="D51" s="69"/>
      <c r="E51" s="69"/>
      <c r="F51" s="70"/>
      <c r="G51" s="69"/>
      <c r="H51" s="69"/>
      <c r="I51" s="69"/>
      <c r="J51" s="69"/>
      <c r="K51" s="69"/>
      <c r="L51" s="69"/>
    </row>
    <row r="52" spans="1:12" ht="15" x14ac:dyDescent="0.25">
      <c r="A52" s="69"/>
      <c r="B52" s="69"/>
      <c r="C52" s="69"/>
      <c r="D52" s="69"/>
      <c r="E52" s="69"/>
      <c r="F52" s="70"/>
      <c r="G52" s="69"/>
      <c r="H52" s="69"/>
      <c r="I52" s="69"/>
      <c r="J52" s="69"/>
      <c r="K52" s="69"/>
      <c r="L52" s="69"/>
    </row>
    <row r="53" spans="1:12" ht="15" x14ac:dyDescent="0.25">
      <c r="A53" s="69"/>
      <c r="B53" s="69"/>
      <c r="C53" s="69"/>
      <c r="D53" s="69"/>
      <c r="E53" s="69"/>
      <c r="F53" s="70"/>
      <c r="G53" s="69"/>
      <c r="H53" s="69"/>
      <c r="I53" s="69"/>
      <c r="J53" s="69"/>
      <c r="K53" s="69"/>
      <c r="L53" s="69"/>
    </row>
    <row r="54" spans="1:12" ht="15" x14ac:dyDescent="0.25">
      <c r="A54" s="69"/>
      <c r="B54" s="69"/>
      <c r="C54" s="69"/>
      <c r="D54" s="69"/>
      <c r="E54" s="69"/>
      <c r="F54" s="70"/>
      <c r="G54" s="69"/>
      <c r="H54" s="69"/>
      <c r="I54" s="69"/>
      <c r="J54" s="69"/>
      <c r="K54" s="69"/>
      <c r="L54" s="69"/>
    </row>
    <row r="55" spans="1:12" ht="15" x14ac:dyDescent="0.25">
      <c r="A55" s="69"/>
      <c r="B55" s="69"/>
      <c r="C55" s="69"/>
      <c r="D55" s="69"/>
      <c r="E55" s="69"/>
      <c r="F55" s="70"/>
      <c r="G55" s="69"/>
      <c r="H55" s="69"/>
      <c r="I55" s="69"/>
      <c r="J55" s="69"/>
      <c r="K55" s="69"/>
      <c r="L55" s="69"/>
    </row>
    <row r="56" spans="1:12" ht="15" x14ac:dyDescent="0.25">
      <c r="A56" s="69"/>
      <c r="B56" s="69"/>
      <c r="C56" s="69"/>
      <c r="D56" s="69"/>
      <c r="E56" s="69"/>
      <c r="F56" s="70"/>
      <c r="G56" s="69"/>
      <c r="H56" s="69"/>
      <c r="I56" s="69"/>
      <c r="J56" s="69"/>
      <c r="K56" s="69"/>
      <c r="L56" s="69"/>
    </row>
    <row r="57" spans="1:12" ht="15" x14ac:dyDescent="0.25">
      <c r="A57" s="69"/>
      <c r="B57" s="69"/>
      <c r="C57" s="69"/>
      <c r="D57" s="69"/>
      <c r="E57" s="69"/>
      <c r="F57" s="70"/>
      <c r="G57" s="69"/>
      <c r="H57" s="69"/>
      <c r="I57" s="69"/>
      <c r="J57" s="69"/>
      <c r="K57" s="69"/>
      <c r="L57" s="69"/>
    </row>
    <row r="58" spans="1:12" ht="15" x14ac:dyDescent="0.25">
      <c r="A58" s="69"/>
      <c r="B58" s="69"/>
      <c r="C58" s="69"/>
      <c r="D58" s="69"/>
      <c r="E58" s="69"/>
      <c r="F58" s="70"/>
      <c r="G58" s="69"/>
      <c r="H58" s="69"/>
      <c r="I58" s="69"/>
      <c r="J58" s="69"/>
      <c r="K58" s="69"/>
      <c r="L58" s="69"/>
    </row>
    <row r="59" spans="1:12" ht="15" x14ac:dyDescent="0.25">
      <c r="A59" s="69"/>
      <c r="B59" s="69"/>
      <c r="C59" s="69"/>
      <c r="D59" s="69"/>
      <c r="E59" s="69"/>
      <c r="F59" s="70"/>
      <c r="G59" s="69"/>
      <c r="H59" s="69"/>
      <c r="I59" s="69"/>
      <c r="J59" s="69"/>
      <c r="K59" s="69"/>
      <c r="L59" s="69"/>
    </row>
    <row r="60" spans="1:12" ht="15" x14ac:dyDescent="0.25">
      <c r="A60" s="69"/>
      <c r="B60" s="69"/>
      <c r="C60" s="69"/>
      <c r="D60" s="69"/>
      <c r="E60" s="69"/>
      <c r="F60" s="70"/>
      <c r="G60" s="69"/>
      <c r="H60" s="69"/>
      <c r="I60" s="69"/>
      <c r="J60" s="69"/>
      <c r="K60" s="69"/>
      <c r="L60" s="69"/>
    </row>
    <row r="61" spans="1:12" ht="15" x14ac:dyDescent="0.25">
      <c r="A61" s="69"/>
      <c r="B61" s="69"/>
      <c r="C61" s="69"/>
      <c r="D61" s="69"/>
      <c r="E61" s="69"/>
      <c r="F61" s="70"/>
      <c r="G61" s="69"/>
      <c r="H61" s="69"/>
      <c r="I61" s="69"/>
      <c r="J61" s="69"/>
      <c r="K61" s="69"/>
      <c r="L61" s="69"/>
    </row>
    <row r="62" spans="1:12" ht="15" x14ac:dyDescent="0.25">
      <c r="A62" s="69"/>
      <c r="B62" s="69"/>
      <c r="C62" s="69"/>
      <c r="D62" s="69"/>
      <c r="E62" s="69"/>
      <c r="F62" s="70"/>
      <c r="G62" s="69"/>
      <c r="H62" s="69"/>
      <c r="I62" s="69"/>
      <c r="J62" s="69"/>
      <c r="K62" s="69"/>
      <c r="L62" s="69"/>
    </row>
    <row r="63" spans="1:12" ht="15" x14ac:dyDescent="0.25">
      <c r="A63" s="69"/>
      <c r="B63" s="69"/>
      <c r="C63" s="69"/>
      <c r="D63" s="69"/>
      <c r="E63" s="69"/>
      <c r="F63" s="70"/>
      <c r="G63" s="69"/>
      <c r="H63" s="69"/>
      <c r="I63" s="69"/>
      <c r="J63" s="69"/>
      <c r="K63" s="69"/>
      <c r="L63" s="69"/>
    </row>
    <row r="64" spans="1:12" ht="15" x14ac:dyDescent="0.25">
      <c r="A64" s="69"/>
      <c r="B64" s="69"/>
      <c r="C64" s="69"/>
      <c r="D64" s="69"/>
      <c r="E64" s="69"/>
      <c r="F64" s="70"/>
      <c r="G64" s="69"/>
      <c r="H64" s="69"/>
      <c r="I64" s="69"/>
      <c r="J64" s="69"/>
      <c r="K64" s="69"/>
      <c r="L64" s="69"/>
    </row>
    <row r="65" spans="1:12" ht="15" x14ac:dyDescent="0.25">
      <c r="A65" s="69"/>
      <c r="B65" s="69"/>
      <c r="C65" s="69"/>
      <c r="D65" s="69"/>
      <c r="E65" s="69"/>
      <c r="F65" s="70"/>
      <c r="G65" s="69"/>
      <c r="H65" s="69"/>
      <c r="I65" s="69"/>
      <c r="J65" s="69"/>
      <c r="K65" s="69"/>
      <c r="L65" s="69"/>
    </row>
    <row r="66" spans="1:12" ht="15" x14ac:dyDescent="0.25">
      <c r="A66" s="69"/>
      <c r="B66" s="69"/>
      <c r="C66" s="69"/>
      <c r="D66" s="69"/>
      <c r="E66" s="69"/>
      <c r="F66" s="70"/>
      <c r="G66" s="69"/>
      <c r="H66" s="69"/>
      <c r="I66" s="69"/>
      <c r="J66" s="69"/>
      <c r="K66" s="69"/>
      <c r="L66" s="69"/>
    </row>
    <row r="67" spans="1:12" ht="15" x14ac:dyDescent="0.25">
      <c r="A67" s="69"/>
      <c r="B67" s="69"/>
      <c r="C67" s="69"/>
      <c r="D67" s="69"/>
      <c r="E67" s="69"/>
      <c r="F67" s="70"/>
      <c r="G67" s="69"/>
      <c r="H67" s="69"/>
      <c r="I67" s="69"/>
      <c r="J67" s="69"/>
      <c r="K67" s="69"/>
      <c r="L67" s="69"/>
    </row>
    <row r="68" spans="1:12" ht="15" x14ac:dyDescent="0.25">
      <c r="A68" s="69"/>
      <c r="B68" s="69"/>
      <c r="C68" s="69"/>
      <c r="D68" s="69"/>
      <c r="E68" s="69"/>
      <c r="F68" s="70"/>
      <c r="G68" s="69"/>
      <c r="H68" s="69"/>
      <c r="I68" s="69"/>
      <c r="J68" s="69"/>
      <c r="K68" s="69"/>
      <c r="L68" s="69"/>
    </row>
    <row r="69" spans="1:12" ht="15" x14ac:dyDescent="0.25">
      <c r="A69" s="69"/>
      <c r="B69" s="69"/>
      <c r="C69" s="69"/>
      <c r="D69" s="69"/>
      <c r="E69" s="69"/>
      <c r="F69" s="70"/>
      <c r="G69" s="69"/>
      <c r="H69" s="69"/>
      <c r="I69" s="69"/>
      <c r="J69" s="69"/>
      <c r="K69" s="69"/>
      <c r="L69" s="69"/>
    </row>
    <row r="70" spans="1:12" ht="15" x14ac:dyDescent="0.25">
      <c r="A70" s="69"/>
      <c r="B70" s="69"/>
      <c r="C70" s="69"/>
      <c r="D70" s="69"/>
      <c r="E70" s="69"/>
      <c r="F70" s="70"/>
      <c r="G70" s="69"/>
      <c r="H70" s="69"/>
      <c r="I70" s="69"/>
      <c r="J70" s="69"/>
      <c r="K70" s="69"/>
      <c r="L70" s="69"/>
    </row>
    <row r="71" spans="1:12" ht="15" x14ac:dyDescent="0.25">
      <c r="A71" s="69"/>
      <c r="B71" s="69"/>
      <c r="C71" s="69"/>
      <c r="D71" s="69"/>
      <c r="E71" s="69"/>
      <c r="F71" s="70"/>
      <c r="G71" s="69"/>
      <c r="H71" s="69"/>
      <c r="I71" s="69"/>
      <c r="J71" s="69"/>
      <c r="K71" s="69"/>
      <c r="L71" s="69"/>
    </row>
    <row r="72" spans="1:12" ht="15" x14ac:dyDescent="0.25">
      <c r="A72" s="69"/>
      <c r="B72" s="69"/>
      <c r="C72" s="69"/>
      <c r="D72" s="69"/>
      <c r="E72" s="69"/>
      <c r="F72" s="70"/>
      <c r="G72" s="69"/>
      <c r="H72" s="69"/>
      <c r="I72" s="69"/>
      <c r="J72" s="69"/>
      <c r="K72" s="69"/>
      <c r="L72" s="69"/>
    </row>
    <row r="73" spans="1:12" x14ac:dyDescent="0.25">
      <c r="A73" s="69"/>
      <c r="B73" s="69"/>
      <c r="C73" s="69"/>
      <c r="D73" s="69"/>
      <c r="E73" s="69"/>
      <c r="J73" s="69"/>
      <c r="K73" s="69"/>
      <c r="L73" s="69"/>
    </row>
    <row r="74" spans="1:12" x14ac:dyDescent="0.25">
      <c r="A74" s="69"/>
      <c r="B74" s="69"/>
      <c r="C74" s="69"/>
      <c r="D74" s="69"/>
      <c r="E74" s="69"/>
      <c r="J74" s="69"/>
      <c r="K74" s="69"/>
      <c r="L74" s="69"/>
    </row>
    <row r="75" spans="1:12" x14ac:dyDescent="0.25">
      <c r="A75" s="69"/>
      <c r="B75" s="69"/>
      <c r="C75" s="69"/>
      <c r="D75" s="69"/>
      <c r="E75" s="69"/>
      <c r="L75" s="69"/>
    </row>
    <row r="76" spans="1:12" x14ac:dyDescent="0.25">
      <c r="B76" s="69"/>
      <c r="C76" s="69"/>
    </row>
    <row r="77" spans="1:12" x14ac:dyDescent="0.25">
      <c r="B77" s="69"/>
      <c r="C77" s="69"/>
    </row>
    <row r="78" spans="1:12" x14ac:dyDescent="0.25">
      <c r="B78" s="69"/>
      <c r="C78" s="69"/>
    </row>
    <row r="79" spans="1:12" x14ac:dyDescent="0.25">
      <c r="B79" s="69"/>
      <c r="C79" s="69"/>
    </row>
    <row r="80" spans="1:12" x14ac:dyDescent="0.25">
      <c r="B80" s="69"/>
      <c r="C80" s="69"/>
    </row>
    <row r="81" spans="2:3" x14ac:dyDescent="0.25">
      <c r="B81" s="69"/>
      <c r="C81" s="69"/>
    </row>
    <row r="82" spans="2:3" x14ac:dyDescent="0.25">
      <c r="B82" s="69"/>
      <c r="C82" s="69"/>
    </row>
    <row r="83" spans="2:3" x14ac:dyDescent="0.25">
      <c r="B83" s="69"/>
      <c r="C83" s="69"/>
    </row>
    <row r="84" spans="2:3" x14ac:dyDescent="0.25">
      <c r="B84" s="69"/>
      <c r="C84" s="69"/>
    </row>
    <row r="85" spans="2:3" x14ac:dyDescent="0.25">
      <c r="B85" s="69"/>
      <c r="C85" s="69"/>
    </row>
    <row r="86" spans="2:3" x14ac:dyDescent="0.25">
      <c r="B86" s="69"/>
      <c r="C86" s="69"/>
    </row>
  </sheetData>
  <phoneticPr fontId="54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10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499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376</v>
      </c>
      <c r="B3" s="714" t="s">
        <v>500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987" t="s">
        <v>569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/>
      <c r="B7" s="729"/>
      <c r="C7" s="730"/>
      <c r="D7" s="730"/>
      <c r="E7" s="730"/>
      <c r="F7" s="730"/>
      <c r="G7" s="731"/>
    </row>
    <row r="8" spans="1:7" ht="20.100000000000001" customHeight="1" x14ac:dyDescent="0.3">
      <c r="A8" s="732"/>
      <c r="B8" s="733"/>
      <c r="C8" s="734"/>
      <c r="D8" s="734"/>
      <c r="E8" s="734"/>
      <c r="F8" s="734"/>
      <c r="G8" s="735"/>
    </row>
    <row r="9" spans="1:7" ht="20.100000000000001" customHeight="1" thickBot="1" x14ac:dyDescent="0.35">
      <c r="A9" s="736"/>
      <c r="B9" s="737"/>
      <c r="C9" s="738"/>
      <c r="D9" s="738"/>
      <c r="E9" s="738"/>
      <c r="F9" s="738"/>
      <c r="G9" s="739"/>
    </row>
    <row r="10" spans="1:7" ht="20.100000000000001" customHeight="1" thickBot="1" x14ac:dyDescent="0.35">
      <c r="A10" s="886"/>
      <c r="B10" s="887" t="s">
        <v>57</v>
      </c>
      <c r="C10" s="899">
        <f>SUM(C7:C9)</f>
        <v>0</v>
      </c>
      <c r="D10" s="899">
        <f>SUM(D7:D9)</f>
        <v>0</v>
      </c>
      <c r="E10" s="899">
        <f>SUM(E7:E9)</f>
        <v>0</v>
      </c>
      <c r="F10" s="899">
        <f>SUM(F7:F9)</f>
        <v>0</v>
      </c>
      <c r="G10" s="900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 t="s">
        <v>376</v>
      </c>
      <c r="B13" s="744" t="s">
        <v>500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5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988" t="s">
        <v>569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7" ht="20.100000000000001" customHeight="1" x14ac:dyDescent="0.3">
      <c r="A17" s="760">
        <v>5169</v>
      </c>
      <c r="B17" s="761" t="s">
        <v>145</v>
      </c>
      <c r="C17" s="762">
        <v>120000</v>
      </c>
      <c r="D17" s="763">
        <v>68273</v>
      </c>
      <c r="E17" s="762">
        <v>100000</v>
      </c>
      <c r="F17" s="764">
        <v>100000</v>
      </c>
      <c r="G17" s="765">
        <v>100000</v>
      </c>
    </row>
    <row r="18" spans="1:7" ht="20.100000000000001" customHeight="1" thickBot="1" x14ac:dyDescent="0.35">
      <c r="A18" s="766">
        <v>5171</v>
      </c>
      <c r="B18" s="767" t="s">
        <v>166</v>
      </c>
      <c r="C18" s="768">
        <v>0</v>
      </c>
      <c r="D18" s="768">
        <v>0</v>
      </c>
      <c r="E18" s="768">
        <v>0</v>
      </c>
      <c r="F18" s="769">
        <v>0</v>
      </c>
      <c r="G18" s="770">
        <v>0</v>
      </c>
    </row>
    <row r="19" spans="1:7" ht="20.100000000000001" customHeight="1" thickBot="1" x14ac:dyDescent="0.35">
      <c r="A19" s="904"/>
      <c r="B19" s="891" t="s">
        <v>57</v>
      </c>
      <c r="C19" s="902">
        <f>SUM(C17:C18)</f>
        <v>120000</v>
      </c>
      <c r="D19" s="902">
        <f>SUM(D17:D18)</f>
        <v>68273</v>
      </c>
      <c r="E19" s="902">
        <f>SUM(E17:E18)</f>
        <v>100000</v>
      </c>
      <c r="F19" s="892">
        <f>SUM(F17:F18)</f>
        <v>100000</v>
      </c>
      <c r="G19" s="907">
        <f>SUM(G17:G18)</f>
        <v>100000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147</v>
      </c>
      <c r="C22" s="989">
        <v>45595</v>
      </c>
      <c r="E22" s="115" t="s">
        <v>148</v>
      </c>
      <c r="F22" s="1027" t="s">
        <v>596</v>
      </c>
      <c r="G22" s="111"/>
    </row>
    <row r="23" spans="1:7" ht="14.4" x14ac:dyDescent="0.3">
      <c r="A23" s="111"/>
      <c r="B23" s="111"/>
      <c r="C23" s="111"/>
      <c r="D23" s="111"/>
      <c r="E23" s="111"/>
      <c r="F23" s="111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23"/>
  <sheetViews>
    <sheetView zoomScaleNormal="100" workbookViewId="0">
      <selection activeCell="C22" sqref="C2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404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377</v>
      </c>
      <c r="B3" s="714" t="s">
        <v>398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777" t="s">
        <v>150</v>
      </c>
      <c r="C7" s="778">
        <v>400000</v>
      </c>
      <c r="D7" s="778">
        <v>283051</v>
      </c>
      <c r="E7" s="778">
        <v>300000</v>
      </c>
      <c r="F7" s="778">
        <v>500000</v>
      </c>
      <c r="G7" s="779">
        <v>500000</v>
      </c>
    </row>
    <row r="8" spans="1:7" ht="20.100000000000001" customHeight="1" x14ac:dyDescent="0.3">
      <c r="A8" s="732"/>
      <c r="B8" s="733"/>
      <c r="C8" s="780"/>
      <c r="D8" s="780"/>
      <c r="E8" s="780"/>
      <c r="F8" s="780"/>
      <c r="G8" s="781"/>
    </row>
    <row r="9" spans="1:7" ht="20.100000000000001" customHeight="1" thickBot="1" x14ac:dyDescent="0.35">
      <c r="A9" s="736"/>
      <c r="B9" s="737"/>
      <c r="C9" s="782"/>
      <c r="D9" s="782"/>
      <c r="E9" s="782"/>
      <c r="F9" s="782"/>
      <c r="G9" s="783"/>
    </row>
    <row r="10" spans="1:7" ht="20.100000000000001" customHeight="1" thickBot="1" x14ac:dyDescent="0.35">
      <c r="A10" s="886"/>
      <c r="B10" s="887" t="s">
        <v>57</v>
      </c>
      <c r="C10" s="888">
        <f>SUM(C7:C9)</f>
        <v>400000</v>
      </c>
      <c r="D10" s="888">
        <f>SUM(D7:D9)</f>
        <v>283051</v>
      </c>
      <c r="E10" s="888">
        <f>SUM(E7:E9)</f>
        <v>300000</v>
      </c>
      <c r="F10" s="888">
        <f>SUM(F7:F9)</f>
        <v>500000</v>
      </c>
      <c r="G10" s="889">
        <f>SUM(G7:G9)</f>
        <v>500000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 t="s">
        <v>377</v>
      </c>
      <c r="B13" s="744" t="s">
        <v>398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4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757" t="str">
        <f>IF('1014-útulek'!E16=0," ",'1014-útulek'!E16)</f>
        <v>k 31.12.2024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7" ht="20.100000000000001" customHeight="1" x14ac:dyDescent="0.3">
      <c r="A17" s="760">
        <v>5139</v>
      </c>
      <c r="B17" s="775" t="s">
        <v>151</v>
      </c>
      <c r="C17" s="762">
        <v>30000</v>
      </c>
      <c r="D17" s="763">
        <v>5400</v>
      </c>
      <c r="E17" s="762">
        <v>30000</v>
      </c>
      <c r="F17" s="762">
        <v>80000</v>
      </c>
      <c r="G17" s="765">
        <v>80000</v>
      </c>
    </row>
    <row r="18" spans="1:7" ht="20.100000000000001" customHeight="1" thickBot="1" x14ac:dyDescent="0.35">
      <c r="A18" s="766">
        <v>5169</v>
      </c>
      <c r="B18" s="776" t="s">
        <v>146</v>
      </c>
      <c r="C18" s="768">
        <v>270000</v>
      </c>
      <c r="D18" s="768">
        <v>196067</v>
      </c>
      <c r="E18" s="768">
        <v>270000</v>
      </c>
      <c r="F18" s="768">
        <v>300000</v>
      </c>
      <c r="G18" s="770">
        <v>300000</v>
      </c>
    </row>
    <row r="19" spans="1:7" ht="20.100000000000001" customHeight="1" thickBot="1" x14ac:dyDescent="0.35">
      <c r="A19" s="904"/>
      <c r="B19" s="891" t="s">
        <v>57</v>
      </c>
      <c r="C19" s="902">
        <f>SUM(C17:C18)</f>
        <v>300000</v>
      </c>
      <c r="D19" s="902">
        <f>SUM(D17:D18)</f>
        <v>201467</v>
      </c>
      <c r="E19" s="902">
        <f>SUM(E17:E18)</f>
        <v>300000</v>
      </c>
      <c r="F19" s="902">
        <f>SUM(F17:F18)</f>
        <v>380000</v>
      </c>
      <c r="G19" s="907">
        <f>SUM(G17:G18)</f>
        <v>380000</v>
      </c>
    </row>
    <row r="20" spans="1:7" ht="14.4" x14ac:dyDescent="0.3">
      <c r="A20" s="111"/>
      <c r="B20" s="111"/>
      <c r="C20" s="114"/>
      <c r="D20" s="114"/>
      <c r="E20" s="114"/>
      <c r="F20" s="114"/>
      <c r="G20" s="111"/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5" t="s">
        <v>147</v>
      </c>
      <c r="C22" s="1023">
        <v>45595</v>
      </c>
      <c r="E22" s="115" t="s">
        <v>148</v>
      </c>
      <c r="F22" s="111" t="s">
        <v>152</v>
      </c>
      <c r="G22" s="111"/>
    </row>
    <row r="23" spans="1:7" ht="14.4" x14ac:dyDescent="0.3">
      <c r="A23" s="111"/>
      <c r="B23" s="111"/>
      <c r="C23" s="111"/>
      <c r="D23" s="111"/>
      <c r="E23" s="111"/>
      <c r="F23" s="116"/>
      <c r="G2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5"/>
  <sheetViews>
    <sheetView zoomScaleNormal="100" workbookViewId="0">
      <selection activeCell="C24" sqref="C24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405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378</v>
      </c>
      <c r="B3" s="714" t="s">
        <v>155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/>
      <c r="B7" s="729"/>
      <c r="C7" s="778"/>
      <c r="D7" s="778"/>
      <c r="E7" s="778"/>
      <c r="F7" s="778"/>
      <c r="G7" s="779"/>
    </row>
    <row r="8" spans="1:7" ht="20.100000000000001" customHeight="1" x14ac:dyDescent="0.3">
      <c r="A8" s="732"/>
      <c r="B8" s="733"/>
      <c r="C8" s="780"/>
      <c r="D8" s="780"/>
      <c r="E8" s="780"/>
      <c r="F8" s="780"/>
      <c r="G8" s="781"/>
    </row>
    <row r="9" spans="1:7" ht="20.100000000000001" customHeight="1" thickBot="1" x14ac:dyDescent="0.35">
      <c r="A9" s="736"/>
      <c r="B9" s="737"/>
      <c r="C9" s="782"/>
      <c r="D9" s="782"/>
      <c r="E9" s="782"/>
      <c r="F9" s="782"/>
      <c r="G9" s="783"/>
    </row>
    <row r="10" spans="1:7" ht="20.100000000000001" customHeight="1" thickBot="1" x14ac:dyDescent="0.35">
      <c r="A10" s="886"/>
      <c r="B10" s="887" t="s">
        <v>57</v>
      </c>
      <c r="C10" s="888">
        <f>SUM(C7:C9)</f>
        <v>0</v>
      </c>
      <c r="D10" s="888">
        <f>SUM(D7:D9)</f>
        <v>0</v>
      </c>
      <c r="E10" s="888">
        <f>SUM(E7:E9)</f>
        <v>0</v>
      </c>
      <c r="F10" s="888">
        <f>SUM(F7:F9)</f>
        <v>0</v>
      </c>
      <c r="G10" s="889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 t="s">
        <v>378</v>
      </c>
      <c r="B13" s="744" t="s">
        <v>155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5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757" t="str">
        <f>IF('1014-útulek'!E16=0," ",'1014-útulek'!E16)</f>
        <v>k 31.12.2024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7" ht="20.100000000000001" customHeight="1" x14ac:dyDescent="0.3">
      <c r="A17" s="760">
        <v>5137</v>
      </c>
      <c r="B17" s="775" t="s">
        <v>19</v>
      </c>
      <c r="C17" s="762">
        <v>0</v>
      </c>
      <c r="D17" s="763">
        <v>0</v>
      </c>
      <c r="E17" s="762">
        <v>0</v>
      </c>
      <c r="F17" s="764">
        <v>0</v>
      </c>
      <c r="G17" s="765">
        <v>0</v>
      </c>
    </row>
    <row r="18" spans="1:7" ht="20.100000000000001" customHeight="1" x14ac:dyDescent="0.3">
      <c r="A18" s="784">
        <v>5139</v>
      </c>
      <c r="B18" s="785" t="s">
        <v>394</v>
      </c>
      <c r="C18" s="786">
        <v>110000</v>
      </c>
      <c r="D18" s="786">
        <v>72371</v>
      </c>
      <c r="E18" s="786">
        <v>110000</v>
      </c>
      <c r="F18" s="787">
        <v>110000</v>
      </c>
      <c r="G18" s="788">
        <v>110000</v>
      </c>
    </row>
    <row r="19" spans="1:7" ht="20.100000000000001" customHeight="1" x14ac:dyDescent="0.3">
      <c r="A19" s="784">
        <v>5169</v>
      </c>
      <c r="B19" s="789" t="s">
        <v>145</v>
      </c>
      <c r="C19" s="786">
        <v>590000</v>
      </c>
      <c r="D19" s="786">
        <v>236394</v>
      </c>
      <c r="E19" s="786">
        <v>300000</v>
      </c>
      <c r="F19" s="787">
        <v>600000</v>
      </c>
      <c r="G19" s="788">
        <v>600000</v>
      </c>
    </row>
    <row r="20" spans="1:7" ht="20.100000000000001" customHeight="1" thickBot="1" x14ac:dyDescent="0.35">
      <c r="A20" s="766">
        <v>5171</v>
      </c>
      <c r="B20" s="776" t="s">
        <v>153</v>
      </c>
      <c r="C20" s="768">
        <v>0</v>
      </c>
      <c r="D20" s="768">
        <v>173051</v>
      </c>
      <c r="E20" s="768">
        <v>200000</v>
      </c>
      <c r="F20" s="769">
        <v>0</v>
      </c>
      <c r="G20" s="770">
        <v>0</v>
      </c>
    </row>
    <row r="21" spans="1:7" ht="20.100000000000001" customHeight="1" thickBot="1" x14ac:dyDescent="0.35">
      <c r="A21" s="904"/>
      <c r="B21" s="891" t="s">
        <v>57</v>
      </c>
      <c r="C21" s="902">
        <f>SUM(C17:C20)</f>
        <v>700000</v>
      </c>
      <c r="D21" s="902">
        <f>SUM(D17:D20)</f>
        <v>481816</v>
      </c>
      <c r="E21" s="902">
        <f>SUM(E17:E20)</f>
        <v>610000</v>
      </c>
      <c r="F21" s="892">
        <f>SUM(F17:F20)</f>
        <v>710000</v>
      </c>
      <c r="G21" s="907">
        <f>SUM(G17:G20)</f>
        <v>710000</v>
      </c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1"/>
      <c r="C23" s="114"/>
      <c r="D23" s="114"/>
      <c r="E23" s="114"/>
      <c r="F23" s="114"/>
      <c r="G23" s="111"/>
    </row>
    <row r="24" spans="1:7" ht="14.4" x14ac:dyDescent="0.3">
      <c r="A24" s="111"/>
      <c r="B24" s="115" t="s">
        <v>147</v>
      </c>
      <c r="C24" s="989">
        <v>45595</v>
      </c>
      <c r="E24" s="115" t="s">
        <v>148</v>
      </c>
      <c r="F24" s="111" t="s">
        <v>154</v>
      </c>
      <c r="G24" s="111"/>
    </row>
    <row r="25" spans="1:7" ht="14.4" x14ac:dyDescent="0.3">
      <c r="A25" s="111"/>
      <c r="B25" s="111"/>
      <c r="C25" s="111"/>
      <c r="D25" s="111"/>
      <c r="E25" s="111"/>
      <c r="F25" s="111"/>
      <c r="G25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68"/>
  <sheetViews>
    <sheetView showGridLines="0" zoomScale="120" zoomScaleNormal="120" zoomScalePageLayoutView="120" workbookViewId="0">
      <selection activeCell="I1" sqref="I1"/>
    </sheetView>
  </sheetViews>
  <sheetFormatPr defaultColWidth="9.109375" defaultRowHeight="14.4" x14ac:dyDescent="0.3"/>
  <cols>
    <col min="1" max="1" width="4.44140625" style="1068" customWidth="1"/>
    <col min="2" max="2" width="5" style="1068" customWidth="1"/>
    <col min="3" max="3" width="32.5546875" style="1068" customWidth="1"/>
    <col min="4" max="8" width="8.33203125" style="1068" customWidth="1"/>
    <col min="9" max="9" width="9.88671875" style="1068" customWidth="1"/>
    <col min="10" max="16384" width="9.109375" style="1068"/>
  </cols>
  <sheetData>
    <row r="1" spans="1:9" x14ac:dyDescent="0.3">
      <c r="A1" s="1067"/>
      <c r="B1" s="1067"/>
      <c r="C1" s="1456" t="s">
        <v>638</v>
      </c>
      <c r="D1" s="1457"/>
      <c r="E1" s="1457"/>
      <c r="F1" s="1069" t="s">
        <v>255</v>
      </c>
      <c r="G1" s="1070">
        <f>[1]P8!F1</f>
        <v>2025</v>
      </c>
      <c r="H1" s="1067"/>
      <c r="I1" s="914" t="s">
        <v>511</v>
      </c>
    </row>
    <row r="2" spans="1:9" s="1072" customFormat="1" ht="12" customHeight="1" x14ac:dyDescent="0.3">
      <c r="A2" s="1071"/>
      <c r="B2" s="1458" t="str">
        <f>[1]P8!B2</f>
        <v>Mateřská škola, Nové Město pod Smrkem, okres Liberec, příspěvková organizace</v>
      </c>
      <c r="C2" s="1457"/>
      <c r="D2" s="1457"/>
      <c r="E2" s="1457"/>
      <c r="F2" s="1457"/>
      <c r="G2" s="1457"/>
      <c r="H2" s="1071"/>
      <c r="I2" s="1071"/>
    </row>
    <row r="3" spans="1:9" s="1072" customFormat="1" ht="12" customHeight="1" thickBot="1" x14ac:dyDescent="0.25">
      <c r="A3" s="1459"/>
      <c r="B3" s="1459"/>
      <c r="C3" s="1459"/>
      <c r="D3" s="1459"/>
      <c r="E3" s="1459"/>
      <c r="F3" s="1459"/>
      <c r="G3" s="1459"/>
      <c r="H3" s="915"/>
      <c r="I3" s="124" t="s">
        <v>512</v>
      </c>
    </row>
    <row r="4" spans="1:9" s="1072" customFormat="1" ht="12" customHeight="1" thickBot="1" x14ac:dyDescent="0.25">
      <c r="A4" s="916"/>
      <c r="B4" s="917" t="s">
        <v>260</v>
      </c>
      <c r="C4" s="917" t="s">
        <v>261</v>
      </c>
      <c r="D4" s="918">
        <f>[1]P8!F1-1</f>
        <v>2024</v>
      </c>
      <c r="E4" s="917" t="s">
        <v>110</v>
      </c>
      <c r="F4" s="1073" t="s">
        <v>513</v>
      </c>
      <c r="G4" s="1073" t="s">
        <v>514</v>
      </c>
      <c r="H4" s="1073" t="s">
        <v>515</v>
      </c>
      <c r="I4" s="1074" t="s">
        <v>516</v>
      </c>
    </row>
    <row r="5" spans="1:9" s="1072" customFormat="1" ht="12" customHeight="1" thickBot="1" x14ac:dyDescent="0.25">
      <c r="A5" s="1460" t="s">
        <v>517</v>
      </c>
      <c r="B5" s="1461"/>
      <c r="C5" s="1462"/>
      <c r="D5" s="919">
        <f>D6+D9+D14+D20+D22+D27+D31+D33</f>
        <v>15410328</v>
      </c>
      <c r="E5" s="919">
        <f>E6+E9+E14+E20+E22+E27+E31+E33</f>
        <v>15878000</v>
      </c>
      <c r="F5" s="919">
        <f>F6+F9+F14+F20+F22+F27+F31+F33</f>
        <v>0</v>
      </c>
      <c r="G5" s="919">
        <f>G6+G9+G14+G20+G22+G27+G31+G33</f>
        <v>0</v>
      </c>
      <c r="H5" s="919">
        <f>H6+H9+H14+H20+H22+H27+H31+H33</f>
        <v>0</v>
      </c>
      <c r="I5" s="1075">
        <f t="shared" ref="I5:I37" si="0">SUM(E5:H5)</f>
        <v>15878000</v>
      </c>
    </row>
    <row r="6" spans="1:9" s="1072" customFormat="1" ht="12" customHeight="1" thickBot="1" x14ac:dyDescent="0.25">
      <c r="A6" s="920">
        <v>50</v>
      </c>
      <c r="B6" s="1450" t="s">
        <v>518</v>
      </c>
      <c r="C6" s="1451"/>
      <c r="D6" s="921">
        <f t="shared" ref="D6:H6" si="1">SUM(D7:D8)</f>
        <v>2731370</v>
      </c>
      <c r="E6" s="921">
        <f t="shared" si="1"/>
        <v>2785000</v>
      </c>
      <c r="F6" s="921">
        <f t="shared" si="1"/>
        <v>0</v>
      </c>
      <c r="G6" s="921">
        <f t="shared" si="1"/>
        <v>0</v>
      </c>
      <c r="H6" s="921">
        <f t="shared" si="1"/>
        <v>0</v>
      </c>
      <c r="I6" s="1076">
        <f t="shared" si="0"/>
        <v>2785000</v>
      </c>
    </row>
    <row r="7" spans="1:9" s="1072" customFormat="1" ht="12" customHeight="1" x14ac:dyDescent="0.2">
      <c r="A7" s="922"/>
      <c r="B7" s="922">
        <v>501</v>
      </c>
      <c r="C7" s="923" t="s">
        <v>519</v>
      </c>
      <c r="D7" s="924">
        <v>1911370</v>
      </c>
      <c r="E7" s="925">
        <f>[1]P8!D8</f>
        <v>1885000</v>
      </c>
      <c r="F7" s="1077"/>
      <c r="G7" s="1077"/>
      <c r="H7" s="1077"/>
      <c r="I7" s="1078">
        <f t="shared" si="0"/>
        <v>1885000</v>
      </c>
    </row>
    <row r="8" spans="1:9" s="1072" customFormat="1" ht="12" customHeight="1" thickBot="1" x14ac:dyDescent="0.25">
      <c r="A8" s="926"/>
      <c r="B8" s="926">
        <v>502</v>
      </c>
      <c r="C8" s="927" t="s">
        <v>520</v>
      </c>
      <c r="D8" s="928">
        <v>820000</v>
      </c>
      <c r="E8" s="929">
        <f>[1]P8!D17</f>
        <v>900000</v>
      </c>
      <c r="F8" s="1079"/>
      <c r="G8" s="1079"/>
      <c r="H8" s="1079"/>
      <c r="I8" s="1080">
        <f t="shared" si="0"/>
        <v>900000</v>
      </c>
    </row>
    <row r="9" spans="1:9" s="1072" customFormat="1" ht="12" customHeight="1" thickBot="1" x14ac:dyDescent="0.25">
      <c r="A9" s="920">
        <v>51</v>
      </c>
      <c r="B9" s="1449" t="s">
        <v>521</v>
      </c>
      <c r="C9" s="1449"/>
      <c r="D9" s="921">
        <f t="shared" ref="D9:H9" si="2">SUM(D10:D13)</f>
        <v>342000</v>
      </c>
      <c r="E9" s="921">
        <f t="shared" si="2"/>
        <v>772000</v>
      </c>
      <c r="F9" s="921">
        <f t="shared" si="2"/>
        <v>0</v>
      </c>
      <c r="G9" s="921">
        <f t="shared" si="2"/>
        <v>0</v>
      </c>
      <c r="H9" s="921">
        <f t="shared" si="2"/>
        <v>0</v>
      </c>
      <c r="I9" s="1076">
        <f t="shared" si="0"/>
        <v>772000</v>
      </c>
    </row>
    <row r="10" spans="1:9" s="1072" customFormat="1" ht="12" customHeight="1" x14ac:dyDescent="0.2">
      <c r="A10" s="922"/>
      <c r="B10" s="922">
        <v>511</v>
      </c>
      <c r="C10" s="930" t="s">
        <v>285</v>
      </c>
      <c r="D10" s="924">
        <v>150000</v>
      </c>
      <c r="E10" s="925">
        <f>[1]P8!D23</f>
        <v>480000</v>
      </c>
      <c r="F10" s="924"/>
      <c r="G10" s="924"/>
      <c r="H10" s="924"/>
      <c r="I10" s="1078">
        <f t="shared" si="0"/>
        <v>480000</v>
      </c>
    </row>
    <row r="11" spans="1:9" s="1072" customFormat="1" ht="12" customHeight="1" x14ac:dyDescent="0.2">
      <c r="A11" s="926"/>
      <c r="B11" s="926">
        <v>512</v>
      </c>
      <c r="C11" s="927" t="s">
        <v>288</v>
      </c>
      <c r="D11" s="928"/>
      <c r="E11" s="929">
        <f>[1]P8!D26</f>
        <v>0</v>
      </c>
      <c r="F11" s="928"/>
      <c r="G11" s="928"/>
      <c r="H11" s="928"/>
      <c r="I11" s="1080">
        <f t="shared" si="0"/>
        <v>0</v>
      </c>
    </row>
    <row r="12" spans="1:9" s="1072" customFormat="1" ht="12" customHeight="1" x14ac:dyDescent="0.2">
      <c r="A12" s="931"/>
      <c r="B12" s="926">
        <v>513</v>
      </c>
      <c r="C12" s="927" t="s">
        <v>290</v>
      </c>
      <c r="D12" s="1079">
        <v>5000</v>
      </c>
      <c r="E12" s="929">
        <f>[1]P8!D28</f>
        <v>5000</v>
      </c>
      <c r="F12" s="1079"/>
      <c r="G12" s="1079"/>
      <c r="H12" s="1079"/>
      <c r="I12" s="1080">
        <f t="shared" si="0"/>
        <v>5000</v>
      </c>
    </row>
    <row r="13" spans="1:9" s="1072" customFormat="1" ht="12" customHeight="1" thickBot="1" x14ac:dyDescent="0.25">
      <c r="A13" s="932"/>
      <c r="B13" s="933">
        <v>518</v>
      </c>
      <c r="C13" s="934" t="s">
        <v>522</v>
      </c>
      <c r="D13" s="924">
        <v>187000</v>
      </c>
      <c r="E13" s="935">
        <f>[1]P8!D30</f>
        <v>287000</v>
      </c>
      <c r="F13" s="924"/>
      <c r="G13" s="924"/>
      <c r="H13" s="924"/>
      <c r="I13" s="1081">
        <f t="shared" si="0"/>
        <v>287000</v>
      </c>
    </row>
    <row r="14" spans="1:9" s="1072" customFormat="1" ht="12" customHeight="1" thickBot="1" x14ac:dyDescent="0.25">
      <c r="A14" s="920">
        <v>52</v>
      </c>
      <c r="B14" s="1449" t="s">
        <v>523</v>
      </c>
      <c r="C14" s="1449"/>
      <c r="D14" s="921">
        <f t="shared" ref="D14:H14" si="3">SUM(D15:D19)</f>
        <v>12210958</v>
      </c>
      <c r="E14" s="921">
        <f t="shared" si="3"/>
        <v>12215000</v>
      </c>
      <c r="F14" s="921">
        <f t="shared" si="3"/>
        <v>0</v>
      </c>
      <c r="G14" s="921">
        <f t="shared" si="3"/>
        <v>0</v>
      </c>
      <c r="H14" s="921">
        <f t="shared" si="3"/>
        <v>0</v>
      </c>
      <c r="I14" s="1076">
        <f t="shared" si="0"/>
        <v>12215000</v>
      </c>
    </row>
    <row r="15" spans="1:9" s="1072" customFormat="1" ht="12" customHeight="1" x14ac:dyDescent="0.2">
      <c r="A15" s="922"/>
      <c r="B15" s="922">
        <v>521</v>
      </c>
      <c r="C15" s="930" t="s">
        <v>307</v>
      </c>
      <c r="D15" s="1079">
        <v>9007418</v>
      </c>
      <c r="E15" s="925">
        <f>[1]P8!D45</f>
        <v>9010000</v>
      </c>
      <c r="F15" s="1079"/>
      <c r="G15" s="1079"/>
      <c r="H15" s="1079"/>
      <c r="I15" s="1078">
        <f t="shared" si="0"/>
        <v>9010000</v>
      </c>
    </row>
    <row r="16" spans="1:9" s="1072" customFormat="1" ht="12" customHeight="1" x14ac:dyDescent="0.2">
      <c r="A16" s="926"/>
      <c r="B16" s="926">
        <v>524</v>
      </c>
      <c r="C16" s="927" t="s">
        <v>524</v>
      </c>
      <c r="D16" s="1079">
        <v>3044507</v>
      </c>
      <c r="E16" s="925">
        <f>[1]P8!D47</f>
        <v>3045000</v>
      </c>
      <c r="F16" s="1079"/>
      <c r="G16" s="1079"/>
      <c r="H16" s="1079"/>
      <c r="I16" s="1080">
        <f t="shared" si="0"/>
        <v>3045000</v>
      </c>
    </row>
    <row r="17" spans="1:9" s="1072" customFormat="1" ht="12" customHeight="1" x14ac:dyDescent="0.2">
      <c r="A17" s="931"/>
      <c r="B17" s="926">
        <v>525</v>
      </c>
      <c r="C17" s="927" t="s">
        <v>525</v>
      </c>
      <c r="D17" s="1079">
        <v>30000</v>
      </c>
      <c r="E17" s="925">
        <f>[1]P8!D49</f>
        <v>30000</v>
      </c>
      <c r="F17" s="1079"/>
      <c r="G17" s="1079"/>
      <c r="H17" s="1079"/>
      <c r="I17" s="1080">
        <f t="shared" si="0"/>
        <v>30000</v>
      </c>
    </row>
    <row r="18" spans="1:9" s="1072" customFormat="1" ht="12" customHeight="1" x14ac:dyDescent="0.2">
      <c r="A18" s="931"/>
      <c r="B18" s="926">
        <v>527</v>
      </c>
      <c r="C18" s="927" t="s">
        <v>310</v>
      </c>
      <c r="D18" s="1079">
        <v>129033</v>
      </c>
      <c r="E18" s="925">
        <f>[1]P8!D51</f>
        <v>130000</v>
      </c>
      <c r="F18" s="1079"/>
      <c r="G18" s="1079"/>
      <c r="H18" s="1079"/>
      <c r="I18" s="1080">
        <f t="shared" si="0"/>
        <v>130000</v>
      </c>
    </row>
    <row r="19" spans="1:9" s="1072" customFormat="1" ht="12" customHeight="1" thickBot="1" x14ac:dyDescent="0.25">
      <c r="A19" s="932"/>
      <c r="B19" s="933">
        <v>528</v>
      </c>
      <c r="C19" s="934" t="s">
        <v>526</v>
      </c>
      <c r="D19" s="1079"/>
      <c r="E19" s="925">
        <f>[1]P8!D56</f>
        <v>0</v>
      </c>
      <c r="F19" s="1079"/>
      <c r="G19" s="1079"/>
      <c r="H19" s="1079"/>
      <c r="I19" s="1081">
        <f t="shared" si="0"/>
        <v>0</v>
      </c>
    </row>
    <row r="20" spans="1:9" s="1072" customFormat="1" ht="12" customHeight="1" thickBot="1" x14ac:dyDescent="0.25">
      <c r="A20" s="920">
        <v>53</v>
      </c>
      <c r="B20" s="1449" t="s">
        <v>527</v>
      </c>
      <c r="C20" s="1449"/>
      <c r="D20" s="921">
        <f t="shared" ref="D20:H20" si="4">D21</f>
        <v>0</v>
      </c>
      <c r="E20" s="921">
        <f t="shared" si="4"/>
        <v>0</v>
      </c>
      <c r="F20" s="921">
        <f t="shared" si="4"/>
        <v>0</v>
      </c>
      <c r="G20" s="921">
        <f t="shared" si="4"/>
        <v>0</v>
      </c>
      <c r="H20" s="921">
        <f t="shared" si="4"/>
        <v>0</v>
      </c>
      <c r="I20" s="1076">
        <f t="shared" si="0"/>
        <v>0</v>
      </c>
    </row>
    <row r="21" spans="1:9" s="1072" customFormat="1" ht="12" customHeight="1" thickBot="1" x14ac:dyDescent="0.25">
      <c r="A21" s="936"/>
      <c r="B21" s="936">
        <v>538</v>
      </c>
      <c r="C21" s="937" t="s">
        <v>317</v>
      </c>
      <c r="D21" s="1079"/>
      <c r="E21" s="938">
        <f>[1]P8!D59</f>
        <v>0</v>
      </c>
      <c r="F21" s="1079"/>
      <c r="G21" s="1079"/>
      <c r="H21" s="1079"/>
      <c r="I21" s="1082">
        <f t="shared" si="0"/>
        <v>0</v>
      </c>
    </row>
    <row r="22" spans="1:9" s="1072" customFormat="1" ht="12" customHeight="1" thickBot="1" x14ac:dyDescent="0.25">
      <c r="A22" s="920">
        <v>54</v>
      </c>
      <c r="B22" s="1449" t="s">
        <v>528</v>
      </c>
      <c r="C22" s="1449"/>
      <c r="D22" s="921">
        <f t="shared" ref="D22:H22" si="5">SUM(D23:D26)</f>
        <v>6000</v>
      </c>
      <c r="E22" s="921">
        <f t="shared" si="5"/>
        <v>6000</v>
      </c>
      <c r="F22" s="921">
        <f t="shared" si="5"/>
        <v>0</v>
      </c>
      <c r="G22" s="921">
        <f t="shared" si="5"/>
        <v>0</v>
      </c>
      <c r="H22" s="921">
        <f t="shared" si="5"/>
        <v>0</v>
      </c>
      <c r="I22" s="1076">
        <f t="shared" si="0"/>
        <v>6000</v>
      </c>
    </row>
    <row r="23" spans="1:9" s="1072" customFormat="1" ht="12" customHeight="1" x14ac:dyDescent="0.2">
      <c r="A23" s="930"/>
      <c r="B23" s="922">
        <v>541</v>
      </c>
      <c r="C23" s="930" t="s">
        <v>319</v>
      </c>
      <c r="D23" s="1079"/>
      <c r="E23" s="925">
        <f>[1]P8!D62</f>
        <v>0</v>
      </c>
      <c r="F23" s="1079"/>
      <c r="G23" s="1079"/>
      <c r="H23" s="1079"/>
      <c r="I23" s="1078">
        <f t="shared" si="0"/>
        <v>0</v>
      </c>
    </row>
    <row r="24" spans="1:9" s="1072" customFormat="1" ht="12" customHeight="1" x14ac:dyDescent="0.2">
      <c r="A24" s="927"/>
      <c r="B24" s="926">
        <v>542</v>
      </c>
      <c r="C24" s="927" t="s">
        <v>529</v>
      </c>
      <c r="D24" s="1079"/>
      <c r="E24" s="925">
        <f>[1]P8!D64</f>
        <v>0</v>
      </c>
      <c r="F24" s="1079"/>
      <c r="G24" s="1079"/>
      <c r="H24" s="1079"/>
      <c r="I24" s="1080">
        <f t="shared" si="0"/>
        <v>0</v>
      </c>
    </row>
    <row r="25" spans="1:9" s="1072" customFormat="1" ht="12" customHeight="1" x14ac:dyDescent="0.2">
      <c r="A25" s="939"/>
      <c r="B25" s="926">
        <v>547</v>
      </c>
      <c r="C25" s="927" t="s">
        <v>321</v>
      </c>
      <c r="D25" s="1079"/>
      <c r="E25" s="925">
        <f>[1]P8!D66</f>
        <v>0</v>
      </c>
      <c r="F25" s="1079"/>
      <c r="G25" s="1079"/>
      <c r="H25" s="1079"/>
      <c r="I25" s="1080">
        <f t="shared" si="0"/>
        <v>0</v>
      </c>
    </row>
    <row r="26" spans="1:9" s="1072" customFormat="1" ht="12" customHeight="1" thickBot="1" x14ac:dyDescent="0.25">
      <c r="A26" s="934"/>
      <c r="B26" s="933">
        <v>549</v>
      </c>
      <c r="C26" s="934" t="s">
        <v>322</v>
      </c>
      <c r="D26" s="1079">
        <v>6000</v>
      </c>
      <c r="E26" s="925">
        <f>[1]P8!D68</f>
        <v>6000</v>
      </c>
      <c r="F26" s="1079"/>
      <c r="G26" s="1079"/>
      <c r="H26" s="1079"/>
      <c r="I26" s="1081">
        <f t="shared" si="0"/>
        <v>6000</v>
      </c>
    </row>
    <row r="27" spans="1:9" s="1072" customFormat="1" ht="12" customHeight="1" thickBot="1" x14ac:dyDescent="0.25">
      <c r="A27" s="920">
        <v>55</v>
      </c>
      <c r="B27" s="1449" t="s">
        <v>530</v>
      </c>
      <c r="C27" s="1449"/>
      <c r="D27" s="921">
        <f>SUM(D28:D30)</f>
        <v>120000</v>
      </c>
      <c r="E27" s="921">
        <f>SUM(E28:E30)</f>
        <v>100000</v>
      </c>
      <c r="F27" s="921">
        <f>SUM(F28:F30)</f>
        <v>0</v>
      </c>
      <c r="G27" s="921">
        <f>SUM(G28:G30)</f>
        <v>0</v>
      </c>
      <c r="H27" s="921">
        <f>SUM(H28:H30)</f>
        <v>0</v>
      </c>
      <c r="I27" s="1076">
        <f t="shared" si="0"/>
        <v>100000</v>
      </c>
    </row>
    <row r="28" spans="1:9" s="1072" customFormat="1" ht="12" customHeight="1" x14ac:dyDescent="0.2">
      <c r="A28" s="940"/>
      <c r="B28" s="941">
        <v>551</v>
      </c>
      <c r="C28" s="942" t="s">
        <v>325</v>
      </c>
      <c r="D28" s="1083"/>
      <c r="E28" s="943">
        <f>[1]P8!D71</f>
        <v>0</v>
      </c>
      <c r="F28" s="1083"/>
      <c r="G28" s="1083"/>
      <c r="H28" s="1083"/>
      <c r="I28" s="1084">
        <f t="shared" si="0"/>
        <v>0</v>
      </c>
    </row>
    <row r="29" spans="1:9" s="1072" customFormat="1" ht="12" customHeight="1" x14ac:dyDescent="0.2">
      <c r="A29" s="939"/>
      <c r="B29" s="926">
        <v>556</v>
      </c>
      <c r="C29" s="927" t="s">
        <v>326</v>
      </c>
      <c r="D29" s="1079"/>
      <c r="E29" s="925">
        <f>[1]P8!D73</f>
        <v>0</v>
      </c>
      <c r="F29" s="1079"/>
      <c r="G29" s="1079"/>
      <c r="H29" s="1079"/>
      <c r="I29" s="1080">
        <f t="shared" ref="I29" si="6">SUM(E29:H29)</f>
        <v>0</v>
      </c>
    </row>
    <row r="30" spans="1:9" s="1072" customFormat="1" ht="12" customHeight="1" thickBot="1" x14ac:dyDescent="0.25">
      <c r="A30" s="944"/>
      <c r="B30" s="945">
        <v>558</v>
      </c>
      <c r="C30" s="946" t="s">
        <v>327</v>
      </c>
      <c r="D30" s="1079">
        <v>120000</v>
      </c>
      <c r="E30" s="935">
        <f>[1]P8!D75</f>
        <v>100000</v>
      </c>
      <c r="F30" s="1077"/>
      <c r="G30" s="1077"/>
      <c r="H30" s="1077"/>
      <c r="I30" s="1081">
        <f t="shared" si="0"/>
        <v>100000</v>
      </c>
    </row>
    <row r="31" spans="1:9" s="1072" customFormat="1" ht="12" customHeight="1" thickBot="1" x14ac:dyDescent="0.25">
      <c r="A31" s="920">
        <v>56</v>
      </c>
      <c r="B31" s="1450" t="s">
        <v>531</v>
      </c>
      <c r="C31" s="1451"/>
      <c r="D31" s="921">
        <f>D32</f>
        <v>0</v>
      </c>
      <c r="E31" s="921">
        <f t="shared" ref="E31:H31" si="7">E32</f>
        <v>0</v>
      </c>
      <c r="F31" s="921">
        <f t="shared" si="7"/>
        <v>0</v>
      </c>
      <c r="G31" s="921">
        <f t="shared" si="7"/>
        <v>0</v>
      </c>
      <c r="H31" s="921">
        <f t="shared" si="7"/>
        <v>0</v>
      </c>
      <c r="I31" s="1076">
        <f t="shared" si="0"/>
        <v>0</v>
      </c>
    </row>
    <row r="32" spans="1:9" s="1072" customFormat="1" ht="12" customHeight="1" thickBot="1" x14ac:dyDescent="0.25">
      <c r="A32" s="947"/>
      <c r="B32" s="936">
        <v>569</v>
      </c>
      <c r="C32" s="937" t="s">
        <v>331</v>
      </c>
      <c r="D32" s="1079"/>
      <c r="E32" s="938">
        <f>[1]P8!D79</f>
        <v>0</v>
      </c>
      <c r="F32" s="1079"/>
      <c r="G32" s="1079"/>
      <c r="H32" s="1079"/>
      <c r="I32" s="1082">
        <f t="shared" si="0"/>
        <v>0</v>
      </c>
    </row>
    <row r="33" spans="1:9" s="1072" customFormat="1" ht="12" customHeight="1" thickBot="1" x14ac:dyDescent="0.25">
      <c r="A33" s="920">
        <v>59</v>
      </c>
      <c r="B33" s="1449" t="s">
        <v>333</v>
      </c>
      <c r="C33" s="1449"/>
      <c r="D33" s="921">
        <f t="shared" ref="D33:H33" si="8">SUM(D34:D35)</f>
        <v>0</v>
      </c>
      <c r="E33" s="921">
        <f t="shared" si="8"/>
        <v>0</v>
      </c>
      <c r="F33" s="921">
        <f t="shared" si="8"/>
        <v>0</v>
      </c>
      <c r="G33" s="921">
        <f t="shared" si="8"/>
        <v>0</v>
      </c>
      <c r="H33" s="921">
        <f t="shared" si="8"/>
        <v>0</v>
      </c>
      <c r="I33" s="1076">
        <f t="shared" si="0"/>
        <v>0</v>
      </c>
    </row>
    <row r="34" spans="1:9" s="1072" customFormat="1" ht="12" customHeight="1" x14ac:dyDescent="0.2">
      <c r="A34" s="930"/>
      <c r="B34" s="922">
        <v>591</v>
      </c>
      <c r="C34" s="930" t="s">
        <v>333</v>
      </c>
      <c r="D34" s="1079"/>
      <c r="E34" s="925">
        <f>[1]P8!D82</f>
        <v>0</v>
      </c>
      <c r="F34" s="1079"/>
      <c r="G34" s="1079"/>
      <c r="H34" s="1079"/>
      <c r="I34" s="1078">
        <f t="shared" si="0"/>
        <v>0</v>
      </c>
    </row>
    <row r="35" spans="1:9" s="1072" customFormat="1" ht="12" customHeight="1" thickBot="1" x14ac:dyDescent="0.25">
      <c r="A35" s="948"/>
      <c r="B35" s="949">
        <v>595</v>
      </c>
      <c r="C35" s="948" t="s">
        <v>334</v>
      </c>
      <c r="D35" s="1079"/>
      <c r="E35" s="925">
        <f>[1]P8!D84</f>
        <v>0</v>
      </c>
      <c r="F35" s="1079"/>
      <c r="G35" s="1079"/>
      <c r="H35" s="1079"/>
      <c r="I35" s="1085">
        <f t="shared" si="0"/>
        <v>0</v>
      </c>
    </row>
    <row r="36" spans="1:9" s="1072" customFormat="1" ht="12" customHeight="1" thickBot="1" x14ac:dyDescent="0.25">
      <c r="A36" s="1452" t="s">
        <v>532</v>
      </c>
      <c r="B36" s="1453"/>
      <c r="C36" s="1454"/>
      <c r="D36" s="950">
        <f t="shared" ref="D36:H36" si="9">D37+D41+D46+D48</f>
        <v>15410328</v>
      </c>
      <c r="E36" s="950">
        <f t="shared" si="9"/>
        <v>15878000</v>
      </c>
      <c r="F36" s="950">
        <f t="shared" si="9"/>
        <v>0</v>
      </c>
      <c r="G36" s="950">
        <f t="shared" si="9"/>
        <v>0</v>
      </c>
      <c r="H36" s="950">
        <f t="shared" si="9"/>
        <v>0</v>
      </c>
      <c r="I36" s="1086">
        <f t="shared" si="0"/>
        <v>15878000</v>
      </c>
    </row>
    <row r="37" spans="1:9" s="1072" customFormat="1" ht="12" customHeight="1" thickBot="1" x14ac:dyDescent="0.25">
      <c r="A37" s="951">
        <v>60</v>
      </c>
      <c r="B37" s="1455" t="s">
        <v>533</v>
      </c>
      <c r="C37" s="1455"/>
      <c r="D37" s="952">
        <f t="shared" ref="D37:H37" si="10">SUM(D38:D40)</f>
        <v>1690000</v>
      </c>
      <c r="E37" s="952">
        <f t="shared" si="10"/>
        <v>1845000</v>
      </c>
      <c r="F37" s="952">
        <f t="shared" si="10"/>
        <v>0</v>
      </c>
      <c r="G37" s="952">
        <f t="shared" si="10"/>
        <v>0</v>
      </c>
      <c r="H37" s="952">
        <f t="shared" si="10"/>
        <v>0</v>
      </c>
      <c r="I37" s="1087">
        <f t="shared" si="0"/>
        <v>1845000</v>
      </c>
    </row>
    <row r="38" spans="1:9" s="1072" customFormat="1" ht="12" customHeight="1" x14ac:dyDescent="0.2">
      <c r="A38" s="953"/>
      <c r="B38" s="954">
        <v>602</v>
      </c>
      <c r="C38" s="953" t="s">
        <v>534</v>
      </c>
      <c r="D38" s="1079">
        <v>1690000</v>
      </c>
      <c r="E38" s="1079">
        <v>1845000</v>
      </c>
      <c r="F38" s="1079"/>
      <c r="G38" s="1079"/>
      <c r="H38" s="1079"/>
      <c r="I38" s="1088">
        <f>SUM(E38:H38)</f>
        <v>1845000</v>
      </c>
    </row>
    <row r="39" spans="1:9" s="1072" customFormat="1" ht="12" customHeight="1" x14ac:dyDescent="0.2">
      <c r="A39" s="955"/>
      <c r="B39" s="956">
        <v>603</v>
      </c>
      <c r="C39" s="955" t="s">
        <v>535</v>
      </c>
      <c r="D39" s="1079"/>
      <c r="E39" s="1079"/>
      <c r="F39" s="1079"/>
      <c r="G39" s="1079"/>
      <c r="H39" s="1079"/>
      <c r="I39" s="1089">
        <f>SUM(E39:H39)</f>
        <v>0</v>
      </c>
    </row>
    <row r="40" spans="1:9" s="1072" customFormat="1" ht="12" customHeight="1" thickBot="1" x14ac:dyDescent="0.25">
      <c r="A40" s="957"/>
      <c r="B40" s="958">
        <v>604</v>
      </c>
      <c r="C40" s="957" t="s">
        <v>536</v>
      </c>
      <c r="D40" s="1079"/>
      <c r="E40" s="1079"/>
      <c r="F40" s="1079"/>
      <c r="G40" s="1079"/>
      <c r="H40" s="1079"/>
      <c r="I40" s="1090">
        <f t="shared" ref="I40:I54" si="11">SUM(E40:H40)</f>
        <v>0</v>
      </c>
    </row>
    <row r="41" spans="1:9" s="1072" customFormat="1" ht="12" customHeight="1" thickBot="1" x14ac:dyDescent="0.25">
      <c r="A41" s="951">
        <v>64</v>
      </c>
      <c r="B41" s="1455" t="s">
        <v>537</v>
      </c>
      <c r="C41" s="1455"/>
      <c r="D41" s="952">
        <f>SUM(D42:D45)</f>
        <v>150000</v>
      </c>
      <c r="E41" s="952">
        <f t="shared" ref="E41:H41" si="12">SUM(E42:E45)</f>
        <v>515000</v>
      </c>
      <c r="F41" s="952">
        <f t="shared" si="12"/>
        <v>0</v>
      </c>
      <c r="G41" s="952">
        <f t="shared" si="12"/>
        <v>0</v>
      </c>
      <c r="H41" s="952">
        <f t="shared" si="12"/>
        <v>0</v>
      </c>
      <c r="I41" s="1087">
        <f t="shared" si="11"/>
        <v>515000</v>
      </c>
    </row>
    <row r="42" spans="1:9" s="1072" customFormat="1" ht="12" customHeight="1" x14ac:dyDescent="0.2">
      <c r="A42" s="953"/>
      <c r="B42" s="954">
        <v>641</v>
      </c>
      <c r="C42" s="953" t="s">
        <v>319</v>
      </c>
      <c r="D42" s="1079"/>
      <c r="E42" s="1079"/>
      <c r="F42" s="1079"/>
      <c r="G42" s="1079"/>
      <c r="H42" s="1079"/>
      <c r="I42" s="1088">
        <f t="shared" si="11"/>
        <v>0</v>
      </c>
    </row>
    <row r="43" spans="1:9" s="1072" customFormat="1" ht="12" customHeight="1" x14ac:dyDescent="0.2">
      <c r="A43" s="955"/>
      <c r="B43" s="956">
        <v>643</v>
      </c>
      <c r="C43" s="955" t="s">
        <v>538</v>
      </c>
      <c r="D43" s="1079"/>
      <c r="E43" s="1079"/>
      <c r="F43" s="1079"/>
      <c r="G43" s="1079"/>
      <c r="H43" s="1079"/>
      <c r="I43" s="1089">
        <f t="shared" si="11"/>
        <v>0</v>
      </c>
    </row>
    <row r="44" spans="1:9" s="1072" customFormat="1" ht="12" customHeight="1" x14ac:dyDescent="0.2">
      <c r="A44" s="955"/>
      <c r="B44" s="956">
        <v>648</v>
      </c>
      <c r="C44" s="955" t="s">
        <v>539</v>
      </c>
      <c r="D44" s="1079">
        <v>150000</v>
      </c>
      <c r="E44" s="1079">
        <v>515000</v>
      </c>
      <c r="F44" s="1079"/>
      <c r="G44" s="1079"/>
      <c r="H44" s="1079"/>
      <c r="I44" s="1089">
        <f t="shared" si="11"/>
        <v>515000</v>
      </c>
    </row>
    <row r="45" spans="1:9" s="1072" customFormat="1" ht="12" customHeight="1" thickBot="1" x14ac:dyDescent="0.25">
      <c r="A45" s="957"/>
      <c r="B45" s="958">
        <v>649</v>
      </c>
      <c r="C45" s="957" t="s">
        <v>540</v>
      </c>
      <c r="D45" s="1079"/>
      <c r="E45" s="1079"/>
      <c r="F45" s="1079"/>
      <c r="G45" s="1079"/>
      <c r="H45" s="1079"/>
      <c r="I45" s="1090">
        <f t="shared" si="11"/>
        <v>0</v>
      </c>
    </row>
    <row r="46" spans="1:9" s="1072" customFormat="1" ht="12" customHeight="1" thickBot="1" x14ac:dyDescent="0.25">
      <c r="A46" s="951">
        <v>66</v>
      </c>
      <c r="B46" s="1455" t="s">
        <v>541</v>
      </c>
      <c r="C46" s="1455"/>
      <c r="D46" s="952">
        <f>D47</f>
        <v>0</v>
      </c>
      <c r="E46" s="952">
        <f t="shared" ref="E46:H46" si="13">E47</f>
        <v>0</v>
      </c>
      <c r="F46" s="952">
        <f t="shared" si="13"/>
        <v>0</v>
      </c>
      <c r="G46" s="952">
        <f t="shared" si="13"/>
        <v>0</v>
      </c>
      <c r="H46" s="952">
        <f t="shared" si="13"/>
        <v>0</v>
      </c>
      <c r="I46" s="1087">
        <f t="shared" si="11"/>
        <v>0</v>
      </c>
    </row>
    <row r="47" spans="1:9" s="1072" customFormat="1" ht="12" customHeight="1" thickBot="1" x14ac:dyDescent="0.25">
      <c r="A47" s="959"/>
      <c r="B47" s="960">
        <v>662</v>
      </c>
      <c r="C47" s="959" t="s">
        <v>542</v>
      </c>
      <c r="D47" s="1091"/>
      <c r="E47" s="1091"/>
      <c r="F47" s="1091"/>
      <c r="G47" s="1091"/>
      <c r="H47" s="1091"/>
      <c r="I47" s="1088">
        <f t="shared" si="11"/>
        <v>0</v>
      </c>
    </row>
    <row r="48" spans="1:9" s="1072" customFormat="1" ht="12" customHeight="1" thickBot="1" x14ac:dyDescent="0.25">
      <c r="A48" s="951">
        <v>67</v>
      </c>
      <c r="B48" s="1455" t="s">
        <v>543</v>
      </c>
      <c r="C48" s="1455"/>
      <c r="D48" s="952">
        <f t="shared" ref="D48:H48" si="14">SUM(D49:D53)</f>
        <v>13570328</v>
      </c>
      <c r="E48" s="952">
        <f t="shared" si="14"/>
        <v>13518000</v>
      </c>
      <c r="F48" s="952">
        <f t="shared" si="14"/>
        <v>0</v>
      </c>
      <c r="G48" s="952">
        <f t="shared" si="14"/>
        <v>0</v>
      </c>
      <c r="H48" s="952">
        <f t="shared" si="14"/>
        <v>0</v>
      </c>
      <c r="I48" s="1087">
        <f t="shared" si="11"/>
        <v>13518000</v>
      </c>
    </row>
    <row r="49" spans="1:9" s="1072" customFormat="1" ht="12" customHeight="1" x14ac:dyDescent="0.2">
      <c r="A49" s="954" t="s">
        <v>544</v>
      </c>
      <c r="B49" s="954">
        <v>500</v>
      </c>
      <c r="C49" s="953" t="s">
        <v>545</v>
      </c>
      <c r="D49" s="1079">
        <v>1373000</v>
      </c>
      <c r="E49" s="1077">
        <v>1373000</v>
      </c>
      <c r="F49" s="1077"/>
      <c r="G49" s="1077"/>
      <c r="H49" s="1077"/>
      <c r="I49" s="1092">
        <f t="shared" si="11"/>
        <v>1373000</v>
      </c>
    </row>
    <row r="50" spans="1:9" s="1072" customFormat="1" ht="12" customHeight="1" x14ac:dyDescent="0.2">
      <c r="A50" s="954" t="s">
        <v>544</v>
      </c>
      <c r="B50" s="954">
        <v>510</v>
      </c>
      <c r="C50" s="953" t="s">
        <v>546</v>
      </c>
      <c r="D50" s="1079"/>
      <c r="E50" s="1077"/>
      <c r="F50" s="1077"/>
      <c r="G50" s="1077"/>
      <c r="H50" s="1077"/>
      <c r="I50" s="1092">
        <f t="shared" si="11"/>
        <v>0</v>
      </c>
    </row>
    <row r="51" spans="1:9" s="1072" customFormat="1" ht="12" customHeight="1" x14ac:dyDescent="0.2">
      <c r="A51" s="954" t="s">
        <v>544</v>
      </c>
      <c r="B51" s="954">
        <v>600</v>
      </c>
      <c r="C51" s="953" t="s">
        <v>547</v>
      </c>
      <c r="D51" s="1079">
        <v>12197328</v>
      </c>
      <c r="E51" s="1077">
        <v>12145000</v>
      </c>
      <c r="F51" s="1077"/>
      <c r="G51" s="1077"/>
      <c r="H51" s="1077"/>
      <c r="I51" s="1092">
        <f t="shared" si="11"/>
        <v>12145000</v>
      </c>
    </row>
    <row r="52" spans="1:9" s="1072" customFormat="1" ht="12" customHeight="1" x14ac:dyDescent="0.2">
      <c r="A52" s="954" t="s">
        <v>544</v>
      </c>
      <c r="B52" s="954"/>
      <c r="C52" s="953" t="s">
        <v>548</v>
      </c>
      <c r="D52" s="1079"/>
      <c r="E52" s="1077"/>
      <c r="F52" s="1077"/>
      <c r="G52" s="1077"/>
      <c r="H52" s="1077"/>
      <c r="I52" s="1092">
        <f t="shared" si="11"/>
        <v>0</v>
      </c>
    </row>
    <row r="53" spans="1:9" s="1072" customFormat="1" ht="12" customHeight="1" thickBot="1" x14ac:dyDescent="0.25">
      <c r="A53" s="961" t="s">
        <v>544</v>
      </c>
      <c r="B53" s="1093"/>
      <c r="C53" s="962" t="s">
        <v>549</v>
      </c>
      <c r="D53" s="1079"/>
      <c r="E53" s="1079"/>
      <c r="F53" s="1079"/>
      <c r="G53" s="1079"/>
      <c r="H53" s="1079"/>
      <c r="I53" s="1094">
        <f t="shared" si="11"/>
        <v>0</v>
      </c>
    </row>
    <row r="54" spans="1:9" s="1072" customFormat="1" ht="12" customHeight="1" thickBot="1" x14ac:dyDescent="0.25">
      <c r="A54" s="963" t="s">
        <v>550</v>
      </c>
      <c r="B54" s="963"/>
      <c r="C54" s="964"/>
      <c r="D54" s="965">
        <f>D36-D5</f>
        <v>0</v>
      </c>
      <c r="E54" s="965">
        <f>E36-E5</f>
        <v>0</v>
      </c>
      <c r="F54" s="965">
        <f>F36-F5</f>
        <v>0</v>
      </c>
      <c r="G54" s="965">
        <f>G36-G5</f>
        <v>0</v>
      </c>
      <c r="H54" s="965">
        <f>H36-H5</f>
        <v>0</v>
      </c>
      <c r="I54" s="1095">
        <f t="shared" si="11"/>
        <v>0</v>
      </c>
    </row>
    <row r="55" spans="1:9" s="1072" customFormat="1" ht="12" customHeight="1" thickBot="1" x14ac:dyDescent="0.25">
      <c r="A55" s="1445" t="s">
        <v>551</v>
      </c>
      <c r="B55" s="1446"/>
      <c r="C55" s="1446"/>
      <c r="D55" s="1447"/>
      <c r="E55" s="1447"/>
      <c r="F55" s="1447"/>
      <c r="G55" s="1447"/>
      <c r="H55" s="1447"/>
      <c r="I55" s="1448"/>
    </row>
    <row r="56" spans="1:9" s="1072" customFormat="1" ht="12" customHeight="1" thickBot="1" x14ac:dyDescent="0.25">
      <c r="A56" s="963" t="s">
        <v>552</v>
      </c>
      <c r="B56" s="963"/>
      <c r="C56" s="964"/>
      <c r="D56" s="966">
        <f t="shared" ref="D56:H56" si="15">SUM(D57:D58)</f>
        <v>0</v>
      </c>
      <c r="E56" s="966">
        <f t="shared" si="15"/>
        <v>0</v>
      </c>
      <c r="F56" s="966">
        <f t="shared" si="15"/>
        <v>0</v>
      </c>
      <c r="G56" s="966">
        <f t="shared" si="15"/>
        <v>0</v>
      </c>
      <c r="H56" s="966">
        <f t="shared" si="15"/>
        <v>0</v>
      </c>
      <c r="I56" s="1095">
        <f t="shared" ref="I56:I62" si="16">SUM(E56:H56)</f>
        <v>0</v>
      </c>
    </row>
    <row r="57" spans="1:9" s="1072" customFormat="1" ht="12" customHeight="1" x14ac:dyDescent="0.2">
      <c r="A57" s="967" t="s">
        <v>553</v>
      </c>
      <c r="B57" s="968" t="s">
        <v>554</v>
      </c>
      <c r="C57" s="968"/>
      <c r="D57" s="1079"/>
      <c r="E57" s="1079"/>
      <c r="F57" s="1079"/>
      <c r="G57" s="1079"/>
      <c r="H57" s="1079"/>
      <c r="I57" s="1096">
        <f t="shared" si="16"/>
        <v>0</v>
      </c>
    </row>
    <row r="58" spans="1:9" s="1072" customFormat="1" ht="12" customHeight="1" thickBot="1" x14ac:dyDescent="0.25">
      <c r="A58" s="969"/>
      <c r="B58" s="970" t="s">
        <v>555</v>
      </c>
      <c r="C58" s="970"/>
      <c r="D58" s="1079"/>
      <c r="E58" s="1079"/>
      <c r="F58" s="1079"/>
      <c r="G58" s="1079"/>
      <c r="H58" s="1079"/>
      <c r="I58" s="1097">
        <f t="shared" si="16"/>
        <v>0</v>
      </c>
    </row>
    <row r="59" spans="1:9" s="1072" customFormat="1" ht="12" customHeight="1" thickBot="1" x14ac:dyDescent="0.25">
      <c r="A59" s="963" t="s">
        <v>556</v>
      </c>
      <c r="B59" s="963"/>
      <c r="C59" s="963"/>
      <c r="D59" s="965">
        <f t="shared" ref="D59:H59" si="17">SUM(D60:D62)</f>
        <v>0</v>
      </c>
      <c r="E59" s="965">
        <f t="shared" si="17"/>
        <v>0</v>
      </c>
      <c r="F59" s="965">
        <f t="shared" si="17"/>
        <v>0</v>
      </c>
      <c r="G59" s="965">
        <f t="shared" si="17"/>
        <v>0</v>
      </c>
      <c r="H59" s="965">
        <f t="shared" si="17"/>
        <v>0</v>
      </c>
      <c r="I59" s="1095">
        <f t="shared" si="16"/>
        <v>0</v>
      </c>
    </row>
    <row r="60" spans="1:9" s="1072" customFormat="1" ht="12" customHeight="1" x14ac:dyDescent="0.2">
      <c r="A60" s="971" t="s">
        <v>557</v>
      </c>
      <c r="B60" s="972" t="s">
        <v>558</v>
      </c>
      <c r="C60" s="972"/>
      <c r="D60" s="1083"/>
      <c r="E60" s="1083"/>
      <c r="F60" s="1083"/>
      <c r="G60" s="1083"/>
      <c r="H60" s="1083"/>
      <c r="I60" s="1096">
        <f t="shared" si="16"/>
        <v>0</v>
      </c>
    </row>
    <row r="61" spans="1:9" s="1072" customFormat="1" ht="12" customHeight="1" x14ac:dyDescent="0.2">
      <c r="A61" s="973"/>
      <c r="B61" s="974" t="s">
        <v>559</v>
      </c>
      <c r="C61" s="974"/>
      <c r="D61" s="1079"/>
      <c r="E61" s="1079"/>
      <c r="F61" s="1079"/>
      <c r="G61" s="1079"/>
      <c r="H61" s="1079"/>
      <c r="I61" s="1098">
        <f t="shared" si="16"/>
        <v>0</v>
      </c>
    </row>
    <row r="62" spans="1:9" s="1072" customFormat="1" ht="12" customHeight="1" thickBot="1" x14ac:dyDescent="0.25">
      <c r="A62" s="975"/>
      <c r="B62" s="976" t="s">
        <v>560</v>
      </c>
      <c r="C62" s="976"/>
      <c r="D62" s="1099"/>
      <c r="E62" s="1099"/>
      <c r="F62" s="1099"/>
      <c r="G62" s="1099"/>
      <c r="H62" s="1099"/>
      <c r="I62" s="1100">
        <f t="shared" si="16"/>
        <v>0</v>
      </c>
    </row>
    <row r="63" spans="1:9" s="1072" customFormat="1" ht="12" customHeight="1" x14ac:dyDescent="0.2">
      <c r="A63" s="977"/>
      <c r="B63" s="207"/>
      <c r="C63" s="207"/>
      <c r="D63" s="978"/>
      <c r="E63" s="979"/>
    </row>
    <row r="64" spans="1:9" s="1072" customFormat="1" ht="12" customHeight="1" x14ac:dyDescent="0.2">
      <c r="A64" s="980" t="s">
        <v>335</v>
      </c>
      <c r="B64" s="207"/>
      <c r="C64" s="1101" t="str">
        <f>[1]P8!C89</f>
        <v>Mgr. Gabriela Ouhrabková</v>
      </c>
      <c r="D64" s="208" t="s">
        <v>336</v>
      </c>
      <c r="E64" s="979"/>
      <c r="F64" s="1102"/>
      <c r="G64" s="981" t="s">
        <v>337</v>
      </c>
      <c r="H64" s="1103" t="s">
        <v>639</v>
      </c>
    </row>
    <row r="65" spans="1:9" s="1072" customFormat="1" ht="7.5" customHeight="1" x14ac:dyDescent="0.2">
      <c r="D65" s="208"/>
      <c r="E65" s="207"/>
      <c r="F65" s="1102"/>
      <c r="G65" s="1102"/>
      <c r="H65" s="1102"/>
      <c r="I65" s="1102"/>
    </row>
    <row r="66" spans="1:9" s="1072" customFormat="1" ht="12" customHeight="1" x14ac:dyDescent="0.2">
      <c r="A66" s="980" t="s">
        <v>338</v>
      </c>
      <c r="B66" s="207"/>
      <c r="C66" s="1101" t="str">
        <f>[1]P8!C91</f>
        <v>Mgr. Gabriela Ouhrabková</v>
      </c>
      <c r="D66" s="208" t="s">
        <v>336</v>
      </c>
      <c r="E66" s="982"/>
      <c r="F66" s="1102"/>
      <c r="G66" s="1102"/>
      <c r="H66" s="1102"/>
      <c r="I66" s="1102"/>
    </row>
    <row r="67" spans="1:9" s="1072" customFormat="1" ht="7.5" customHeight="1" x14ac:dyDescent="0.2">
      <c r="A67" s="1102"/>
      <c r="B67" s="1102"/>
      <c r="C67" s="1102"/>
      <c r="D67" s="1102"/>
      <c r="E67" s="1102"/>
      <c r="F67" s="1102"/>
      <c r="G67" s="1102"/>
      <c r="H67" s="1102"/>
      <c r="I67" s="1102"/>
    </row>
    <row r="68" spans="1:9" x14ac:dyDescent="0.3">
      <c r="A68" s="209" t="s">
        <v>561</v>
      </c>
      <c r="B68" s="1104"/>
      <c r="C68" s="1104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068" customWidth="1"/>
    <col min="2" max="2" width="5" style="1068" customWidth="1"/>
    <col min="3" max="3" width="32.6640625" style="1068" customWidth="1"/>
    <col min="4" max="5" width="10" style="1068" customWidth="1"/>
    <col min="6" max="7" width="8.33203125" style="1068" customWidth="1"/>
    <col min="8" max="8" width="10" style="1068" customWidth="1"/>
    <col min="9" max="16384" width="9.109375" style="1068"/>
  </cols>
  <sheetData>
    <row r="1" spans="1:11" x14ac:dyDescent="0.3">
      <c r="A1" s="1105"/>
      <c r="B1" s="1105"/>
      <c r="C1" s="1106" t="s">
        <v>254</v>
      </c>
      <c r="D1" s="1105"/>
      <c r="E1" s="1107" t="s">
        <v>255</v>
      </c>
      <c r="F1" s="1108">
        <v>2025</v>
      </c>
      <c r="G1" s="1105"/>
      <c r="H1" s="120" t="s">
        <v>256</v>
      </c>
    </row>
    <row r="2" spans="1:11" s="1072" customFormat="1" ht="11.4" customHeight="1" x14ac:dyDescent="0.2">
      <c r="A2" s="121"/>
      <c r="B2" s="1482" t="s">
        <v>257</v>
      </c>
      <c r="C2" s="1482"/>
      <c r="D2" s="1482"/>
      <c r="E2" s="1482"/>
      <c r="F2" s="1482"/>
      <c r="G2" s="1482"/>
      <c r="H2" s="122"/>
      <c r="I2" s="123"/>
      <c r="J2" s="1102"/>
      <c r="K2" s="1102"/>
    </row>
    <row r="3" spans="1:11" s="1072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02"/>
      <c r="K3" s="1102"/>
    </row>
    <row r="4" spans="1:11" s="1072" customFormat="1" ht="11.4" customHeight="1" x14ac:dyDescent="0.2">
      <c r="A4" s="1483"/>
      <c r="B4" s="1485" t="s">
        <v>260</v>
      </c>
      <c r="C4" s="1487" t="s">
        <v>261</v>
      </c>
      <c r="D4" s="1489" t="s">
        <v>262</v>
      </c>
      <c r="E4" s="1491" t="s">
        <v>263</v>
      </c>
      <c r="F4" s="1485" t="s">
        <v>264</v>
      </c>
      <c r="G4" s="1485"/>
      <c r="H4" s="1493"/>
      <c r="I4" s="123"/>
      <c r="J4" s="1102"/>
      <c r="K4" s="1102"/>
    </row>
    <row r="5" spans="1:11" s="1072" customFormat="1" ht="11.4" customHeight="1" thickBot="1" x14ac:dyDescent="0.25">
      <c r="A5" s="1484"/>
      <c r="B5" s="1486"/>
      <c r="C5" s="1488"/>
      <c r="D5" s="1490"/>
      <c r="E5" s="1492"/>
      <c r="F5" s="506" t="s">
        <v>265</v>
      </c>
      <c r="G5" s="506" t="s">
        <v>266</v>
      </c>
      <c r="H5" s="125" t="s">
        <v>267</v>
      </c>
      <c r="I5" s="123"/>
      <c r="J5" s="1102"/>
      <c r="K5" s="1102"/>
    </row>
    <row r="6" spans="1:11" s="1072" customFormat="1" ht="11.4" customHeight="1" thickBot="1" x14ac:dyDescent="0.25">
      <c r="A6" s="1479" t="s">
        <v>268</v>
      </c>
      <c r="B6" s="1480"/>
      <c r="C6" s="1481"/>
      <c r="D6" s="126">
        <f>D7+D22+D44+D58+D61+D70+D78+D81</f>
        <v>15878000</v>
      </c>
      <c r="E6" s="127">
        <f>E7+E22+E44+E58+E61+E70+E78+E81</f>
        <v>1373000</v>
      </c>
      <c r="F6" s="128">
        <f>F7+F22+F44+F58+F61+F70+F78+F81</f>
        <v>345000</v>
      </c>
      <c r="G6" s="128">
        <f>G7+G22+G44+G58+G61+G70+G78+G81</f>
        <v>515000</v>
      </c>
      <c r="H6" s="129">
        <f>H7+H22+H44+H58+H61+H70+H78+H81</f>
        <v>13645000</v>
      </c>
      <c r="I6" s="123"/>
      <c r="J6" s="1102"/>
      <c r="K6" s="1102"/>
    </row>
    <row r="7" spans="1:11" s="1072" customFormat="1" ht="11.4" customHeight="1" thickBot="1" x14ac:dyDescent="0.25">
      <c r="A7" s="130">
        <v>50</v>
      </c>
      <c r="B7" s="1469" t="s">
        <v>269</v>
      </c>
      <c r="C7" s="1470"/>
      <c r="D7" s="131">
        <f>SUM(E7:H7)</f>
        <v>2785000</v>
      </c>
      <c r="E7" s="132">
        <f>SUM(E8+E17)</f>
        <v>1050000</v>
      </c>
      <c r="F7" s="133">
        <f>SUM(F8+F17)</f>
        <v>200000</v>
      </c>
      <c r="G7" s="133">
        <f>SUM(G8+G17)</f>
        <v>35000</v>
      </c>
      <c r="H7" s="134">
        <f>SUM(H8+H17)</f>
        <v>1500000</v>
      </c>
      <c r="I7" s="123"/>
      <c r="J7" s="1102"/>
      <c r="K7" s="1102"/>
    </row>
    <row r="8" spans="1:11" s="1072" customFormat="1" ht="11.4" customHeight="1" thickBot="1" x14ac:dyDescent="0.25">
      <c r="A8" s="135">
        <v>501</v>
      </c>
      <c r="B8" s="1471" t="s">
        <v>270</v>
      </c>
      <c r="C8" s="1472"/>
      <c r="D8" s="136">
        <f>SUM(E8:H8)</f>
        <v>1885000</v>
      </c>
      <c r="E8" s="137">
        <f>SUM(E9:E16)</f>
        <v>150000</v>
      </c>
      <c r="F8" s="138">
        <f>SUM(F9:F16)</f>
        <v>200000</v>
      </c>
      <c r="G8" s="138">
        <f>SUM(G9:G16)</f>
        <v>35000</v>
      </c>
      <c r="H8" s="139">
        <f>SUM(H9:H16)</f>
        <v>1500000</v>
      </c>
      <c r="I8" s="123"/>
      <c r="J8" s="1102"/>
      <c r="K8" s="1102"/>
    </row>
    <row r="9" spans="1:11" s="1072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250000</v>
      </c>
      <c r="E9" s="1109">
        <v>65000</v>
      </c>
      <c r="F9" s="1110">
        <v>150000</v>
      </c>
      <c r="G9" s="1110">
        <v>35000</v>
      </c>
      <c r="H9" s="1111"/>
      <c r="I9" s="123"/>
      <c r="J9" s="1102"/>
      <c r="K9" s="1102"/>
    </row>
    <row r="10" spans="1:11" s="1072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30000</v>
      </c>
      <c r="E10" s="1112"/>
      <c r="F10" s="1113">
        <v>30000</v>
      </c>
      <c r="G10" s="1113"/>
      <c r="H10" s="1114"/>
      <c r="I10" s="123"/>
      <c r="J10" s="1102"/>
      <c r="K10" s="1102"/>
    </row>
    <row r="11" spans="1:11" s="1072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20000</v>
      </c>
      <c r="E11" s="1112">
        <v>20000</v>
      </c>
      <c r="F11" s="1113"/>
      <c r="G11" s="1113"/>
      <c r="H11" s="1114"/>
      <c r="I11" s="123"/>
      <c r="J11" s="1102"/>
      <c r="K11" s="1102"/>
    </row>
    <row r="12" spans="1:11" s="1072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10000</v>
      </c>
      <c r="E12" s="1112">
        <v>10000</v>
      </c>
      <c r="F12" s="1113"/>
      <c r="G12" s="1113"/>
      <c r="H12" s="1114"/>
      <c r="I12" s="123"/>
      <c r="J12" s="1102"/>
      <c r="K12" s="1102"/>
    </row>
    <row r="13" spans="1:11" s="1072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0</v>
      </c>
      <c r="E13" s="1112"/>
      <c r="F13" s="1113"/>
      <c r="G13" s="1113"/>
      <c r="H13" s="1114"/>
      <c r="I13" s="123"/>
      <c r="J13" s="1102"/>
      <c r="K13" s="1102"/>
    </row>
    <row r="14" spans="1:11" s="1072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1500000</v>
      </c>
      <c r="E14" s="1112"/>
      <c r="F14" s="1113"/>
      <c r="G14" s="1113"/>
      <c r="H14" s="1114">
        <v>1500000</v>
      </c>
      <c r="I14" s="123"/>
      <c r="J14" s="1102"/>
      <c r="K14" s="1102"/>
    </row>
    <row r="15" spans="1:11" s="1072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75000</v>
      </c>
      <c r="E15" s="1112">
        <v>55000</v>
      </c>
      <c r="F15" s="1113">
        <v>20000</v>
      </c>
      <c r="G15" s="1113"/>
      <c r="H15" s="1114"/>
      <c r="I15" s="123"/>
      <c r="J15" s="1102"/>
      <c r="K15" s="1102"/>
    </row>
    <row r="16" spans="1:11" s="1072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115"/>
      <c r="F16" s="1116"/>
      <c r="G16" s="1116"/>
      <c r="H16" s="1117"/>
      <c r="I16" s="123"/>
      <c r="J16" s="1102"/>
      <c r="K16" s="1102"/>
    </row>
    <row r="17" spans="1:11" s="1072" customFormat="1" ht="11.4" customHeight="1" thickBot="1" x14ac:dyDescent="0.25">
      <c r="A17" s="135">
        <v>502</v>
      </c>
      <c r="B17" s="1471" t="s">
        <v>279</v>
      </c>
      <c r="C17" s="1472"/>
      <c r="D17" s="136">
        <f t="shared" si="0"/>
        <v>900000</v>
      </c>
      <c r="E17" s="152">
        <f>SUM(E18:E21)</f>
        <v>900000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02"/>
      <c r="K17" s="1102"/>
    </row>
    <row r="18" spans="1:11" s="1072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380000</v>
      </c>
      <c r="E18" s="1109">
        <v>380000</v>
      </c>
      <c r="F18" s="1110"/>
      <c r="G18" s="1110"/>
      <c r="H18" s="1111"/>
      <c r="I18" s="123"/>
      <c r="J18" s="1102"/>
      <c r="K18" s="1102"/>
    </row>
    <row r="19" spans="1:11" s="1072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400000</v>
      </c>
      <c r="E19" s="1112">
        <v>400000</v>
      </c>
      <c r="F19" s="1113"/>
      <c r="G19" s="1113"/>
      <c r="H19" s="1114"/>
      <c r="I19" s="123"/>
      <c r="J19" s="1102"/>
      <c r="K19" s="1102"/>
    </row>
    <row r="20" spans="1:11" s="1072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0</v>
      </c>
      <c r="E20" s="1112"/>
      <c r="F20" s="1113"/>
      <c r="G20" s="1113"/>
      <c r="H20" s="1114"/>
      <c r="I20" s="123"/>
      <c r="J20" s="1102"/>
      <c r="K20" s="1102"/>
    </row>
    <row r="21" spans="1:11" s="1072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120000</v>
      </c>
      <c r="E21" s="1112">
        <v>120000</v>
      </c>
      <c r="F21" s="1113"/>
      <c r="G21" s="1113"/>
      <c r="H21" s="1114"/>
      <c r="I21" s="123"/>
      <c r="J21" s="1102"/>
      <c r="K21" s="1102"/>
    </row>
    <row r="22" spans="1:11" s="1072" customFormat="1" ht="11.4" customHeight="1" thickBot="1" x14ac:dyDescent="0.25">
      <c r="A22" s="155">
        <v>51</v>
      </c>
      <c r="B22" s="1473" t="s">
        <v>284</v>
      </c>
      <c r="C22" s="1474"/>
      <c r="D22" s="156">
        <f t="shared" si="0"/>
        <v>772000</v>
      </c>
      <c r="E22" s="157">
        <f>SUM(E23+E26+E28+E30)</f>
        <v>192000</v>
      </c>
      <c r="F22" s="157">
        <f>SUM(F23+F26+F28+F30)</f>
        <v>100000</v>
      </c>
      <c r="G22" s="157">
        <f>SUM(G23+G26+G28+G30)</f>
        <v>480000</v>
      </c>
      <c r="H22" s="157">
        <f>SUM(H23+H26+H28+H30)</f>
        <v>0</v>
      </c>
      <c r="I22" s="123"/>
      <c r="J22" s="1102"/>
      <c r="K22" s="1102"/>
    </row>
    <row r="23" spans="1:11" s="1072" customFormat="1" ht="11.4" customHeight="1" thickBot="1" x14ac:dyDescent="0.25">
      <c r="A23" s="158">
        <v>511</v>
      </c>
      <c r="B23" s="1463" t="s">
        <v>285</v>
      </c>
      <c r="C23" s="1464"/>
      <c r="D23" s="159">
        <f t="shared" ref="D23" si="1">SUM(E23:H23)</f>
        <v>480000</v>
      </c>
      <c r="E23" s="160">
        <f>SUM(E24:E25)</f>
        <v>0</v>
      </c>
      <c r="F23" s="160">
        <f>SUM(F24:F25)</f>
        <v>0</v>
      </c>
      <c r="G23" s="160">
        <f>SUM(G24:G25)</f>
        <v>480000</v>
      </c>
      <c r="H23" s="160">
        <f>SUM(H24:H25)</f>
        <v>0</v>
      </c>
      <c r="I23" s="123"/>
      <c r="J23" s="1102"/>
      <c r="K23" s="1102"/>
    </row>
    <row r="24" spans="1:11" s="1072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480000</v>
      </c>
      <c r="E24" s="1112"/>
      <c r="F24" s="1113"/>
      <c r="G24" s="1113">
        <v>480000</v>
      </c>
      <c r="H24" s="1114"/>
      <c r="I24" s="123"/>
      <c r="J24" s="1102"/>
      <c r="K24" s="1102"/>
    </row>
    <row r="25" spans="1:11" s="1072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0</v>
      </c>
      <c r="E25" s="1112"/>
      <c r="F25" s="1113"/>
      <c r="G25" s="1113"/>
      <c r="H25" s="1114"/>
      <c r="I25" s="123"/>
      <c r="J25" s="1102"/>
      <c r="K25" s="1102"/>
    </row>
    <row r="26" spans="1:11" s="1072" customFormat="1" ht="11.4" customHeight="1" thickBot="1" x14ac:dyDescent="0.25">
      <c r="A26" s="158">
        <v>512</v>
      </c>
      <c r="B26" s="1463" t="s">
        <v>288</v>
      </c>
      <c r="C26" s="1464"/>
      <c r="D26" s="159">
        <f t="shared" si="0"/>
        <v>0</v>
      </c>
      <c r="E26" s="160">
        <f>SUM(E27:E27)</f>
        <v>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102"/>
      <c r="K26" s="1102"/>
    </row>
    <row r="27" spans="1:11" s="1072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0</v>
      </c>
      <c r="E27" s="1112"/>
      <c r="F27" s="1113"/>
      <c r="G27" s="1113"/>
      <c r="H27" s="1114"/>
      <c r="I27" s="123"/>
      <c r="J27" s="1102"/>
      <c r="K27" s="1102"/>
    </row>
    <row r="28" spans="1:11" s="1072" customFormat="1" ht="11.4" customHeight="1" thickBot="1" x14ac:dyDescent="0.25">
      <c r="A28" s="158">
        <v>513</v>
      </c>
      <c r="B28" s="1463" t="s">
        <v>290</v>
      </c>
      <c r="C28" s="1464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02"/>
      <c r="K28" s="1102"/>
    </row>
    <row r="29" spans="1:11" s="1072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5000</v>
      </c>
      <c r="E29" s="1112">
        <v>5000</v>
      </c>
      <c r="F29" s="1113"/>
      <c r="G29" s="1113"/>
      <c r="H29" s="1114"/>
      <c r="I29" s="123"/>
      <c r="J29" s="1102"/>
      <c r="K29" s="1102"/>
    </row>
    <row r="30" spans="1:11" s="1072" customFormat="1" ht="11.4" customHeight="1" thickBot="1" x14ac:dyDescent="0.25">
      <c r="A30" s="158">
        <v>518</v>
      </c>
      <c r="B30" s="1463" t="s">
        <v>292</v>
      </c>
      <c r="C30" s="1464"/>
      <c r="D30" s="159">
        <f t="shared" si="0"/>
        <v>287000</v>
      </c>
      <c r="E30" s="160">
        <f>SUM(E31:E43)</f>
        <v>187000</v>
      </c>
      <c r="F30" s="160">
        <f>SUM(F31:F43)</f>
        <v>100000</v>
      </c>
      <c r="G30" s="160">
        <f>SUM(G31:G43)</f>
        <v>0</v>
      </c>
      <c r="H30" s="160">
        <f>SUM(H31:H43)</f>
        <v>0</v>
      </c>
      <c r="I30" s="123"/>
      <c r="J30" s="1102"/>
      <c r="K30" s="1102"/>
    </row>
    <row r="31" spans="1:11" s="1072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25000</v>
      </c>
      <c r="E31" s="1112">
        <v>25000</v>
      </c>
      <c r="F31" s="1113"/>
      <c r="G31" s="1113"/>
      <c r="H31" s="1114"/>
      <c r="I31" s="123"/>
      <c r="J31" s="1102"/>
      <c r="K31" s="1102"/>
    </row>
    <row r="32" spans="1:11" s="1072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10000</v>
      </c>
      <c r="E32" s="1112">
        <v>10000</v>
      </c>
      <c r="F32" s="1113"/>
      <c r="G32" s="1113"/>
      <c r="H32" s="1114"/>
      <c r="I32" s="123"/>
      <c r="J32" s="1102"/>
      <c r="K32" s="1102"/>
    </row>
    <row r="33" spans="1:11" s="1072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1000</v>
      </c>
      <c r="E33" s="1112">
        <v>1000</v>
      </c>
      <c r="F33" s="1113"/>
      <c r="G33" s="1113"/>
      <c r="H33" s="1114"/>
      <c r="I33" s="123"/>
      <c r="J33" s="1118"/>
      <c r="K33" s="1102"/>
    </row>
    <row r="34" spans="1:11" s="1072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25000</v>
      </c>
      <c r="E34" s="1112">
        <v>25000</v>
      </c>
      <c r="F34" s="1113"/>
      <c r="G34" s="1113"/>
      <c r="H34" s="1114"/>
      <c r="I34" s="123"/>
      <c r="J34" s="1102"/>
      <c r="K34" s="1102"/>
    </row>
    <row r="35" spans="1:11" s="1072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200000</v>
      </c>
      <c r="E35" s="1112">
        <v>100000</v>
      </c>
      <c r="F35" s="1113">
        <v>100000</v>
      </c>
      <c r="G35" s="1113"/>
      <c r="H35" s="1114"/>
      <c r="I35" s="123"/>
      <c r="J35" s="1102"/>
      <c r="K35" s="1102"/>
    </row>
    <row r="36" spans="1:11" s="1072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0</v>
      </c>
      <c r="E36" s="1112"/>
      <c r="F36" s="1113"/>
      <c r="G36" s="1113"/>
      <c r="H36" s="1114"/>
      <c r="I36" s="123"/>
      <c r="J36" s="1102"/>
      <c r="K36" s="1102"/>
    </row>
    <row r="37" spans="1:11" s="1072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20000</v>
      </c>
      <c r="E37" s="1112">
        <v>20000</v>
      </c>
      <c r="F37" s="1113"/>
      <c r="G37" s="1113"/>
      <c r="H37" s="1114"/>
      <c r="I37" s="123"/>
      <c r="J37" s="1102"/>
      <c r="K37" s="1102"/>
    </row>
    <row r="38" spans="1:11" s="1072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6000</v>
      </c>
      <c r="E38" s="1112">
        <v>6000</v>
      </c>
      <c r="F38" s="1113"/>
      <c r="G38" s="1113"/>
      <c r="H38" s="1114"/>
      <c r="I38" s="123"/>
      <c r="J38" s="1102"/>
      <c r="K38" s="1102"/>
    </row>
    <row r="39" spans="1:11" s="1072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112"/>
      <c r="F39" s="1113"/>
      <c r="G39" s="1113"/>
      <c r="H39" s="1114"/>
      <c r="I39" s="123"/>
      <c r="J39" s="1102"/>
      <c r="K39" s="1102"/>
    </row>
    <row r="40" spans="1:11" s="1072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0</v>
      </c>
      <c r="E40" s="1112"/>
      <c r="F40" s="1113"/>
      <c r="G40" s="1113"/>
      <c r="H40" s="1114"/>
      <c r="I40" s="123"/>
      <c r="J40" s="1102"/>
      <c r="K40" s="1102"/>
    </row>
    <row r="41" spans="1:11" s="1072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112"/>
      <c r="F41" s="1113"/>
      <c r="G41" s="1113"/>
      <c r="H41" s="1114"/>
      <c r="I41" s="123"/>
      <c r="J41" s="1102"/>
      <c r="K41" s="1102"/>
    </row>
    <row r="42" spans="1:11" s="1072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0</v>
      </c>
      <c r="E42" s="1112"/>
      <c r="F42" s="1113"/>
      <c r="G42" s="1113"/>
      <c r="H42" s="1114"/>
      <c r="I42" s="123"/>
      <c r="J42" s="1102"/>
      <c r="K42" s="1102"/>
    </row>
    <row r="43" spans="1:11" s="1072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0</v>
      </c>
      <c r="E43" s="1112"/>
      <c r="F43" s="1113"/>
      <c r="G43" s="1113"/>
      <c r="H43" s="1114"/>
      <c r="I43" s="123"/>
      <c r="J43" s="1102"/>
      <c r="K43" s="1102"/>
    </row>
    <row r="44" spans="1:11" s="1072" customFormat="1" ht="11.4" customHeight="1" thickBot="1" x14ac:dyDescent="0.25">
      <c r="A44" s="173">
        <v>52</v>
      </c>
      <c r="B44" s="1477" t="s">
        <v>306</v>
      </c>
      <c r="C44" s="1478"/>
      <c r="D44" s="174">
        <f t="shared" si="0"/>
        <v>12215000</v>
      </c>
      <c r="E44" s="175">
        <f>SUM(E45+E47+E49+E51+E56)</f>
        <v>70000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12145000</v>
      </c>
      <c r="I44" s="123"/>
      <c r="J44" s="1102"/>
      <c r="K44" s="1102"/>
    </row>
    <row r="45" spans="1:11" s="1072" customFormat="1" ht="11.4" customHeight="1" thickBot="1" x14ac:dyDescent="0.25">
      <c r="A45" s="176">
        <v>521</v>
      </c>
      <c r="B45" s="1465" t="s">
        <v>307</v>
      </c>
      <c r="C45" s="1466"/>
      <c r="D45" s="177">
        <f t="shared" si="0"/>
        <v>9010000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9010000</v>
      </c>
      <c r="I45" s="123"/>
      <c r="J45" s="1102"/>
      <c r="K45" s="1102"/>
    </row>
    <row r="46" spans="1:11" s="1072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9010000</v>
      </c>
      <c r="E46" s="1112"/>
      <c r="F46" s="1113"/>
      <c r="G46" s="1113"/>
      <c r="H46" s="1114">
        <v>9010000</v>
      </c>
      <c r="I46" s="123"/>
      <c r="J46" s="1102"/>
      <c r="K46" s="1102"/>
    </row>
    <row r="47" spans="1:11" s="1072" customFormat="1" ht="11.4" customHeight="1" thickBot="1" x14ac:dyDescent="0.25">
      <c r="A47" s="176">
        <v>524</v>
      </c>
      <c r="B47" s="1465" t="s">
        <v>308</v>
      </c>
      <c r="C47" s="1466"/>
      <c r="D47" s="177">
        <f t="shared" si="0"/>
        <v>3045000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3045000</v>
      </c>
      <c r="I47" s="123"/>
      <c r="J47" s="1102"/>
      <c r="K47" s="1102"/>
    </row>
    <row r="48" spans="1:11" s="1072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3045000</v>
      </c>
      <c r="E48" s="1112"/>
      <c r="F48" s="1113"/>
      <c r="G48" s="1113"/>
      <c r="H48" s="1114">
        <v>3045000</v>
      </c>
      <c r="I48" s="123"/>
      <c r="J48" s="1102"/>
      <c r="K48" s="1102"/>
    </row>
    <row r="49" spans="1:11" s="1072" customFormat="1" ht="11.4" customHeight="1" thickBot="1" x14ac:dyDescent="0.25">
      <c r="A49" s="176">
        <v>525</v>
      </c>
      <c r="B49" s="1465" t="s">
        <v>309</v>
      </c>
      <c r="C49" s="1466"/>
      <c r="D49" s="177">
        <f t="shared" si="0"/>
        <v>30000</v>
      </c>
      <c r="E49" s="178">
        <f>SUM(E50:E50)</f>
        <v>30000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102"/>
      <c r="K49" s="1102"/>
    </row>
    <row r="50" spans="1:11" s="1072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30000</v>
      </c>
      <c r="E50" s="1112">
        <v>30000</v>
      </c>
      <c r="F50" s="1113"/>
      <c r="G50" s="1113"/>
      <c r="H50" s="1114"/>
      <c r="I50" s="123"/>
      <c r="J50" s="1102"/>
      <c r="K50" s="1102"/>
    </row>
    <row r="51" spans="1:11" s="1072" customFormat="1" ht="11.4" customHeight="1" x14ac:dyDescent="0.2">
      <c r="A51" s="183">
        <v>527</v>
      </c>
      <c r="B51" s="1467" t="s">
        <v>310</v>
      </c>
      <c r="C51" s="1468"/>
      <c r="D51" s="184">
        <f t="shared" si="0"/>
        <v>130000</v>
      </c>
      <c r="E51" s="185">
        <f>SUM(E52:E55)</f>
        <v>40000</v>
      </c>
      <c r="F51" s="185">
        <f>SUM(F52:F55)</f>
        <v>0</v>
      </c>
      <c r="G51" s="185">
        <f>SUM(G52:G55)</f>
        <v>0</v>
      </c>
      <c r="H51" s="185">
        <f>SUM(H52:H55)</f>
        <v>90000</v>
      </c>
      <c r="I51" s="123"/>
      <c r="J51" s="1102"/>
      <c r="K51" s="1102"/>
    </row>
    <row r="52" spans="1:11" s="1072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90000</v>
      </c>
      <c r="E52" s="1112"/>
      <c r="F52" s="1113"/>
      <c r="G52" s="1113"/>
      <c r="H52" s="1114">
        <v>90000</v>
      </c>
      <c r="I52" s="123"/>
      <c r="J52" s="1102"/>
      <c r="K52" s="1102"/>
    </row>
    <row r="53" spans="1:11" s="1072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10000</v>
      </c>
      <c r="E53" s="1112">
        <v>10000</v>
      </c>
      <c r="F53" s="1113"/>
      <c r="G53" s="1113"/>
      <c r="H53" s="1114"/>
      <c r="I53" s="123"/>
      <c r="J53" s="1102"/>
      <c r="K53" s="1102"/>
    </row>
    <row r="54" spans="1:11" s="1072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0</v>
      </c>
      <c r="E54" s="1112"/>
      <c r="F54" s="1113"/>
      <c r="G54" s="1113"/>
      <c r="H54" s="1114"/>
      <c r="I54" s="123"/>
      <c r="J54" s="1102"/>
      <c r="K54" s="1102"/>
    </row>
    <row r="55" spans="1:11" s="1072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30000</v>
      </c>
      <c r="E55" s="1112">
        <v>30000</v>
      </c>
      <c r="F55" s="1113"/>
      <c r="G55" s="1113"/>
      <c r="H55" s="1114"/>
      <c r="I55" s="123"/>
      <c r="J55" s="1102"/>
      <c r="K55" s="1102"/>
    </row>
    <row r="56" spans="1:11" s="1072" customFormat="1" ht="11.4" customHeight="1" thickBot="1" x14ac:dyDescent="0.25">
      <c r="A56" s="176">
        <v>528</v>
      </c>
      <c r="B56" s="1465" t="s">
        <v>315</v>
      </c>
      <c r="C56" s="1466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102"/>
      <c r="K56" s="1102"/>
    </row>
    <row r="57" spans="1:11" s="1072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0</v>
      </c>
      <c r="E57" s="1112"/>
      <c r="F57" s="1113"/>
      <c r="G57" s="1113"/>
      <c r="H57" s="1114"/>
      <c r="I57" s="123"/>
      <c r="J57" s="1102"/>
      <c r="K57" s="1102"/>
    </row>
    <row r="58" spans="1:11" s="1072" customFormat="1" ht="11.4" customHeight="1" thickBot="1" x14ac:dyDescent="0.25">
      <c r="A58" s="130">
        <v>53</v>
      </c>
      <c r="B58" s="1469" t="s">
        <v>316</v>
      </c>
      <c r="C58" s="1470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02"/>
      <c r="K58" s="1102"/>
    </row>
    <row r="59" spans="1:11" s="1072" customFormat="1" ht="11.4" customHeight="1" thickBot="1" x14ac:dyDescent="0.25">
      <c r="A59" s="135">
        <v>538</v>
      </c>
      <c r="B59" s="1471" t="s">
        <v>317</v>
      </c>
      <c r="C59" s="1472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02"/>
      <c r="K59" s="1102"/>
    </row>
    <row r="60" spans="1:11" s="1072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0</v>
      </c>
      <c r="E60" s="1112"/>
      <c r="F60" s="1113"/>
      <c r="G60" s="1113"/>
      <c r="H60" s="1114"/>
      <c r="I60" s="123"/>
      <c r="J60" s="1102"/>
      <c r="K60" s="1102"/>
    </row>
    <row r="61" spans="1:11" s="1072" customFormat="1" ht="11.4" customHeight="1" thickBot="1" x14ac:dyDescent="0.25">
      <c r="A61" s="155">
        <v>54</v>
      </c>
      <c r="B61" s="1473" t="s">
        <v>318</v>
      </c>
      <c r="C61" s="1474"/>
      <c r="D61" s="156">
        <f t="shared" si="0"/>
        <v>6000</v>
      </c>
      <c r="E61" s="157">
        <f>SUM(E62+E64+E66+E68)</f>
        <v>6000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102"/>
      <c r="K61" s="1102"/>
    </row>
    <row r="62" spans="1:11" s="1072" customFormat="1" ht="11.4" customHeight="1" thickBot="1" x14ac:dyDescent="0.25">
      <c r="A62" s="158">
        <v>541</v>
      </c>
      <c r="B62" s="1463" t="s">
        <v>319</v>
      </c>
      <c r="C62" s="1464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02"/>
      <c r="K62" s="1102"/>
    </row>
    <row r="63" spans="1:11" s="1072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119"/>
      <c r="F63" s="1120"/>
      <c r="G63" s="1120"/>
      <c r="H63" s="1121"/>
      <c r="I63" s="123"/>
      <c r="J63" s="1102"/>
      <c r="K63" s="1102"/>
    </row>
    <row r="64" spans="1:11" s="1072" customFormat="1" ht="11.4" customHeight="1" thickBot="1" x14ac:dyDescent="0.25">
      <c r="A64" s="158">
        <v>542</v>
      </c>
      <c r="B64" s="1463" t="s">
        <v>320</v>
      </c>
      <c r="C64" s="1464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02"/>
      <c r="K64" s="1102"/>
    </row>
    <row r="65" spans="1:11" s="1072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112"/>
      <c r="F65" s="1113"/>
      <c r="G65" s="1113"/>
      <c r="H65" s="1114"/>
      <c r="I65" s="123"/>
      <c r="J65" s="1102"/>
      <c r="K65" s="1102"/>
    </row>
    <row r="66" spans="1:11" s="1072" customFormat="1" ht="11.4" customHeight="1" thickBot="1" x14ac:dyDescent="0.25">
      <c r="A66" s="158">
        <v>547</v>
      </c>
      <c r="B66" s="1463" t="s">
        <v>321</v>
      </c>
      <c r="C66" s="1464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02"/>
      <c r="K66" s="1102"/>
    </row>
    <row r="67" spans="1:11" s="1072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112"/>
      <c r="F67" s="1113"/>
      <c r="G67" s="1113"/>
      <c r="H67" s="1114"/>
      <c r="I67" s="123"/>
      <c r="J67" s="1102"/>
      <c r="K67" s="1102"/>
    </row>
    <row r="68" spans="1:11" s="1072" customFormat="1" ht="11.4" customHeight="1" x14ac:dyDescent="0.2">
      <c r="A68" s="190">
        <v>549</v>
      </c>
      <c r="B68" s="1475" t="s">
        <v>322</v>
      </c>
      <c r="C68" s="1476"/>
      <c r="D68" s="191">
        <f t="shared" si="0"/>
        <v>6000</v>
      </c>
      <c r="E68" s="192">
        <f>SUM(E69:E69)</f>
        <v>6000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102"/>
      <c r="K68" s="1102"/>
    </row>
    <row r="69" spans="1:11" s="1072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6000</v>
      </c>
      <c r="E69" s="1112">
        <v>6000</v>
      </c>
      <c r="F69" s="1113"/>
      <c r="G69" s="1113"/>
      <c r="H69" s="1114"/>
      <c r="I69" s="123"/>
      <c r="J69" s="1102"/>
      <c r="K69" s="1102"/>
    </row>
    <row r="70" spans="1:11" s="1072" customFormat="1" ht="11.4" customHeight="1" thickBot="1" x14ac:dyDescent="0.25">
      <c r="A70" s="173">
        <v>55</v>
      </c>
      <c r="B70" s="1477" t="s">
        <v>324</v>
      </c>
      <c r="C70" s="1478"/>
      <c r="D70" s="174">
        <f t="shared" si="0"/>
        <v>100000</v>
      </c>
      <c r="E70" s="175">
        <f>SUM(E71+E73+E75)</f>
        <v>55000</v>
      </c>
      <c r="F70" s="175">
        <f>SUM(F71+F73+F75)</f>
        <v>45000</v>
      </c>
      <c r="G70" s="175">
        <f>SUM(G71+G73+G75)</f>
        <v>0</v>
      </c>
      <c r="H70" s="175">
        <f>SUM(H71+H73+H75)</f>
        <v>0</v>
      </c>
      <c r="I70" s="123"/>
      <c r="J70" s="1102"/>
      <c r="K70" s="1102"/>
    </row>
    <row r="71" spans="1:11" s="1072" customFormat="1" ht="11.4" customHeight="1" thickBot="1" x14ac:dyDescent="0.25">
      <c r="A71" s="176">
        <v>551</v>
      </c>
      <c r="B71" s="1465" t="s">
        <v>325</v>
      </c>
      <c r="C71" s="1466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02"/>
      <c r="K71" s="1102"/>
    </row>
    <row r="72" spans="1:11" s="1072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119"/>
      <c r="F72" s="1120"/>
      <c r="G72" s="1120"/>
      <c r="H72" s="1121"/>
      <c r="I72" s="123"/>
      <c r="J72" s="1102"/>
      <c r="K72" s="1102"/>
    </row>
    <row r="73" spans="1:11" s="1072" customFormat="1" ht="11.4" customHeight="1" thickBot="1" x14ac:dyDescent="0.25">
      <c r="A73" s="176">
        <v>556</v>
      </c>
      <c r="B73" s="1465" t="s">
        <v>326</v>
      </c>
      <c r="C73" s="1466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02"/>
      <c r="K73" s="1102"/>
    </row>
    <row r="74" spans="1:11" s="1072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119"/>
      <c r="F74" s="1120"/>
      <c r="G74" s="1120"/>
      <c r="H74" s="1121"/>
      <c r="I74" s="123"/>
      <c r="J74" s="1102"/>
      <c r="K74" s="1102"/>
    </row>
    <row r="75" spans="1:11" s="1072" customFormat="1" ht="11.4" customHeight="1" x14ac:dyDescent="0.2">
      <c r="A75" s="183">
        <v>558</v>
      </c>
      <c r="B75" s="1467" t="s">
        <v>327</v>
      </c>
      <c r="C75" s="1468"/>
      <c r="D75" s="184">
        <f t="shared" si="0"/>
        <v>100000</v>
      </c>
      <c r="E75" s="185">
        <f>SUM(E76:E77)</f>
        <v>55000</v>
      </c>
      <c r="F75" s="185">
        <f>SUM(F76:F77)</f>
        <v>45000</v>
      </c>
      <c r="G75" s="185">
        <f>SUM(G76:G77)</f>
        <v>0</v>
      </c>
      <c r="H75" s="185">
        <f>SUM(H76:H77)</f>
        <v>0</v>
      </c>
      <c r="I75" s="123"/>
      <c r="J75" s="1102"/>
      <c r="K75" s="1102"/>
    </row>
    <row r="76" spans="1:11" s="1072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100000</v>
      </c>
      <c r="E76" s="1112">
        <v>55000</v>
      </c>
      <c r="F76" s="1113">
        <v>45000</v>
      </c>
      <c r="G76" s="1113"/>
      <c r="H76" s="1114"/>
      <c r="I76" s="123"/>
      <c r="J76" s="1102"/>
      <c r="K76" s="1102"/>
    </row>
    <row r="77" spans="1:11" s="1072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0</v>
      </c>
      <c r="E77" s="1112"/>
      <c r="F77" s="1113"/>
      <c r="G77" s="1113"/>
      <c r="H77" s="1114"/>
      <c r="I77" s="123"/>
      <c r="J77" s="1102"/>
      <c r="K77" s="1102"/>
    </row>
    <row r="78" spans="1:11" s="1072" customFormat="1" ht="11.4" customHeight="1" thickBot="1" x14ac:dyDescent="0.25">
      <c r="A78" s="130">
        <v>56</v>
      </c>
      <c r="B78" s="1469" t="s">
        <v>330</v>
      </c>
      <c r="C78" s="1470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02"/>
      <c r="K78" s="1102"/>
    </row>
    <row r="79" spans="1:11" s="1072" customFormat="1" ht="11.4" customHeight="1" thickBot="1" x14ac:dyDescent="0.25">
      <c r="A79" s="135">
        <v>569</v>
      </c>
      <c r="B79" s="1471" t="s">
        <v>331</v>
      </c>
      <c r="C79" s="1472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02"/>
      <c r="K79" s="1102"/>
    </row>
    <row r="80" spans="1:11" s="1072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112"/>
      <c r="F80" s="1113"/>
      <c r="G80" s="1113"/>
      <c r="H80" s="1114"/>
      <c r="I80" s="123"/>
      <c r="J80" s="1102"/>
      <c r="K80" s="1102"/>
    </row>
    <row r="81" spans="1:11" s="1072" customFormat="1" ht="11.4" customHeight="1" thickBot="1" x14ac:dyDescent="0.25">
      <c r="A81" s="155">
        <v>59</v>
      </c>
      <c r="B81" s="1473" t="s">
        <v>332</v>
      </c>
      <c r="C81" s="1474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02"/>
      <c r="K81" s="1102"/>
    </row>
    <row r="82" spans="1:11" s="1072" customFormat="1" ht="11.4" customHeight="1" thickBot="1" x14ac:dyDescent="0.25">
      <c r="A82" s="158">
        <v>591</v>
      </c>
      <c r="B82" s="1463" t="s">
        <v>333</v>
      </c>
      <c r="C82" s="1464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02"/>
      <c r="K82" s="1102"/>
    </row>
    <row r="83" spans="1:11" s="1072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122"/>
      <c r="F83" s="1123"/>
      <c r="G83" s="1123"/>
      <c r="H83" s="1124"/>
      <c r="I83" s="123"/>
      <c r="J83" s="1102"/>
      <c r="K83" s="1102"/>
    </row>
    <row r="84" spans="1:11" s="1072" customFormat="1" ht="11.4" customHeight="1" thickBot="1" x14ac:dyDescent="0.25">
      <c r="A84" s="158">
        <v>595</v>
      </c>
      <c r="B84" s="1463" t="s">
        <v>334</v>
      </c>
      <c r="C84" s="1464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02"/>
      <c r="K84" s="1102"/>
    </row>
    <row r="85" spans="1:11" s="1072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115"/>
      <c r="F85" s="1116"/>
      <c r="G85" s="1116"/>
      <c r="H85" s="1117"/>
      <c r="I85" s="123"/>
      <c r="J85" s="1102"/>
      <c r="K85" s="1102"/>
    </row>
    <row r="86" spans="1:11" s="1072" customFormat="1" ht="11.4" customHeight="1" x14ac:dyDescent="0.2">
      <c r="A86" s="205"/>
      <c r="B86" s="205"/>
      <c r="C86" s="123"/>
      <c r="D86" s="206"/>
      <c r="E86" s="1125"/>
      <c r="F86" s="1125"/>
      <c r="G86" s="1125"/>
      <c r="H86" s="1125"/>
      <c r="I86" s="123"/>
      <c r="J86" s="1102"/>
      <c r="K86" s="1102"/>
    </row>
    <row r="87" spans="1:11" s="1072" customFormat="1" ht="11.4" customHeight="1" x14ac:dyDescent="0.2">
      <c r="A87" s="205"/>
      <c r="B87" s="205"/>
      <c r="C87" s="123"/>
      <c r="D87" s="206"/>
      <c r="E87" s="1125"/>
      <c r="F87" s="1125"/>
      <c r="G87" s="1125"/>
      <c r="H87" s="1125"/>
      <c r="I87" s="123"/>
      <c r="J87" s="1102"/>
      <c r="K87" s="1102"/>
    </row>
    <row r="88" spans="1:11" s="1072" customFormat="1" ht="11.4" customHeight="1" x14ac:dyDescent="0.2">
      <c r="A88" s="205"/>
      <c r="B88" s="205"/>
      <c r="C88" s="123"/>
      <c r="D88" s="206"/>
      <c r="E88" s="1125"/>
      <c r="F88" s="1125"/>
      <c r="G88" s="1125"/>
      <c r="H88" s="1125"/>
      <c r="I88" s="123"/>
      <c r="J88" s="1102"/>
      <c r="K88" s="1102"/>
    </row>
    <row r="89" spans="1:11" s="1072" customFormat="1" ht="11.4" customHeight="1" x14ac:dyDescent="0.2">
      <c r="A89" s="207" t="s">
        <v>335</v>
      </c>
      <c r="B89" s="208"/>
      <c r="C89" s="1103" t="s">
        <v>509</v>
      </c>
      <c r="D89" s="208" t="s">
        <v>336</v>
      </c>
      <c r="E89" s="983"/>
      <c r="F89" s="981" t="s">
        <v>337</v>
      </c>
      <c r="G89" s="1126" t="s">
        <v>639</v>
      </c>
      <c r="J89" s="1102"/>
      <c r="K89" s="1102"/>
    </row>
    <row r="90" spans="1:11" ht="7.5" customHeight="1" x14ac:dyDescent="0.3"/>
    <row r="91" spans="1:11" s="1072" customFormat="1" ht="11.4" customHeight="1" x14ac:dyDescent="0.2">
      <c r="A91" s="207" t="s">
        <v>338</v>
      </c>
      <c r="B91" s="208"/>
      <c r="C91" s="1103" t="s">
        <v>509</v>
      </c>
      <c r="D91" s="208" t="s">
        <v>336</v>
      </c>
      <c r="E91" s="123"/>
      <c r="F91" s="123"/>
      <c r="G91" s="123"/>
      <c r="H91" s="123"/>
      <c r="I91" s="1102"/>
      <c r="J91" s="1102"/>
      <c r="K91" s="1102"/>
    </row>
    <row r="92" spans="1:11" s="1072" customFormat="1" ht="7.5" customHeight="1" x14ac:dyDescent="0.2">
      <c r="B92" s="1102"/>
      <c r="C92" s="1102"/>
      <c r="D92" s="1102"/>
      <c r="E92" s="1102"/>
      <c r="F92" s="1102"/>
      <c r="G92" s="1102"/>
      <c r="H92" s="1102"/>
      <c r="I92" s="1102"/>
      <c r="J92" s="1102"/>
      <c r="K92" s="1102"/>
    </row>
    <row r="93" spans="1:11" s="1072" customFormat="1" ht="10.199999999999999" x14ac:dyDescent="0.2">
      <c r="A93" s="209" t="s">
        <v>339</v>
      </c>
      <c r="B93" s="1102"/>
      <c r="C93" s="1127" t="s">
        <v>562</v>
      </c>
      <c r="D93" s="1102"/>
      <c r="E93" s="1102"/>
      <c r="F93" s="1102"/>
      <c r="G93" s="1102"/>
      <c r="H93" s="1102"/>
      <c r="I93" s="1102"/>
      <c r="J93" s="1102"/>
      <c r="K93" s="1102"/>
    </row>
    <row r="94" spans="1:11" x14ac:dyDescent="0.3">
      <c r="A94" s="1102"/>
      <c r="B94" s="1102"/>
      <c r="C94" s="1102"/>
      <c r="D94" s="1102"/>
      <c r="E94" s="1102"/>
      <c r="F94" s="1102"/>
      <c r="G94" s="1102"/>
      <c r="H94" s="1102"/>
    </row>
  </sheetData>
  <sheetProtection algorithmName="SHA-512" hashValue="NkqcKN9TCb4HqIZrFdnMlWYEemrBAclerZS4aWE3m4PvZStY7gNjD8BOXmTdQFPvFg91om79HRHCdui2kVpFdQ==" saltValue="4A0M8M9RpWvfoxZftBx1d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B00-000000000000}">
      <formula1>Org</formula1>
    </dataValidation>
    <dataValidation type="list" allowBlank="1" showInputMessage="1" showErrorMessage="1" sqref="C91 C89" xr:uid="{00000000-0002-0000-0B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68"/>
  <sheetViews>
    <sheetView showGridLines="0" zoomScale="120" zoomScaleNormal="120" zoomScalePageLayoutView="120" workbookViewId="0">
      <selection activeCell="E6" sqref="E6"/>
    </sheetView>
  </sheetViews>
  <sheetFormatPr defaultColWidth="9.109375" defaultRowHeight="14.4" x14ac:dyDescent="0.3"/>
  <cols>
    <col min="1" max="1" width="4.44140625" style="1190" customWidth="1"/>
    <col min="2" max="2" width="5" style="1190" customWidth="1"/>
    <col min="3" max="3" width="32.5546875" style="1190" customWidth="1"/>
    <col min="4" max="8" width="8.33203125" style="1190" customWidth="1"/>
    <col min="9" max="9" width="9.88671875" style="1190" customWidth="1"/>
    <col min="10" max="16384" width="9.109375" style="1190"/>
  </cols>
  <sheetData>
    <row r="1" spans="1:9" x14ac:dyDescent="0.3">
      <c r="A1" s="1189"/>
      <c r="B1" s="1189"/>
      <c r="C1" s="1496" t="s">
        <v>638</v>
      </c>
      <c r="D1" s="1497"/>
      <c r="E1" s="1497"/>
      <c r="F1" s="1191" t="s">
        <v>255</v>
      </c>
      <c r="G1" s="1192">
        <f>[2]P8!F1</f>
        <v>2025</v>
      </c>
      <c r="H1" s="1189"/>
      <c r="I1" s="914" t="s">
        <v>511</v>
      </c>
    </row>
    <row r="2" spans="1:9" s="1194" customFormat="1" ht="12" customHeight="1" x14ac:dyDescent="0.3">
      <c r="A2" s="1193"/>
      <c r="B2" s="1498" t="str">
        <f>[2]P8!B2</f>
        <v>Základní škola Nové Město pod Smrkem, příspěvková organizace</v>
      </c>
      <c r="C2" s="1497"/>
      <c r="D2" s="1497"/>
      <c r="E2" s="1497"/>
      <c r="F2" s="1497"/>
      <c r="G2" s="1497"/>
      <c r="H2" s="1193"/>
      <c r="I2" s="1193"/>
    </row>
    <row r="3" spans="1:9" s="1194" customFormat="1" ht="12" customHeight="1" thickBot="1" x14ac:dyDescent="0.25">
      <c r="A3" s="1459"/>
      <c r="B3" s="1459"/>
      <c r="C3" s="1459"/>
      <c r="D3" s="1459"/>
      <c r="E3" s="1459"/>
      <c r="F3" s="1459"/>
      <c r="G3" s="1459"/>
      <c r="H3" s="915"/>
      <c r="I3" s="124" t="s">
        <v>512</v>
      </c>
    </row>
    <row r="4" spans="1:9" s="1194" customFormat="1" ht="12" customHeight="1" thickBot="1" x14ac:dyDescent="0.25">
      <c r="A4" s="916"/>
      <c r="B4" s="917" t="s">
        <v>260</v>
      </c>
      <c r="C4" s="917" t="s">
        <v>261</v>
      </c>
      <c r="D4" s="918">
        <f>[2]P8!F1-1</f>
        <v>2024</v>
      </c>
      <c r="E4" s="917" t="s">
        <v>110</v>
      </c>
      <c r="F4" s="1195" t="s">
        <v>513</v>
      </c>
      <c r="G4" s="1195" t="s">
        <v>514</v>
      </c>
      <c r="H4" s="1195" t="s">
        <v>515</v>
      </c>
      <c r="I4" s="1196" t="s">
        <v>516</v>
      </c>
    </row>
    <row r="5" spans="1:9" s="1194" customFormat="1" ht="12" customHeight="1" thickBot="1" x14ac:dyDescent="0.25">
      <c r="A5" s="1460" t="s">
        <v>517</v>
      </c>
      <c r="B5" s="1461"/>
      <c r="C5" s="1462"/>
      <c r="D5" s="919">
        <f>D6+D9+D14+D20+D22+D27+D31+D33</f>
        <v>38791155</v>
      </c>
      <c r="E5" s="919">
        <f>E6+E9+E14+E20+E22+E27+E31+E33</f>
        <v>37528578</v>
      </c>
      <c r="F5" s="919">
        <f>F6+F9+F14+F20+F22+F27+F31+F33</f>
        <v>0</v>
      </c>
      <c r="G5" s="919">
        <f>G6+G9+G14+G20+G22+G27+G31+G33</f>
        <v>0</v>
      </c>
      <c r="H5" s="919">
        <f>H6+H9+H14+H20+H22+H27+H31+H33</f>
        <v>0</v>
      </c>
      <c r="I5" s="1197">
        <f t="shared" ref="I5:I37" si="0">SUM(E5:H5)</f>
        <v>37528578</v>
      </c>
    </row>
    <row r="6" spans="1:9" s="1194" customFormat="1" ht="12" customHeight="1" thickBot="1" x14ac:dyDescent="0.25">
      <c r="A6" s="920">
        <v>50</v>
      </c>
      <c r="B6" s="1450" t="s">
        <v>518</v>
      </c>
      <c r="C6" s="1451"/>
      <c r="D6" s="921">
        <f t="shared" ref="D6:H6" si="1">SUM(D7:D8)</f>
        <v>2542702</v>
      </c>
      <c r="E6" s="921">
        <f t="shared" si="1"/>
        <v>2536447</v>
      </c>
      <c r="F6" s="921">
        <f t="shared" si="1"/>
        <v>0</v>
      </c>
      <c r="G6" s="921">
        <f t="shared" si="1"/>
        <v>0</v>
      </c>
      <c r="H6" s="921">
        <f t="shared" si="1"/>
        <v>0</v>
      </c>
      <c r="I6" s="1198">
        <f t="shared" si="0"/>
        <v>2536447</v>
      </c>
    </row>
    <row r="7" spans="1:9" s="1194" customFormat="1" ht="12" customHeight="1" x14ac:dyDescent="0.2">
      <c r="A7" s="922"/>
      <c r="B7" s="922">
        <v>501</v>
      </c>
      <c r="C7" s="923" t="s">
        <v>519</v>
      </c>
      <c r="D7" s="924">
        <v>885702</v>
      </c>
      <c r="E7" s="925">
        <f>[2]P8!D8</f>
        <v>889447</v>
      </c>
      <c r="F7" s="1199"/>
      <c r="G7" s="1199"/>
      <c r="H7" s="1199"/>
      <c r="I7" s="1200">
        <f t="shared" si="0"/>
        <v>889447</v>
      </c>
    </row>
    <row r="8" spans="1:9" s="1194" customFormat="1" ht="12" customHeight="1" thickBot="1" x14ac:dyDescent="0.25">
      <c r="A8" s="926"/>
      <c r="B8" s="926">
        <v>502</v>
      </c>
      <c r="C8" s="927" t="s">
        <v>520</v>
      </c>
      <c r="D8" s="928">
        <v>1657000</v>
      </c>
      <c r="E8" s="929">
        <f>[2]P8!D17</f>
        <v>1647000</v>
      </c>
      <c r="F8" s="1201"/>
      <c r="G8" s="1201"/>
      <c r="H8" s="1201"/>
      <c r="I8" s="1202">
        <f t="shared" si="0"/>
        <v>1647000</v>
      </c>
    </row>
    <row r="9" spans="1:9" s="1194" customFormat="1" ht="12" customHeight="1" thickBot="1" x14ac:dyDescent="0.25">
      <c r="A9" s="920">
        <v>51</v>
      </c>
      <c r="B9" s="1449" t="s">
        <v>521</v>
      </c>
      <c r="C9" s="1449"/>
      <c r="D9" s="921">
        <f t="shared" ref="D9:H9" si="2">SUM(D10:D13)</f>
        <v>2897687</v>
      </c>
      <c r="E9" s="921">
        <f t="shared" si="2"/>
        <v>2636000</v>
      </c>
      <c r="F9" s="921">
        <f t="shared" si="2"/>
        <v>0</v>
      </c>
      <c r="G9" s="921">
        <f t="shared" si="2"/>
        <v>0</v>
      </c>
      <c r="H9" s="921">
        <f t="shared" si="2"/>
        <v>0</v>
      </c>
      <c r="I9" s="1198">
        <f t="shared" si="0"/>
        <v>2636000</v>
      </c>
    </row>
    <row r="10" spans="1:9" s="1194" customFormat="1" ht="12" customHeight="1" x14ac:dyDescent="0.2">
      <c r="A10" s="922"/>
      <c r="B10" s="922">
        <v>511</v>
      </c>
      <c r="C10" s="930" t="s">
        <v>285</v>
      </c>
      <c r="D10" s="924">
        <v>998700</v>
      </c>
      <c r="E10" s="925">
        <f>[2]P8!D23</f>
        <v>940000</v>
      </c>
      <c r="F10" s="924"/>
      <c r="G10" s="924"/>
      <c r="H10" s="924"/>
      <c r="I10" s="1200">
        <f t="shared" si="0"/>
        <v>940000</v>
      </c>
    </row>
    <row r="11" spans="1:9" s="1194" customFormat="1" ht="12" customHeight="1" x14ac:dyDescent="0.2">
      <c r="A11" s="926"/>
      <c r="B11" s="926">
        <v>512</v>
      </c>
      <c r="C11" s="927" t="s">
        <v>288</v>
      </c>
      <c r="D11" s="928">
        <v>40000</v>
      </c>
      <c r="E11" s="929">
        <f>[2]P8!D26</f>
        <v>40000</v>
      </c>
      <c r="F11" s="928"/>
      <c r="G11" s="928"/>
      <c r="H11" s="928"/>
      <c r="I11" s="1202">
        <f t="shared" si="0"/>
        <v>40000</v>
      </c>
    </row>
    <row r="12" spans="1:9" s="1194" customFormat="1" ht="12" customHeight="1" x14ac:dyDescent="0.2">
      <c r="A12" s="931"/>
      <c r="B12" s="926">
        <v>513</v>
      </c>
      <c r="C12" s="927" t="s">
        <v>290</v>
      </c>
      <c r="D12" s="1201">
        <v>4000</v>
      </c>
      <c r="E12" s="929">
        <f>[2]P8!D28</f>
        <v>4000</v>
      </c>
      <c r="F12" s="1201"/>
      <c r="G12" s="1201"/>
      <c r="H12" s="1201"/>
      <c r="I12" s="1202">
        <f t="shared" si="0"/>
        <v>4000</v>
      </c>
    </row>
    <row r="13" spans="1:9" s="1194" customFormat="1" ht="12" customHeight="1" thickBot="1" x14ac:dyDescent="0.25">
      <c r="A13" s="932"/>
      <c r="B13" s="933">
        <v>518</v>
      </c>
      <c r="C13" s="934" t="s">
        <v>522</v>
      </c>
      <c r="D13" s="924">
        <v>1854987</v>
      </c>
      <c r="E13" s="935">
        <f>[2]P8!D30</f>
        <v>1652000</v>
      </c>
      <c r="F13" s="924"/>
      <c r="G13" s="924"/>
      <c r="H13" s="924"/>
      <c r="I13" s="1203">
        <f t="shared" si="0"/>
        <v>1652000</v>
      </c>
    </row>
    <row r="14" spans="1:9" s="1194" customFormat="1" ht="12" customHeight="1" thickBot="1" x14ac:dyDescent="0.25">
      <c r="A14" s="920">
        <v>52</v>
      </c>
      <c r="B14" s="1449" t="s">
        <v>523</v>
      </c>
      <c r="C14" s="1449"/>
      <c r="D14" s="921">
        <f t="shared" ref="D14:H14" si="3">SUM(D15:D19)</f>
        <v>32533131</v>
      </c>
      <c r="E14" s="921">
        <f t="shared" si="3"/>
        <v>32056131</v>
      </c>
      <c r="F14" s="921">
        <f t="shared" si="3"/>
        <v>0</v>
      </c>
      <c r="G14" s="921">
        <f t="shared" si="3"/>
        <v>0</v>
      </c>
      <c r="H14" s="921">
        <f t="shared" si="3"/>
        <v>0</v>
      </c>
      <c r="I14" s="1198">
        <f t="shared" si="0"/>
        <v>32056131</v>
      </c>
    </row>
    <row r="15" spans="1:9" s="1194" customFormat="1" ht="12" customHeight="1" x14ac:dyDescent="0.2">
      <c r="A15" s="922"/>
      <c r="B15" s="922">
        <v>521</v>
      </c>
      <c r="C15" s="930" t="s">
        <v>307</v>
      </c>
      <c r="D15" s="1201">
        <v>24167233</v>
      </c>
      <c r="E15" s="925">
        <f>[2]P8!D45</f>
        <v>23667233</v>
      </c>
      <c r="F15" s="1201"/>
      <c r="G15" s="1201"/>
      <c r="H15" s="1201"/>
      <c r="I15" s="1200">
        <f t="shared" si="0"/>
        <v>23667233</v>
      </c>
    </row>
    <row r="16" spans="1:9" s="1194" customFormat="1" ht="12" customHeight="1" x14ac:dyDescent="0.2">
      <c r="A16" s="926"/>
      <c r="B16" s="926">
        <v>524</v>
      </c>
      <c r="C16" s="927" t="s">
        <v>524</v>
      </c>
      <c r="D16" s="1201">
        <v>7961525</v>
      </c>
      <c r="E16" s="925">
        <f>[2]P8!D47</f>
        <v>7961525</v>
      </c>
      <c r="F16" s="1201"/>
      <c r="G16" s="1201"/>
      <c r="H16" s="1201"/>
      <c r="I16" s="1202">
        <f t="shared" si="0"/>
        <v>7961525</v>
      </c>
    </row>
    <row r="17" spans="1:9" s="1194" customFormat="1" ht="12" customHeight="1" x14ac:dyDescent="0.2">
      <c r="A17" s="931"/>
      <c r="B17" s="926">
        <v>525</v>
      </c>
      <c r="C17" s="927" t="s">
        <v>525</v>
      </c>
      <c r="D17" s="1201">
        <v>100000</v>
      </c>
      <c r="E17" s="925">
        <f>[2]P8!D49</f>
        <v>100000</v>
      </c>
      <c r="F17" s="1201"/>
      <c r="G17" s="1201"/>
      <c r="H17" s="1201"/>
      <c r="I17" s="1202">
        <f t="shared" si="0"/>
        <v>100000</v>
      </c>
    </row>
    <row r="18" spans="1:9" s="1194" customFormat="1" ht="12" customHeight="1" x14ac:dyDescent="0.2">
      <c r="A18" s="931"/>
      <c r="B18" s="926">
        <v>527</v>
      </c>
      <c r="C18" s="927" t="s">
        <v>310</v>
      </c>
      <c r="D18" s="1201">
        <v>304373</v>
      </c>
      <c r="E18" s="925">
        <f>[2]P8!D51</f>
        <v>327373</v>
      </c>
      <c r="F18" s="1201"/>
      <c r="G18" s="1201"/>
      <c r="H18" s="1201"/>
      <c r="I18" s="1202">
        <f t="shared" si="0"/>
        <v>327373</v>
      </c>
    </row>
    <row r="19" spans="1:9" s="1194" customFormat="1" ht="12" customHeight="1" thickBot="1" x14ac:dyDescent="0.25">
      <c r="A19" s="932"/>
      <c r="B19" s="933">
        <v>528</v>
      </c>
      <c r="C19" s="934" t="s">
        <v>526</v>
      </c>
      <c r="D19" s="1201"/>
      <c r="E19" s="925">
        <f>[2]P8!D56</f>
        <v>0</v>
      </c>
      <c r="F19" s="1201"/>
      <c r="G19" s="1201"/>
      <c r="H19" s="1201"/>
      <c r="I19" s="1203">
        <f t="shared" si="0"/>
        <v>0</v>
      </c>
    </row>
    <row r="20" spans="1:9" s="1194" customFormat="1" ht="12" customHeight="1" thickBot="1" x14ac:dyDescent="0.25">
      <c r="A20" s="920">
        <v>53</v>
      </c>
      <c r="B20" s="1449" t="s">
        <v>527</v>
      </c>
      <c r="C20" s="1449"/>
      <c r="D20" s="921">
        <f t="shared" ref="D20:H20" si="4">D21</f>
        <v>0</v>
      </c>
      <c r="E20" s="921">
        <f t="shared" si="4"/>
        <v>0</v>
      </c>
      <c r="F20" s="921">
        <f t="shared" si="4"/>
        <v>0</v>
      </c>
      <c r="G20" s="921">
        <f t="shared" si="4"/>
        <v>0</v>
      </c>
      <c r="H20" s="921">
        <f t="shared" si="4"/>
        <v>0</v>
      </c>
      <c r="I20" s="1198">
        <f t="shared" si="0"/>
        <v>0</v>
      </c>
    </row>
    <row r="21" spans="1:9" s="1194" customFormat="1" ht="12" customHeight="1" thickBot="1" x14ac:dyDescent="0.25">
      <c r="A21" s="936"/>
      <c r="B21" s="936">
        <v>538</v>
      </c>
      <c r="C21" s="937" t="s">
        <v>317</v>
      </c>
      <c r="D21" s="1201"/>
      <c r="E21" s="938">
        <f>[2]P8!D59</f>
        <v>0</v>
      </c>
      <c r="F21" s="1201"/>
      <c r="G21" s="1201"/>
      <c r="H21" s="1201"/>
      <c r="I21" s="1204">
        <f t="shared" si="0"/>
        <v>0</v>
      </c>
    </row>
    <row r="22" spans="1:9" s="1194" customFormat="1" ht="12" customHeight="1" thickBot="1" x14ac:dyDescent="0.25">
      <c r="A22" s="920">
        <v>54</v>
      </c>
      <c r="B22" s="1449" t="s">
        <v>528</v>
      </c>
      <c r="C22" s="1449"/>
      <c r="D22" s="921">
        <f t="shared" ref="D22:H22" si="5">SUM(D23:D26)</f>
        <v>26000</v>
      </c>
      <c r="E22" s="921">
        <f t="shared" si="5"/>
        <v>0</v>
      </c>
      <c r="F22" s="921">
        <f t="shared" si="5"/>
        <v>0</v>
      </c>
      <c r="G22" s="921">
        <f t="shared" si="5"/>
        <v>0</v>
      </c>
      <c r="H22" s="921">
        <f t="shared" si="5"/>
        <v>0</v>
      </c>
      <c r="I22" s="1198">
        <f t="shared" si="0"/>
        <v>0</v>
      </c>
    </row>
    <row r="23" spans="1:9" s="1194" customFormat="1" ht="12" customHeight="1" x14ac:dyDescent="0.2">
      <c r="A23" s="930"/>
      <c r="B23" s="922">
        <v>541</v>
      </c>
      <c r="C23" s="930" t="s">
        <v>319</v>
      </c>
      <c r="D23" s="1201"/>
      <c r="E23" s="925">
        <f>[2]P8!D62</f>
        <v>0</v>
      </c>
      <c r="F23" s="1201"/>
      <c r="G23" s="1201"/>
      <c r="H23" s="1201"/>
      <c r="I23" s="1200">
        <f t="shared" si="0"/>
        <v>0</v>
      </c>
    </row>
    <row r="24" spans="1:9" s="1194" customFormat="1" ht="12" customHeight="1" x14ac:dyDescent="0.2">
      <c r="A24" s="927"/>
      <c r="B24" s="926">
        <v>542</v>
      </c>
      <c r="C24" s="927" t="s">
        <v>529</v>
      </c>
      <c r="D24" s="1201"/>
      <c r="E24" s="925">
        <f>[2]P8!D64</f>
        <v>0</v>
      </c>
      <c r="F24" s="1201"/>
      <c r="G24" s="1201"/>
      <c r="H24" s="1201"/>
      <c r="I24" s="1202">
        <f t="shared" si="0"/>
        <v>0</v>
      </c>
    </row>
    <row r="25" spans="1:9" s="1194" customFormat="1" ht="12" customHeight="1" x14ac:dyDescent="0.2">
      <c r="A25" s="939"/>
      <c r="B25" s="926">
        <v>547</v>
      </c>
      <c r="C25" s="927" t="s">
        <v>321</v>
      </c>
      <c r="D25" s="1201"/>
      <c r="E25" s="925">
        <f>[2]P8!D66</f>
        <v>0</v>
      </c>
      <c r="F25" s="1201"/>
      <c r="G25" s="1201"/>
      <c r="H25" s="1201"/>
      <c r="I25" s="1202">
        <f t="shared" si="0"/>
        <v>0</v>
      </c>
    </row>
    <row r="26" spans="1:9" s="1194" customFormat="1" ht="12" customHeight="1" thickBot="1" x14ac:dyDescent="0.25">
      <c r="A26" s="934"/>
      <c r="B26" s="933">
        <v>549</v>
      </c>
      <c r="C26" s="934" t="s">
        <v>322</v>
      </c>
      <c r="D26" s="1201">
        <v>26000</v>
      </c>
      <c r="E26" s="925">
        <f>[2]P8!D68</f>
        <v>0</v>
      </c>
      <c r="F26" s="1201"/>
      <c r="G26" s="1201"/>
      <c r="H26" s="1201"/>
      <c r="I26" s="1203">
        <f t="shared" si="0"/>
        <v>0</v>
      </c>
    </row>
    <row r="27" spans="1:9" s="1194" customFormat="1" ht="12" customHeight="1" thickBot="1" x14ac:dyDescent="0.25">
      <c r="A27" s="920">
        <v>55</v>
      </c>
      <c r="B27" s="1449" t="s">
        <v>530</v>
      </c>
      <c r="C27" s="1449"/>
      <c r="D27" s="921">
        <f>SUM(D28:D30)</f>
        <v>784000</v>
      </c>
      <c r="E27" s="921">
        <f>SUM(E28:E30)</f>
        <v>300000</v>
      </c>
      <c r="F27" s="921">
        <f>SUM(F28:F30)</f>
        <v>0</v>
      </c>
      <c r="G27" s="921">
        <f>SUM(G28:G30)</f>
        <v>0</v>
      </c>
      <c r="H27" s="921">
        <f>SUM(H28:H30)</f>
        <v>0</v>
      </c>
      <c r="I27" s="1198">
        <f t="shared" si="0"/>
        <v>300000</v>
      </c>
    </row>
    <row r="28" spans="1:9" s="1194" customFormat="1" ht="12" customHeight="1" x14ac:dyDescent="0.2">
      <c r="A28" s="940"/>
      <c r="B28" s="941">
        <v>551</v>
      </c>
      <c r="C28" s="942" t="s">
        <v>325</v>
      </c>
      <c r="D28" s="1205"/>
      <c r="E28" s="943">
        <f>[2]P8!D71</f>
        <v>0</v>
      </c>
      <c r="F28" s="1205"/>
      <c r="G28" s="1205"/>
      <c r="H28" s="1205"/>
      <c r="I28" s="1206">
        <f t="shared" si="0"/>
        <v>0</v>
      </c>
    </row>
    <row r="29" spans="1:9" s="1194" customFormat="1" ht="12" customHeight="1" x14ac:dyDescent="0.2">
      <c r="A29" s="939"/>
      <c r="B29" s="926">
        <v>556</v>
      </c>
      <c r="C29" s="927" t="s">
        <v>326</v>
      </c>
      <c r="D29" s="1201"/>
      <c r="E29" s="925">
        <f>[2]P8!D73</f>
        <v>0</v>
      </c>
      <c r="F29" s="1201"/>
      <c r="G29" s="1201"/>
      <c r="H29" s="1201"/>
      <c r="I29" s="1202">
        <f t="shared" ref="I29" si="6">SUM(E29:H29)</f>
        <v>0</v>
      </c>
    </row>
    <row r="30" spans="1:9" s="1194" customFormat="1" ht="12" customHeight="1" thickBot="1" x14ac:dyDescent="0.25">
      <c r="A30" s="944"/>
      <c r="B30" s="945">
        <v>558</v>
      </c>
      <c r="C30" s="946" t="s">
        <v>327</v>
      </c>
      <c r="D30" s="1201">
        <v>784000</v>
      </c>
      <c r="E30" s="935">
        <f>[2]P8!D75</f>
        <v>300000</v>
      </c>
      <c r="F30" s="1199"/>
      <c r="G30" s="1199"/>
      <c r="H30" s="1199"/>
      <c r="I30" s="1203">
        <f t="shared" si="0"/>
        <v>300000</v>
      </c>
    </row>
    <row r="31" spans="1:9" s="1194" customFormat="1" ht="12" customHeight="1" thickBot="1" x14ac:dyDescent="0.25">
      <c r="A31" s="920">
        <v>56</v>
      </c>
      <c r="B31" s="1450" t="s">
        <v>531</v>
      </c>
      <c r="C31" s="1451"/>
      <c r="D31" s="921">
        <f>D32</f>
        <v>7635</v>
      </c>
      <c r="E31" s="921">
        <f t="shared" ref="E31:H31" si="7">E32</f>
        <v>0</v>
      </c>
      <c r="F31" s="921">
        <f t="shared" si="7"/>
        <v>0</v>
      </c>
      <c r="G31" s="921">
        <f t="shared" si="7"/>
        <v>0</v>
      </c>
      <c r="H31" s="921">
        <f t="shared" si="7"/>
        <v>0</v>
      </c>
      <c r="I31" s="1198">
        <f t="shared" si="0"/>
        <v>0</v>
      </c>
    </row>
    <row r="32" spans="1:9" s="1194" customFormat="1" ht="12" customHeight="1" thickBot="1" x14ac:dyDescent="0.25">
      <c r="A32" s="947"/>
      <c r="B32" s="936">
        <v>569</v>
      </c>
      <c r="C32" s="937" t="s">
        <v>331</v>
      </c>
      <c r="D32" s="1201">
        <v>7635</v>
      </c>
      <c r="E32" s="938">
        <f>[2]P8!D79</f>
        <v>0</v>
      </c>
      <c r="F32" s="1201"/>
      <c r="G32" s="1201"/>
      <c r="H32" s="1201"/>
      <c r="I32" s="1204">
        <f t="shared" si="0"/>
        <v>0</v>
      </c>
    </row>
    <row r="33" spans="1:9" s="1194" customFormat="1" ht="12" customHeight="1" thickBot="1" x14ac:dyDescent="0.25">
      <c r="A33" s="920">
        <v>59</v>
      </c>
      <c r="B33" s="1449" t="s">
        <v>333</v>
      </c>
      <c r="C33" s="1449"/>
      <c r="D33" s="921">
        <f t="shared" ref="D33:H33" si="8">SUM(D34:D35)</f>
        <v>0</v>
      </c>
      <c r="E33" s="921">
        <f t="shared" si="8"/>
        <v>0</v>
      </c>
      <c r="F33" s="921">
        <f t="shared" si="8"/>
        <v>0</v>
      </c>
      <c r="G33" s="921">
        <f t="shared" si="8"/>
        <v>0</v>
      </c>
      <c r="H33" s="921">
        <f t="shared" si="8"/>
        <v>0</v>
      </c>
      <c r="I33" s="1198">
        <f t="shared" si="0"/>
        <v>0</v>
      </c>
    </row>
    <row r="34" spans="1:9" s="1194" customFormat="1" ht="12" customHeight="1" x14ac:dyDescent="0.2">
      <c r="A34" s="930"/>
      <c r="B34" s="922">
        <v>591</v>
      </c>
      <c r="C34" s="930" t="s">
        <v>333</v>
      </c>
      <c r="D34" s="1201"/>
      <c r="E34" s="925">
        <f>[2]P8!D82</f>
        <v>0</v>
      </c>
      <c r="F34" s="1201"/>
      <c r="G34" s="1201"/>
      <c r="H34" s="1201"/>
      <c r="I34" s="1200">
        <f t="shared" si="0"/>
        <v>0</v>
      </c>
    </row>
    <row r="35" spans="1:9" s="1194" customFormat="1" ht="12" customHeight="1" thickBot="1" x14ac:dyDescent="0.25">
      <c r="A35" s="948"/>
      <c r="B35" s="949">
        <v>595</v>
      </c>
      <c r="C35" s="948" t="s">
        <v>334</v>
      </c>
      <c r="D35" s="1201"/>
      <c r="E35" s="925">
        <f>[2]P8!D84</f>
        <v>0</v>
      </c>
      <c r="F35" s="1201"/>
      <c r="G35" s="1201"/>
      <c r="H35" s="1201"/>
      <c r="I35" s="1207">
        <f t="shared" si="0"/>
        <v>0</v>
      </c>
    </row>
    <row r="36" spans="1:9" s="1194" customFormat="1" ht="12" customHeight="1" thickBot="1" x14ac:dyDescent="0.25">
      <c r="A36" s="1452" t="s">
        <v>532</v>
      </c>
      <c r="B36" s="1453"/>
      <c r="C36" s="1454"/>
      <c r="D36" s="950">
        <f t="shared" ref="D36:H36" si="9">D37+D41+D46+D48</f>
        <v>38791155</v>
      </c>
      <c r="E36" s="950">
        <f t="shared" si="9"/>
        <v>37528578</v>
      </c>
      <c r="F36" s="950">
        <f t="shared" si="9"/>
        <v>0</v>
      </c>
      <c r="G36" s="950">
        <f t="shared" si="9"/>
        <v>0</v>
      </c>
      <c r="H36" s="950">
        <f t="shared" si="9"/>
        <v>0</v>
      </c>
      <c r="I36" s="1208">
        <f t="shared" si="0"/>
        <v>37528578</v>
      </c>
    </row>
    <row r="37" spans="1:9" s="1194" customFormat="1" ht="12" customHeight="1" thickBot="1" x14ac:dyDescent="0.25">
      <c r="A37" s="951">
        <v>60</v>
      </c>
      <c r="B37" s="1455" t="s">
        <v>533</v>
      </c>
      <c r="C37" s="1455"/>
      <c r="D37" s="952">
        <f t="shared" ref="D37:H37" si="10">SUM(D38:D40)</f>
        <v>82000</v>
      </c>
      <c r="E37" s="952">
        <f t="shared" si="10"/>
        <v>82000</v>
      </c>
      <c r="F37" s="952">
        <f t="shared" si="10"/>
        <v>0</v>
      </c>
      <c r="G37" s="952">
        <f t="shared" si="10"/>
        <v>0</v>
      </c>
      <c r="H37" s="952">
        <f t="shared" si="10"/>
        <v>0</v>
      </c>
      <c r="I37" s="1209">
        <f t="shared" si="0"/>
        <v>82000</v>
      </c>
    </row>
    <row r="38" spans="1:9" s="1194" customFormat="1" ht="12" customHeight="1" x14ac:dyDescent="0.2">
      <c r="A38" s="953"/>
      <c r="B38" s="954">
        <v>602</v>
      </c>
      <c r="C38" s="953" t="s">
        <v>534</v>
      </c>
      <c r="D38" s="1201">
        <v>70000</v>
      </c>
      <c r="E38" s="1201">
        <v>70000</v>
      </c>
      <c r="F38" s="1201"/>
      <c r="G38" s="1201"/>
      <c r="H38" s="1201"/>
      <c r="I38" s="1210">
        <f>SUM(E38:H38)</f>
        <v>70000</v>
      </c>
    </row>
    <row r="39" spans="1:9" s="1194" customFormat="1" ht="12" customHeight="1" x14ac:dyDescent="0.2">
      <c r="A39" s="955"/>
      <c r="B39" s="956">
        <v>603</v>
      </c>
      <c r="C39" s="955" t="s">
        <v>535</v>
      </c>
      <c r="D39" s="1201">
        <v>12000</v>
      </c>
      <c r="E39" s="1201">
        <v>12000</v>
      </c>
      <c r="F39" s="1201"/>
      <c r="G39" s="1201"/>
      <c r="H39" s="1201"/>
      <c r="I39" s="1211">
        <f>SUM(E39:H39)</f>
        <v>12000</v>
      </c>
    </row>
    <row r="40" spans="1:9" s="1194" customFormat="1" ht="12" customHeight="1" thickBot="1" x14ac:dyDescent="0.25">
      <c r="A40" s="957"/>
      <c r="B40" s="958">
        <v>604</v>
      </c>
      <c r="C40" s="957" t="s">
        <v>536</v>
      </c>
      <c r="D40" s="1201"/>
      <c r="E40" s="1201"/>
      <c r="F40" s="1201"/>
      <c r="G40" s="1201"/>
      <c r="H40" s="1201"/>
      <c r="I40" s="1212">
        <f t="shared" ref="I40:I54" si="11">SUM(E40:H40)</f>
        <v>0</v>
      </c>
    </row>
    <row r="41" spans="1:9" s="1194" customFormat="1" ht="12" customHeight="1" thickBot="1" x14ac:dyDescent="0.25">
      <c r="A41" s="951">
        <v>64</v>
      </c>
      <c r="B41" s="1455" t="s">
        <v>537</v>
      </c>
      <c r="C41" s="1455"/>
      <c r="D41" s="952">
        <f>SUM(D42:D45)</f>
        <v>490730</v>
      </c>
      <c r="E41" s="952">
        <f t="shared" ref="E41:H41" si="12">SUM(E42:E45)</f>
        <v>0</v>
      </c>
      <c r="F41" s="952">
        <f t="shared" si="12"/>
        <v>0</v>
      </c>
      <c r="G41" s="952">
        <f t="shared" si="12"/>
        <v>0</v>
      </c>
      <c r="H41" s="952">
        <f t="shared" si="12"/>
        <v>0</v>
      </c>
      <c r="I41" s="1209">
        <f t="shared" si="11"/>
        <v>0</v>
      </c>
    </row>
    <row r="42" spans="1:9" s="1194" customFormat="1" ht="12" customHeight="1" x14ac:dyDescent="0.2">
      <c r="A42" s="953"/>
      <c r="B42" s="954">
        <v>641</v>
      </c>
      <c r="C42" s="953" t="s">
        <v>319</v>
      </c>
      <c r="D42" s="1201"/>
      <c r="E42" s="1201"/>
      <c r="F42" s="1201"/>
      <c r="G42" s="1201"/>
      <c r="H42" s="1201"/>
      <c r="I42" s="1210">
        <f t="shared" si="11"/>
        <v>0</v>
      </c>
    </row>
    <row r="43" spans="1:9" s="1194" customFormat="1" ht="12" customHeight="1" x14ac:dyDescent="0.2">
      <c r="A43" s="955"/>
      <c r="B43" s="956">
        <v>643</v>
      </c>
      <c r="C43" s="955" t="s">
        <v>538</v>
      </c>
      <c r="D43" s="1201"/>
      <c r="E43" s="1201"/>
      <c r="F43" s="1201"/>
      <c r="G43" s="1201"/>
      <c r="H43" s="1201"/>
      <c r="I43" s="1211">
        <f t="shared" si="11"/>
        <v>0</v>
      </c>
    </row>
    <row r="44" spans="1:9" s="1194" customFormat="1" ht="12" customHeight="1" x14ac:dyDescent="0.2">
      <c r="A44" s="955"/>
      <c r="B44" s="956">
        <v>648</v>
      </c>
      <c r="C44" s="955" t="s">
        <v>539</v>
      </c>
      <c r="D44" s="1201">
        <v>490730</v>
      </c>
      <c r="E44" s="1201"/>
      <c r="F44" s="1201"/>
      <c r="G44" s="1201"/>
      <c r="H44" s="1201"/>
      <c r="I44" s="1211">
        <f t="shared" si="11"/>
        <v>0</v>
      </c>
    </row>
    <row r="45" spans="1:9" s="1194" customFormat="1" ht="12" customHeight="1" thickBot="1" x14ac:dyDescent="0.25">
      <c r="A45" s="957"/>
      <c r="B45" s="958">
        <v>649</v>
      </c>
      <c r="C45" s="957" t="s">
        <v>540</v>
      </c>
      <c r="D45" s="1201"/>
      <c r="E45" s="1201"/>
      <c r="F45" s="1201"/>
      <c r="G45" s="1201"/>
      <c r="H45" s="1201"/>
      <c r="I45" s="1212">
        <f t="shared" si="11"/>
        <v>0</v>
      </c>
    </row>
    <row r="46" spans="1:9" s="1194" customFormat="1" ht="12" customHeight="1" thickBot="1" x14ac:dyDescent="0.25">
      <c r="A46" s="951">
        <v>66</v>
      </c>
      <c r="B46" s="1455" t="s">
        <v>541</v>
      </c>
      <c r="C46" s="1455"/>
      <c r="D46" s="952">
        <f>D47</f>
        <v>0</v>
      </c>
      <c r="E46" s="952">
        <f t="shared" ref="E46:H46" si="13">E47</f>
        <v>0</v>
      </c>
      <c r="F46" s="952">
        <f t="shared" si="13"/>
        <v>0</v>
      </c>
      <c r="G46" s="952">
        <f t="shared" si="13"/>
        <v>0</v>
      </c>
      <c r="H46" s="952">
        <f t="shared" si="13"/>
        <v>0</v>
      </c>
      <c r="I46" s="1209">
        <f t="shared" si="11"/>
        <v>0</v>
      </c>
    </row>
    <row r="47" spans="1:9" s="1194" customFormat="1" ht="12" customHeight="1" thickBot="1" x14ac:dyDescent="0.25">
      <c r="A47" s="959"/>
      <c r="B47" s="960">
        <v>662</v>
      </c>
      <c r="C47" s="959" t="s">
        <v>542</v>
      </c>
      <c r="D47" s="1213"/>
      <c r="E47" s="1213"/>
      <c r="F47" s="1213"/>
      <c r="G47" s="1213"/>
      <c r="H47" s="1213"/>
      <c r="I47" s="1210">
        <f t="shared" si="11"/>
        <v>0</v>
      </c>
    </row>
    <row r="48" spans="1:9" s="1194" customFormat="1" ht="12" customHeight="1" thickBot="1" x14ac:dyDescent="0.25">
      <c r="A48" s="951">
        <v>67</v>
      </c>
      <c r="B48" s="1455" t="s">
        <v>543</v>
      </c>
      <c r="C48" s="1455"/>
      <c r="D48" s="952">
        <f t="shared" ref="D48:H48" si="14">SUM(D49:D53)</f>
        <v>38218425</v>
      </c>
      <c r="E48" s="952">
        <f t="shared" si="14"/>
        <v>37446578</v>
      </c>
      <c r="F48" s="952">
        <f t="shared" si="14"/>
        <v>0</v>
      </c>
      <c r="G48" s="952">
        <f t="shared" si="14"/>
        <v>0</v>
      </c>
      <c r="H48" s="952">
        <f t="shared" si="14"/>
        <v>0</v>
      </c>
      <c r="I48" s="1209">
        <f t="shared" si="11"/>
        <v>37446578</v>
      </c>
    </row>
    <row r="49" spans="1:9" s="1194" customFormat="1" ht="12" customHeight="1" x14ac:dyDescent="0.2">
      <c r="A49" s="954" t="s">
        <v>544</v>
      </c>
      <c r="B49" s="954">
        <v>500</v>
      </c>
      <c r="C49" s="953" t="s">
        <v>545</v>
      </c>
      <c r="D49" s="1201">
        <v>4141000</v>
      </c>
      <c r="E49" s="1199">
        <v>4560000</v>
      </c>
      <c r="F49" s="1199"/>
      <c r="G49" s="1199"/>
      <c r="H49" s="1199"/>
      <c r="I49" s="1214">
        <f t="shared" si="11"/>
        <v>4560000</v>
      </c>
    </row>
    <row r="50" spans="1:9" s="1194" customFormat="1" ht="12" customHeight="1" x14ac:dyDescent="0.2">
      <c r="A50" s="954" t="s">
        <v>544</v>
      </c>
      <c r="B50" s="954">
        <v>510</v>
      </c>
      <c r="C50" s="953" t="s">
        <v>546</v>
      </c>
      <c r="D50" s="1201"/>
      <c r="E50" s="1199"/>
      <c r="F50" s="1199"/>
      <c r="G50" s="1199"/>
      <c r="H50" s="1199"/>
      <c r="I50" s="1214">
        <f t="shared" si="11"/>
        <v>0</v>
      </c>
    </row>
    <row r="51" spans="1:9" s="1194" customFormat="1" ht="12" customHeight="1" x14ac:dyDescent="0.2">
      <c r="A51" s="954" t="s">
        <v>544</v>
      </c>
      <c r="B51" s="954">
        <v>600</v>
      </c>
      <c r="C51" s="953" t="s">
        <v>547</v>
      </c>
      <c r="D51" s="1201">
        <v>31004833</v>
      </c>
      <c r="E51" s="1199">
        <v>31004833</v>
      </c>
      <c r="F51" s="1199"/>
      <c r="G51" s="1199"/>
      <c r="H51" s="1199"/>
      <c r="I51" s="1214">
        <f t="shared" si="11"/>
        <v>31004833</v>
      </c>
    </row>
    <row r="52" spans="1:9" s="1194" customFormat="1" ht="12" customHeight="1" x14ac:dyDescent="0.2">
      <c r="A52" s="954" t="s">
        <v>544</v>
      </c>
      <c r="B52" s="954"/>
      <c r="C52" s="953" t="s">
        <v>548</v>
      </c>
      <c r="D52" s="1201">
        <v>3072592</v>
      </c>
      <c r="E52" s="1199">
        <v>1881745</v>
      </c>
      <c r="F52" s="1199"/>
      <c r="G52" s="1199"/>
      <c r="H52" s="1199"/>
      <c r="I52" s="1214">
        <f t="shared" si="11"/>
        <v>1881745</v>
      </c>
    </row>
    <row r="53" spans="1:9" s="1194" customFormat="1" ht="12" customHeight="1" thickBot="1" x14ac:dyDescent="0.25">
      <c r="A53" s="961" t="s">
        <v>544</v>
      </c>
      <c r="B53" s="1215"/>
      <c r="C53" s="962" t="s">
        <v>549</v>
      </c>
      <c r="D53" s="1201"/>
      <c r="E53" s="1201"/>
      <c r="F53" s="1201"/>
      <c r="G53" s="1201"/>
      <c r="H53" s="1201"/>
      <c r="I53" s="1216">
        <f t="shared" si="11"/>
        <v>0</v>
      </c>
    </row>
    <row r="54" spans="1:9" s="1194" customFormat="1" ht="12" customHeight="1" thickBot="1" x14ac:dyDescent="0.25">
      <c r="A54" s="963" t="s">
        <v>550</v>
      </c>
      <c r="B54" s="963"/>
      <c r="C54" s="964"/>
      <c r="D54" s="965">
        <f>D36-D5</f>
        <v>0</v>
      </c>
      <c r="E54" s="965">
        <f>E36-E5</f>
        <v>0</v>
      </c>
      <c r="F54" s="965">
        <f>F36-F5</f>
        <v>0</v>
      </c>
      <c r="G54" s="965">
        <f>G36-G5</f>
        <v>0</v>
      </c>
      <c r="H54" s="965">
        <f>H36-H5</f>
        <v>0</v>
      </c>
      <c r="I54" s="1217">
        <f t="shared" si="11"/>
        <v>0</v>
      </c>
    </row>
    <row r="55" spans="1:9" s="1194" customFormat="1" ht="12" customHeight="1" thickBot="1" x14ac:dyDescent="0.25">
      <c r="A55" s="1445" t="s">
        <v>551</v>
      </c>
      <c r="B55" s="1446"/>
      <c r="C55" s="1446"/>
      <c r="D55" s="1494"/>
      <c r="E55" s="1494"/>
      <c r="F55" s="1494"/>
      <c r="G55" s="1494"/>
      <c r="H55" s="1494"/>
      <c r="I55" s="1495"/>
    </row>
    <row r="56" spans="1:9" s="1194" customFormat="1" ht="12" customHeight="1" thickBot="1" x14ac:dyDescent="0.25">
      <c r="A56" s="963" t="s">
        <v>552</v>
      </c>
      <c r="B56" s="963"/>
      <c r="C56" s="964"/>
      <c r="D56" s="966">
        <f t="shared" ref="D56:H56" si="15">SUM(D57:D58)</f>
        <v>0</v>
      </c>
      <c r="E56" s="966">
        <f t="shared" si="15"/>
        <v>0</v>
      </c>
      <c r="F56" s="966">
        <f t="shared" si="15"/>
        <v>0</v>
      </c>
      <c r="G56" s="966">
        <f t="shared" si="15"/>
        <v>0</v>
      </c>
      <c r="H56" s="966">
        <f t="shared" si="15"/>
        <v>0</v>
      </c>
      <c r="I56" s="1217">
        <f t="shared" ref="I56:I62" si="16">SUM(E56:H56)</f>
        <v>0</v>
      </c>
    </row>
    <row r="57" spans="1:9" s="1194" customFormat="1" ht="12" customHeight="1" x14ac:dyDescent="0.2">
      <c r="A57" s="967" t="s">
        <v>553</v>
      </c>
      <c r="B57" s="968" t="s">
        <v>554</v>
      </c>
      <c r="C57" s="968"/>
      <c r="D57" s="1201"/>
      <c r="E57" s="1201"/>
      <c r="F57" s="1201"/>
      <c r="G57" s="1201"/>
      <c r="H57" s="1201"/>
      <c r="I57" s="1218">
        <f t="shared" si="16"/>
        <v>0</v>
      </c>
    </row>
    <row r="58" spans="1:9" s="1194" customFormat="1" ht="12" customHeight="1" thickBot="1" x14ac:dyDescent="0.25">
      <c r="A58" s="969"/>
      <c r="B58" s="970" t="s">
        <v>555</v>
      </c>
      <c r="C58" s="970"/>
      <c r="D58" s="1201"/>
      <c r="E58" s="1201"/>
      <c r="F58" s="1201"/>
      <c r="G58" s="1201"/>
      <c r="H58" s="1201"/>
      <c r="I58" s="1219">
        <f t="shared" si="16"/>
        <v>0</v>
      </c>
    </row>
    <row r="59" spans="1:9" s="1194" customFormat="1" ht="12" customHeight="1" thickBot="1" x14ac:dyDescent="0.25">
      <c r="A59" s="963" t="s">
        <v>556</v>
      </c>
      <c r="B59" s="963"/>
      <c r="C59" s="963"/>
      <c r="D59" s="965">
        <f t="shared" ref="D59:H59" si="17">SUM(D60:D62)</f>
        <v>0</v>
      </c>
      <c r="E59" s="965">
        <f t="shared" si="17"/>
        <v>0</v>
      </c>
      <c r="F59" s="965">
        <f t="shared" si="17"/>
        <v>0</v>
      </c>
      <c r="G59" s="965">
        <f t="shared" si="17"/>
        <v>0</v>
      </c>
      <c r="H59" s="965">
        <f t="shared" si="17"/>
        <v>0</v>
      </c>
      <c r="I59" s="1217">
        <f t="shared" si="16"/>
        <v>0</v>
      </c>
    </row>
    <row r="60" spans="1:9" s="1194" customFormat="1" ht="12" customHeight="1" x14ac:dyDescent="0.2">
      <c r="A60" s="971" t="s">
        <v>557</v>
      </c>
      <c r="B60" s="972" t="s">
        <v>558</v>
      </c>
      <c r="C60" s="972"/>
      <c r="D60" s="1205"/>
      <c r="E60" s="1205"/>
      <c r="F60" s="1205"/>
      <c r="G60" s="1205"/>
      <c r="H60" s="1205"/>
      <c r="I60" s="1218">
        <f t="shared" si="16"/>
        <v>0</v>
      </c>
    </row>
    <row r="61" spans="1:9" s="1194" customFormat="1" ht="12" customHeight="1" x14ac:dyDescent="0.2">
      <c r="A61" s="973"/>
      <c r="B61" s="974" t="s">
        <v>559</v>
      </c>
      <c r="C61" s="974"/>
      <c r="D61" s="1201"/>
      <c r="E61" s="1201"/>
      <c r="F61" s="1201"/>
      <c r="G61" s="1201"/>
      <c r="H61" s="1201"/>
      <c r="I61" s="1220">
        <f t="shared" si="16"/>
        <v>0</v>
      </c>
    </row>
    <row r="62" spans="1:9" s="1194" customFormat="1" ht="12" customHeight="1" thickBot="1" x14ac:dyDescent="0.25">
      <c r="A62" s="975"/>
      <c r="B62" s="976" t="s">
        <v>560</v>
      </c>
      <c r="C62" s="976"/>
      <c r="D62" s="1221"/>
      <c r="E62" s="1221"/>
      <c r="F62" s="1221"/>
      <c r="G62" s="1221"/>
      <c r="H62" s="1221"/>
      <c r="I62" s="1222">
        <f t="shared" si="16"/>
        <v>0</v>
      </c>
    </row>
    <row r="63" spans="1:9" s="1194" customFormat="1" ht="12" customHeight="1" x14ac:dyDescent="0.2">
      <c r="A63" s="977"/>
      <c r="B63" s="207"/>
      <c r="C63" s="207"/>
      <c r="D63" s="978"/>
      <c r="E63" s="979"/>
    </row>
    <row r="64" spans="1:9" s="1194" customFormat="1" ht="12" customHeight="1" x14ac:dyDescent="0.2">
      <c r="A64" s="980" t="s">
        <v>335</v>
      </c>
      <c r="B64" s="207"/>
      <c r="C64" s="1223" t="str">
        <f>[2]P8!C89</f>
        <v>Mgr. Radoslava Žáková</v>
      </c>
      <c r="D64" s="208" t="s">
        <v>336</v>
      </c>
      <c r="E64" s="979"/>
      <c r="F64" s="1224"/>
      <c r="G64" s="981" t="s">
        <v>337</v>
      </c>
      <c r="H64" s="1225" t="s">
        <v>645</v>
      </c>
    </row>
    <row r="65" spans="1:9" s="1194" customFormat="1" ht="7.5" customHeight="1" x14ac:dyDescent="0.2">
      <c r="D65" s="208"/>
      <c r="E65" s="207"/>
      <c r="F65" s="1224"/>
      <c r="G65" s="1224"/>
      <c r="H65" s="1224"/>
      <c r="I65" s="1224"/>
    </row>
    <row r="66" spans="1:9" s="1194" customFormat="1" ht="12" customHeight="1" x14ac:dyDescent="0.2">
      <c r="A66" s="980" t="s">
        <v>338</v>
      </c>
      <c r="B66" s="207"/>
      <c r="C66" s="1223" t="str">
        <f>[2]P8!C91</f>
        <v>Mgr. Radoslava Žáková</v>
      </c>
      <c r="D66" s="208" t="s">
        <v>336</v>
      </c>
      <c r="E66" s="982"/>
      <c r="F66" s="1224"/>
      <c r="G66" s="1224"/>
      <c r="H66" s="1224"/>
      <c r="I66" s="1224"/>
    </row>
    <row r="67" spans="1:9" s="1194" customFormat="1" ht="7.5" customHeight="1" x14ac:dyDescent="0.2">
      <c r="A67" s="1224"/>
      <c r="B67" s="1224"/>
      <c r="C67" s="1224"/>
      <c r="D67" s="1224"/>
      <c r="E67" s="1224"/>
      <c r="F67" s="1224"/>
      <c r="G67" s="1224"/>
      <c r="H67" s="1224"/>
      <c r="I67" s="1224"/>
    </row>
    <row r="68" spans="1:9" x14ac:dyDescent="0.3">
      <c r="A68" s="209" t="s">
        <v>561</v>
      </c>
      <c r="B68" s="1226"/>
      <c r="C68" s="1226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B9:C9"/>
    <mergeCell ref="C1:E1"/>
    <mergeCell ref="B2:G2"/>
    <mergeCell ref="A3:G3"/>
    <mergeCell ref="A5:C5"/>
    <mergeCell ref="B6:C6"/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</mergeCells>
  <pageMargins left="0.34" right="0.17" top="0.38" bottom="0.34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90" customWidth="1"/>
    <col min="2" max="2" width="5" style="1190" customWidth="1"/>
    <col min="3" max="3" width="32.6640625" style="1190" customWidth="1"/>
    <col min="4" max="4" width="10.109375" style="1190" customWidth="1"/>
    <col min="5" max="5" width="10" style="1190" customWidth="1"/>
    <col min="6" max="7" width="8.33203125" style="1190" customWidth="1"/>
    <col min="8" max="8" width="10" style="1190" customWidth="1"/>
    <col min="9" max="16384" width="9.109375" style="1190"/>
  </cols>
  <sheetData>
    <row r="1" spans="1:11" x14ac:dyDescent="0.3">
      <c r="A1" s="1227"/>
      <c r="B1" s="1227"/>
      <c r="C1" s="1228" t="s">
        <v>254</v>
      </c>
      <c r="D1" s="1227"/>
      <c r="E1" s="1229" t="s">
        <v>255</v>
      </c>
      <c r="F1" s="1230">
        <v>2025</v>
      </c>
      <c r="G1" s="1227"/>
      <c r="H1" s="120" t="s">
        <v>256</v>
      </c>
    </row>
    <row r="2" spans="1:11" s="1194" customFormat="1" ht="11.4" customHeight="1" x14ac:dyDescent="0.2">
      <c r="A2" s="121"/>
      <c r="B2" s="1499" t="s">
        <v>563</v>
      </c>
      <c r="C2" s="1499"/>
      <c r="D2" s="1499"/>
      <c r="E2" s="1499"/>
      <c r="F2" s="1499"/>
      <c r="G2" s="1499"/>
      <c r="H2" s="122"/>
      <c r="I2" s="123"/>
      <c r="J2" s="1224"/>
      <c r="K2" s="1224"/>
    </row>
    <row r="3" spans="1:11" s="1194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224"/>
      <c r="K3" s="1224"/>
    </row>
    <row r="4" spans="1:11" s="1194" customFormat="1" ht="11.4" customHeight="1" x14ac:dyDescent="0.2">
      <c r="A4" s="1483"/>
      <c r="B4" s="1485" t="s">
        <v>260</v>
      </c>
      <c r="C4" s="1487" t="s">
        <v>261</v>
      </c>
      <c r="D4" s="1489" t="s">
        <v>262</v>
      </c>
      <c r="E4" s="1491" t="s">
        <v>263</v>
      </c>
      <c r="F4" s="1485" t="s">
        <v>264</v>
      </c>
      <c r="G4" s="1485"/>
      <c r="H4" s="1493"/>
      <c r="I4" s="123"/>
      <c r="J4" s="1224"/>
      <c r="K4" s="1224"/>
    </row>
    <row r="5" spans="1:11" s="1194" customFormat="1" ht="11.4" customHeight="1" thickBot="1" x14ac:dyDescent="0.25">
      <c r="A5" s="1484"/>
      <c r="B5" s="1486"/>
      <c r="C5" s="1488"/>
      <c r="D5" s="1490"/>
      <c r="E5" s="1492"/>
      <c r="F5" s="506" t="s">
        <v>265</v>
      </c>
      <c r="G5" s="506" t="s">
        <v>266</v>
      </c>
      <c r="H5" s="125" t="s">
        <v>267</v>
      </c>
      <c r="I5" s="123"/>
      <c r="J5" s="1224"/>
      <c r="K5" s="1224"/>
    </row>
    <row r="6" spans="1:11" s="1194" customFormat="1" ht="11.4" customHeight="1" thickBot="1" x14ac:dyDescent="0.25">
      <c r="A6" s="1479" t="s">
        <v>268</v>
      </c>
      <c r="B6" s="1480"/>
      <c r="C6" s="1481"/>
      <c r="D6" s="126">
        <f>D7+D22+D44+D58+D61+D70+D78+D81</f>
        <v>37528578</v>
      </c>
      <c r="E6" s="127">
        <f>E7+E22+E44+E58+E61+E70+E78+E81</f>
        <v>4560000</v>
      </c>
      <c r="F6" s="128">
        <f>F7+F22+F44+F58+F61+F70+F78+F81</f>
        <v>82000</v>
      </c>
      <c r="G6" s="128">
        <f>G7+G22+G44+G58+G61+G70+G78+G81</f>
        <v>0</v>
      </c>
      <c r="H6" s="129">
        <f>H7+H22+H44+H58+H61+H70+H78+H81</f>
        <v>32886578</v>
      </c>
      <c r="I6" s="123"/>
      <c r="J6" s="1224"/>
      <c r="K6" s="1224"/>
    </row>
    <row r="7" spans="1:11" s="1194" customFormat="1" ht="11.4" customHeight="1" thickBot="1" x14ac:dyDescent="0.25">
      <c r="A7" s="130">
        <v>50</v>
      </c>
      <c r="B7" s="1469" t="s">
        <v>269</v>
      </c>
      <c r="C7" s="1470"/>
      <c r="D7" s="131">
        <f>SUM(E7:H7)</f>
        <v>2536447</v>
      </c>
      <c r="E7" s="132">
        <f>SUM(E8+E17)</f>
        <v>2083000</v>
      </c>
      <c r="F7" s="133">
        <f>SUM(F8+F17)</f>
        <v>12000</v>
      </c>
      <c r="G7" s="133">
        <f>SUM(G8+G17)</f>
        <v>0</v>
      </c>
      <c r="H7" s="134">
        <f>SUM(H8+H17)</f>
        <v>441447</v>
      </c>
      <c r="I7" s="123"/>
      <c r="J7" s="1224"/>
      <c r="K7" s="1224"/>
    </row>
    <row r="8" spans="1:11" s="1194" customFormat="1" ht="11.4" customHeight="1" thickBot="1" x14ac:dyDescent="0.25">
      <c r="A8" s="135">
        <v>501</v>
      </c>
      <c r="B8" s="1471" t="s">
        <v>270</v>
      </c>
      <c r="C8" s="1472"/>
      <c r="D8" s="136">
        <f>SUM(E8:H8)</f>
        <v>889447</v>
      </c>
      <c r="E8" s="137">
        <f>SUM(E9:E16)</f>
        <v>436000</v>
      </c>
      <c r="F8" s="138">
        <f>SUM(F9:F16)</f>
        <v>12000</v>
      </c>
      <c r="G8" s="138">
        <f>SUM(G9:G16)</f>
        <v>0</v>
      </c>
      <c r="H8" s="139">
        <f>SUM(H9:H16)</f>
        <v>441447</v>
      </c>
      <c r="I8" s="123"/>
      <c r="J8" s="1224"/>
      <c r="K8" s="1224"/>
    </row>
    <row r="9" spans="1:11" s="1194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431745</v>
      </c>
      <c r="E9" s="1231">
        <v>268000</v>
      </c>
      <c r="F9" s="1232">
        <v>12000</v>
      </c>
      <c r="G9" s="1232"/>
      <c r="H9" s="1233">
        <v>151745</v>
      </c>
      <c r="I9" s="123"/>
      <c r="J9" s="1224"/>
      <c r="K9" s="1224"/>
    </row>
    <row r="10" spans="1:11" s="1194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319702</v>
      </c>
      <c r="E10" s="1234">
        <v>30000</v>
      </c>
      <c r="F10" s="1235"/>
      <c r="G10" s="1235"/>
      <c r="H10" s="1236">
        <v>289702</v>
      </c>
      <c r="I10" s="123"/>
      <c r="J10" s="1224"/>
      <c r="K10" s="1224"/>
    </row>
    <row r="11" spans="1:11" s="1194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35000</v>
      </c>
      <c r="E11" s="1234">
        <v>35000</v>
      </c>
      <c r="F11" s="1235"/>
      <c r="G11" s="1235"/>
      <c r="H11" s="1236"/>
      <c r="I11" s="123"/>
      <c r="J11" s="1224"/>
      <c r="K11" s="1224"/>
    </row>
    <row r="12" spans="1:11" s="1194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18000</v>
      </c>
      <c r="E12" s="1234">
        <v>18000</v>
      </c>
      <c r="F12" s="1235"/>
      <c r="G12" s="1235"/>
      <c r="H12" s="1236"/>
      <c r="I12" s="123"/>
      <c r="J12" s="1224"/>
      <c r="K12" s="1224"/>
    </row>
    <row r="13" spans="1:11" s="1194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0</v>
      </c>
      <c r="E13" s="1234"/>
      <c r="F13" s="1235"/>
      <c r="G13" s="1235"/>
      <c r="H13" s="1236"/>
      <c r="I13" s="123"/>
      <c r="J13" s="1224"/>
      <c r="K13" s="1224"/>
    </row>
    <row r="14" spans="1:11" s="1194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234"/>
      <c r="F14" s="1235"/>
      <c r="G14" s="1235"/>
      <c r="H14" s="1236"/>
      <c r="I14" s="123"/>
      <c r="J14" s="1224"/>
      <c r="K14" s="1224"/>
    </row>
    <row r="15" spans="1:11" s="1194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85000</v>
      </c>
      <c r="E15" s="1234">
        <v>85000</v>
      </c>
      <c r="F15" s="1235"/>
      <c r="G15" s="1235"/>
      <c r="H15" s="1236"/>
      <c r="I15" s="123"/>
      <c r="J15" s="1224"/>
      <c r="K15" s="1224"/>
    </row>
    <row r="16" spans="1:11" s="1194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237"/>
      <c r="F16" s="1238"/>
      <c r="G16" s="1238"/>
      <c r="H16" s="1239"/>
      <c r="I16" s="123"/>
      <c r="J16" s="1224"/>
      <c r="K16" s="1224"/>
    </row>
    <row r="17" spans="1:11" s="1194" customFormat="1" ht="11.4" customHeight="1" thickBot="1" x14ac:dyDescent="0.25">
      <c r="A17" s="135">
        <v>502</v>
      </c>
      <c r="B17" s="1471" t="s">
        <v>279</v>
      </c>
      <c r="C17" s="1472"/>
      <c r="D17" s="136">
        <f t="shared" si="0"/>
        <v>1647000</v>
      </c>
      <c r="E17" s="152">
        <f>SUM(E18:E21)</f>
        <v>1647000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224"/>
      <c r="K17" s="1224"/>
    </row>
    <row r="18" spans="1:11" s="1194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208000</v>
      </c>
      <c r="E18" s="1231">
        <v>208000</v>
      </c>
      <c r="F18" s="1232"/>
      <c r="G18" s="1232"/>
      <c r="H18" s="1233"/>
      <c r="I18" s="123"/>
      <c r="J18" s="1224"/>
      <c r="K18" s="1224"/>
    </row>
    <row r="19" spans="1:11" s="1194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939000</v>
      </c>
      <c r="E19" s="1234">
        <v>939000</v>
      </c>
      <c r="F19" s="1235"/>
      <c r="G19" s="1235"/>
      <c r="H19" s="1236"/>
      <c r="I19" s="123"/>
      <c r="J19" s="1224"/>
      <c r="K19" s="1224"/>
    </row>
    <row r="20" spans="1:11" s="1194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400000</v>
      </c>
      <c r="E20" s="1234">
        <v>400000</v>
      </c>
      <c r="F20" s="1235"/>
      <c r="G20" s="1235"/>
      <c r="H20" s="1236"/>
      <c r="I20" s="123"/>
      <c r="J20" s="1224"/>
      <c r="K20" s="1224"/>
    </row>
    <row r="21" spans="1:11" s="1194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100000</v>
      </c>
      <c r="E21" s="1234">
        <v>100000</v>
      </c>
      <c r="F21" s="1235"/>
      <c r="G21" s="1235"/>
      <c r="H21" s="1236"/>
      <c r="I21" s="123"/>
      <c r="J21" s="1224"/>
      <c r="K21" s="1224"/>
    </row>
    <row r="22" spans="1:11" s="1194" customFormat="1" ht="11.4" customHeight="1" thickBot="1" x14ac:dyDescent="0.25">
      <c r="A22" s="155">
        <v>51</v>
      </c>
      <c r="B22" s="1473" t="s">
        <v>284</v>
      </c>
      <c r="C22" s="1474"/>
      <c r="D22" s="156">
        <f t="shared" si="0"/>
        <v>2636000</v>
      </c>
      <c r="E22" s="157">
        <f>SUM(E23+E26+E28+E30)</f>
        <v>2106000</v>
      </c>
      <c r="F22" s="157">
        <f>SUM(F23+F26+F28+F30)</f>
        <v>70000</v>
      </c>
      <c r="G22" s="157">
        <f>SUM(G23+G26+G28+G30)</f>
        <v>0</v>
      </c>
      <c r="H22" s="157">
        <f>SUM(H23+H26+H28+H30)</f>
        <v>460000</v>
      </c>
      <c r="I22" s="123"/>
      <c r="J22" s="1224"/>
      <c r="K22" s="1224"/>
    </row>
    <row r="23" spans="1:11" s="1194" customFormat="1" ht="11.4" customHeight="1" thickBot="1" x14ac:dyDescent="0.25">
      <c r="A23" s="158">
        <v>511</v>
      </c>
      <c r="B23" s="1463" t="s">
        <v>285</v>
      </c>
      <c r="C23" s="1464"/>
      <c r="D23" s="159">
        <f t="shared" ref="D23" si="1">SUM(E23:H23)</f>
        <v>940000</v>
      </c>
      <c r="E23" s="160">
        <f>SUM(E24:E25)</f>
        <v>940000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224"/>
      <c r="K23" s="1224"/>
    </row>
    <row r="24" spans="1:11" s="1194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900000</v>
      </c>
      <c r="E24" s="1234">
        <v>900000</v>
      </c>
      <c r="F24" s="1235"/>
      <c r="G24" s="1235"/>
      <c r="H24" s="1236"/>
      <c r="I24" s="123"/>
      <c r="J24" s="1224"/>
      <c r="K24" s="1224"/>
    </row>
    <row r="25" spans="1:11" s="1194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40000</v>
      </c>
      <c r="E25" s="1234">
        <v>40000</v>
      </c>
      <c r="F25" s="1235"/>
      <c r="G25" s="1235"/>
      <c r="H25" s="1236"/>
      <c r="I25" s="123"/>
      <c r="J25" s="1224"/>
      <c r="K25" s="1224"/>
    </row>
    <row r="26" spans="1:11" s="1194" customFormat="1" ht="11.4" customHeight="1" thickBot="1" x14ac:dyDescent="0.25">
      <c r="A26" s="158">
        <v>512</v>
      </c>
      <c r="B26" s="1463" t="s">
        <v>288</v>
      </c>
      <c r="C26" s="1464"/>
      <c r="D26" s="159">
        <f t="shared" si="0"/>
        <v>40000</v>
      </c>
      <c r="E26" s="160">
        <f>SUM(E27:E27)</f>
        <v>0</v>
      </c>
      <c r="F26" s="160">
        <f>SUM(F27:F27)</f>
        <v>40000</v>
      </c>
      <c r="G26" s="160">
        <f>SUM(G27:G27)</f>
        <v>0</v>
      </c>
      <c r="H26" s="160">
        <f>SUM(H27:H27)</f>
        <v>0</v>
      </c>
      <c r="I26" s="123"/>
      <c r="J26" s="1224"/>
      <c r="K26" s="1224"/>
    </row>
    <row r="27" spans="1:11" s="1194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40000</v>
      </c>
      <c r="E27" s="1234"/>
      <c r="F27" s="1235">
        <v>40000</v>
      </c>
      <c r="G27" s="1235"/>
      <c r="H27" s="1236"/>
      <c r="I27" s="123"/>
      <c r="J27" s="1224"/>
      <c r="K27" s="1224"/>
    </row>
    <row r="28" spans="1:11" s="1194" customFormat="1" ht="11.4" customHeight="1" thickBot="1" x14ac:dyDescent="0.25">
      <c r="A28" s="158">
        <v>513</v>
      </c>
      <c r="B28" s="1463" t="s">
        <v>290</v>
      </c>
      <c r="C28" s="1464"/>
      <c r="D28" s="159">
        <f t="shared" si="0"/>
        <v>4000</v>
      </c>
      <c r="E28" s="160">
        <f>SUM(E29:E29)</f>
        <v>4000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224"/>
      <c r="K28" s="1224"/>
    </row>
    <row r="29" spans="1:11" s="1194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4000</v>
      </c>
      <c r="E29" s="1234">
        <v>4000</v>
      </c>
      <c r="F29" s="1235"/>
      <c r="G29" s="1235"/>
      <c r="H29" s="1236"/>
      <c r="I29" s="123"/>
      <c r="J29" s="1224"/>
      <c r="K29" s="1224"/>
    </row>
    <row r="30" spans="1:11" s="1194" customFormat="1" ht="11.4" customHeight="1" thickBot="1" x14ac:dyDescent="0.25">
      <c r="A30" s="158">
        <v>518</v>
      </c>
      <c r="B30" s="1463" t="s">
        <v>292</v>
      </c>
      <c r="C30" s="1464"/>
      <c r="D30" s="159">
        <f t="shared" si="0"/>
        <v>1652000</v>
      </c>
      <c r="E30" s="160">
        <f>SUM(E31:E43)</f>
        <v>1162000</v>
      </c>
      <c r="F30" s="160">
        <f>SUM(F31:F43)</f>
        <v>30000</v>
      </c>
      <c r="G30" s="160">
        <f>SUM(G31:G43)</f>
        <v>0</v>
      </c>
      <c r="H30" s="160">
        <f>SUM(H31:H43)</f>
        <v>460000</v>
      </c>
      <c r="I30" s="123"/>
      <c r="J30" s="1224"/>
      <c r="K30" s="1224"/>
    </row>
    <row r="31" spans="1:11" s="1194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40000</v>
      </c>
      <c r="E31" s="1234">
        <v>40000</v>
      </c>
      <c r="F31" s="1235"/>
      <c r="G31" s="1235"/>
      <c r="H31" s="1236"/>
      <c r="I31" s="123"/>
      <c r="J31" s="1224"/>
      <c r="K31" s="1224"/>
    </row>
    <row r="32" spans="1:11" s="1194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14000</v>
      </c>
      <c r="E32" s="1234">
        <v>14000</v>
      </c>
      <c r="F32" s="1235"/>
      <c r="G32" s="1235"/>
      <c r="H32" s="1236"/>
      <c r="I32" s="123"/>
      <c r="J32" s="1224"/>
      <c r="K32" s="1224"/>
    </row>
    <row r="33" spans="1:11" s="1194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4000</v>
      </c>
      <c r="E33" s="1234">
        <v>4000</v>
      </c>
      <c r="F33" s="1235"/>
      <c r="G33" s="1235"/>
      <c r="H33" s="1236"/>
      <c r="I33" s="123"/>
      <c r="J33" s="1240"/>
      <c r="K33" s="1224"/>
    </row>
    <row r="34" spans="1:11" s="1194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50000</v>
      </c>
      <c r="E34" s="1234">
        <v>50000</v>
      </c>
      <c r="F34" s="1235"/>
      <c r="G34" s="1235"/>
      <c r="H34" s="1236"/>
      <c r="I34" s="123"/>
      <c r="J34" s="1224"/>
      <c r="K34" s="1224"/>
    </row>
    <row r="35" spans="1:11" s="1194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860000</v>
      </c>
      <c r="E35" s="1234">
        <v>430000</v>
      </c>
      <c r="F35" s="1235">
        <v>30000</v>
      </c>
      <c r="G35" s="1235"/>
      <c r="H35" s="1236">
        <v>400000</v>
      </c>
      <c r="I35" s="123"/>
      <c r="J35" s="1224"/>
      <c r="K35" s="1224"/>
    </row>
    <row r="36" spans="1:11" s="1194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0</v>
      </c>
      <c r="E36" s="1234"/>
      <c r="F36" s="1235"/>
      <c r="G36" s="1235"/>
      <c r="H36" s="1236"/>
      <c r="I36" s="123"/>
      <c r="J36" s="1224"/>
      <c r="K36" s="1224"/>
    </row>
    <row r="37" spans="1:11" s="1194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20000</v>
      </c>
      <c r="E37" s="1234">
        <v>20000</v>
      </c>
      <c r="F37" s="1235"/>
      <c r="G37" s="1235"/>
      <c r="H37" s="1236"/>
      <c r="I37" s="123"/>
      <c r="J37" s="1224"/>
      <c r="K37" s="1224"/>
    </row>
    <row r="38" spans="1:11" s="1194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500000</v>
      </c>
      <c r="E38" s="1234">
        <v>500000</v>
      </c>
      <c r="F38" s="1235"/>
      <c r="G38" s="1235"/>
      <c r="H38" s="1236"/>
      <c r="I38" s="123"/>
      <c r="J38" s="1224"/>
      <c r="K38" s="1224"/>
    </row>
    <row r="39" spans="1:11" s="1194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234"/>
      <c r="F39" s="1235"/>
      <c r="G39" s="1235"/>
      <c r="H39" s="1236"/>
      <c r="I39" s="123"/>
      <c r="J39" s="1224"/>
      <c r="K39" s="1224"/>
    </row>
    <row r="40" spans="1:11" s="1194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4000</v>
      </c>
      <c r="E40" s="1234">
        <v>4000</v>
      </c>
      <c r="F40" s="1235"/>
      <c r="G40" s="1235"/>
      <c r="H40" s="1236"/>
      <c r="I40" s="123"/>
      <c r="J40" s="1224"/>
      <c r="K40" s="1224"/>
    </row>
    <row r="41" spans="1:11" s="1194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234"/>
      <c r="F41" s="1235"/>
      <c r="G41" s="1235"/>
      <c r="H41" s="1236"/>
      <c r="I41" s="123"/>
      <c r="J41" s="1224"/>
      <c r="K41" s="1224"/>
    </row>
    <row r="42" spans="1:11" s="1194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0</v>
      </c>
      <c r="E42" s="1234"/>
      <c r="F42" s="1235"/>
      <c r="G42" s="1235"/>
      <c r="H42" s="1236"/>
      <c r="I42" s="123"/>
      <c r="J42" s="1224"/>
      <c r="K42" s="1224"/>
    </row>
    <row r="43" spans="1:11" s="1194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160000</v>
      </c>
      <c r="E43" s="1234">
        <v>100000</v>
      </c>
      <c r="F43" s="1235"/>
      <c r="G43" s="1235"/>
      <c r="H43" s="1236">
        <v>60000</v>
      </c>
      <c r="I43" s="123"/>
      <c r="J43" s="1224"/>
      <c r="K43" s="1224"/>
    </row>
    <row r="44" spans="1:11" s="1194" customFormat="1" ht="11.4" customHeight="1" thickBot="1" x14ac:dyDescent="0.25">
      <c r="A44" s="173">
        <v>52</v>
      </c>
      <c r="B44" s="1477" t="s">
        <v>306</v>
      </c>
      <c r="C44" s="1478"/>
      <c r="D44" s="174">
        <f t="shared" si="0"/>
        <v>32056131</v>
      </c>
      <c r="E44" s="175">
        <f>SUM(E45+E47+E49+E51+E56)</f>
        <v>71000</v>
      </c>
      <c r="F44" s="175">
        <f>SUM(F45+F47+F49+F51+F56)</f>
        <v>0</v>
      </c>
      <c r="G44" s="175">
        <f>SUM(G45+G47+G49+G51+G56)</f>
        <v>0</v>
      </c>
      <c r="H44" s="175">
        <f>SUM(H45+H47+H49+H51+H56)</f>
        <v>31985131</v>
      </c>
      <c r="I44" s="123"/>
      <c r="J44" s="1224"/>
      <c r="K44" s="1224"/>
    </row>
    <row r="45" spans="1:11" s="1194" customFormat="1" ht="11.4" customHeight="1" thickBot="1" x14ac:dyDescent="0.25">
      <c r="A45" s="176">
        <v>521</v>
      </c>
      <c r="B45" s="1465" t="s">
        <v>307</v>
      </c>
      <c r="C45" s="1466"/>
      <c r="D45" s="177">
        <f t="shared" si="0"/>
        <v>23667233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23667233</v>
      </c>
      <c r="I45" s="123"/>
      <c r="J45" s="1224"/>
      <c r="K45" s="1224"/>
    </row>
    <row r="46" spans="1:11" s="1194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23667233</v>
      </c>
      <c r="E46" s="1234"/>
      <c r="F46" s="1235"/>
      <c r="G46" s="1235"/>
      <c r="H46" s="1236">
        <v>23667233</v>
      </c>
      <c r="I46" s="123"/>
      <c r="J46" s="1224"/>
      <c r="K46" s="1224"/>
    </row>
    <row r="47" spans="1:11" s="1194" customFormat="1" ht="11.4" customHeight="1" thickBot="1" x14ac:dyDescent="0.25">
      <c r="A47" s="176">
        <v>524</v>
      </c>
      <c r="B47" s="1465" t="s">
        <v>308</v>
      </c>
      <c r="C47" s="1466"/>
      <c r="D47" s="177">
        <f t="shared" si="0"/>
        <v>7961525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7961525</v>
      </c>
      <c r="I47" s="123"/>
      <c r="J47" s="1224"/>
      <c r="K47" s="1224"/>
    </row>
    <row r="48" spans="1:11" s="1194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7961525</v>
      </c>
      <c r="E48" s="1234"/>
      <c r="F48" s="1235"/>
      <c r="G48" s="1235"/>
      <c r="H48" s="1236">
        <v>7961525</v>
      </c>
      <c r="I48" s="123"/>
      <c r="J48" s="1224"/>
      <c r="K48" s="1224"/>
    </row>
    <row r="49" spans="1:11" s="1194" customFormat="1" ht="11.4" customHeight="1" thickBot="1" x14ac:dyDescent="0.25">
      <c r="A49" s="176">
        <v>525</v>
      </c>
      <c r="B49" s="1465" t="s">
        <v>309</v>
      </c>
      <c r="C49" s="1466"/>
      <c r="D49" s="177">
        <f t="shared" si="0"/>
        <v>100000</v>
      </c>
      <c r="E49" s="178">
        <f>SUM(E50:E50)</f>
        <v>0</v>
      </c>
      <c r="F49" s="178">
        <f>SUM(F50:F50)</f>
        <v>0</v>
      </c>
      <c r="G49" s="178">
        <f>SUM(G50:G50)</f>
        <v>0</v>
      </c>
      <c r="H49" s="178">
        <f>SUM(H50:H50)</f>
        <v>100000</v>
      </c>
      <c r="I49" s="123"/>
      <c r="J49" s="1224"/>
      <c r="K49" s="1224"/>
    </row>
    <row r="50" spans="1:11" s="1194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100000</v>
      </c>
      <c r="E50" s="1234"/>
      <c r="F50" s="1235"/>
      <c r="G50" s="1235"/>
      <c r="H50" s="1236">
        <v>100000</v>
      </c>
      <c r="I50" s="123"/>
      <c r="J50" s="1224"/>
      <c r="K50" s="1224"/>
    </row>
    <row r="51" spans="1:11" s="1194" customFormat="1" ht="11.4" customHeight="1" x14ac:dyDescent="0.2">
      <c r="A51" s="183">
        <v>527</v>
      </c>
      <c r="B51" s="1467" t="s">
        <v>310</v>
      </c>
      <c r="C51" s="1468"/>
      <c r="D51" s="184">
        <f t="shared" si="0"/>
        <v>327373</v>
      </c>
      <c r="E51" s="185">
        <f>SUM(E52:E55)</f>
        <v>71000</v>
      </c>
      <c r="F51" s="185">
        <f>SUM(F52:F55)</f>
        <v>0</v>
      </c>
      <c r="G51" s="185">
        <f>SUM(G52:G55)</f>
        <v>0</v>
      </c>
      <c r="H51" s="185">
        <f>SUM(H52:H55)</f>
        <v>256373</v>
      </c>
      <c r="I51" s="123"/>
      <c r="J51" s="1224"/>
      <c r="K51" s="1224"/>
    </row>
    <row r="52" spans="1:11" s="1194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236373</v>
      </c>
      <c r="E52" s="1234"/>
      <c r="F52" s="1235"/>
      <c r="G52" s="1235"/>
      <c r="H52" s="1236">
        <v>236373</v>
      </c>
      <c r="I52" s="123"/>
      <c r="J52" s="1224"/>
      <c r="K52" s="1224"/>
    </row>
    <row r="53" spans="1:11" s="1194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80000</v>
      </c>
      <c r="E53" s="1234">
        <v>60000</v>
      </c>
      <c r="F53" s="1235"/>
      <c r="G53" s="1235"/>
      <c r="H53" s="1236">
        <v>20000</v>
      </c>
      <c r="I53" s="123"/>
      <c r="J53" s="1224"/>
      <c r="K53" s="1224"/>
    </row>
    <row r="54" spans="1:11" s="1194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8000</v>
      </c>
      <c r="E54" s="1234">
        <v>8000</v>
      </c>
      <c r="F54" s="1235"/>
      <c r="G54" s="1235"/>
      <c r="H54" s="1236"/>
      <c r="I54" s="123"/>
      <c r="J54" s="1224"/>
      <c r="K54" s="1224"/>
    </row>
    <row r="55" spans="1:11" s="1194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3000</v>
      </c>
      <c r="E55" s="1234">
        <v>3000</v>
      </c>
      <c r="F55" s="1235"/>
      <c r="G55" s="1235"/>
      <c r="H55" s="1236"/>
      <c r="I55" s="123"/>
      <c r="J55" s="1224"/>
      <c r="K55" s="1224"/>
    </row>
    <row r="56" spans="1:11" s="1194" customFormat="1" ht="11.4" customHeight="1" thickBot="1" x14ac:dyDescent="0.25">
      <c r="A56" s="176">
        <v>528</v>
      </c>
      <c r="B56" s="1465" t="s">
        <v>315</v>
      </c>
      <c r="C56" s="1466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224"/>
      <c r="K56" s="1224"/>
    </row>
    <row r="57" spans="1:11" s="1194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0</v>
      </c>
      <c r="E57" s="1234"/>
      <c r="F57" s="1235"/>
      <c r="G57" s="1235"/>
      <c r="H57" s="1236"/>
      <c r="I57" s="123"/>
      <c r="J57" s="1224"/>
      <c r="K57" s="1224"/>
    </row>
    <row r="58" spans="1:11" s="1194" customFormat="1" ht="11.4" customHeight="1" thickBot="1" x14ac:dyDescent="0.25">
      <c r="A58" s="130">
        <v>53</v>
      </c>
      <c r="B58" s="1469" t="s">
        <v>316</v>
      </c>
      <c r="C58" s="1470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224"/>
      <c r="K58" s="1224"/>
    </row>
    <row r="59" spans="1:11" s="1194" customFormat="1" ht="11.4" customHeight="1" thickBot="1" x14ac:dyDescent="0.25">
      <c r="A59" s="135">
        <v>538</v>
      </c>
      <c r="B59" s="1471" t="s">
        <v>317</v>
      </c>
      <c r="C59" s="1472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224"/>
      <c r="K59" s="1224"/>
    </row>
    <row r="60" spans="1:11" s="1194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0</v>
      </c>
      <c r="E60" s="1234"/>
      <c r="F60" s="1235"/>
      <c r="G60" s="1235"/>
      <c r="H60" s="1236"/>
      <c r="I60" s="123"/>
      <c r="J60" s="1224"/>
      <c r="K60" s="1224"/>
    </row>
    <row r="61" spans="1:11" s="1194" customFormat="1" ht="11.4" customHeight="1" thickBot="1" x14ac:dyDescent="0.25">
      <c r="A61" s="155">
        <v>54</v>
      </c>
      <c r="B61" s="1473" t="s">
        <v>318</v>
      </c>
      <c r="C61" s="1474"/>
      <c r="D61" s="156">
        <f t="shared" si="0"/>
        <v>0</v>
      </c>
      <c r="E61" s="157">
        <f>SUM(E62+E64+E66+E68)</f>
        <v>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224"/>
      <c r="K61" s="1224"/>
    </row>
    <row r="62" spans="1:11" s="1194" customFormat="1" ht="11.4" customHeight="1" thickBot="1" x14ac:dyDescent="0.25">
      <c r="A62" s="158">
        <v>541</v>
      </c>
      <c r="B62" s="1463" t="s">
        <v>319</v>
      </c>
      <c r="C62" s="1464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224"/>
      <c r="K62" s="1224"/>
    </row>
    <row r="63" spans="1:11" s="1194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241"/>
      <c r="F63" s="1242"/>
      <c r="G63" s="1242"/>
      <c r="H63" s="1243"/>
      <c r="I63" s="123"/>
      <c r="J63" s="1224"/>
      <c r="K63" s="1224"/>
    </row>
    <row r="64" spans="1:11" s="1194" customFormat="1" ht="11.4" customHeight="1" thickBot="1" x14ac:dyDescent="0.25">
      <c r="A64" s="158">
        <v>542</v>
      </c>
      <c r="B64" s="1463" t="s">
        <v>320</v>
      </c>
      <c r="C64" s="1464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224"/>
      <c r="K64" s="1224"/>
    </row>
    <row r="65" spans="1:11" s="1194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234"/>
      <c r="F65" s="1235"/>
      <c r="G65" s="1235"/>
      <c r="H65" s="1236"/>
      <c r="I65" s="123"/>
      <c r="J65" s="1224"/>
      <c r="K65" s="1224"/>
    </row>
    <row r="66" spans="1:11" s="1194" customFormat="1" ht="11.4" customHeight="1" thickBot="1" x14ac:dyDescent="0.25">
      <c r="A66" s="158">
        <v>547</v>
      </c>
      <c r="B66" s="1463" t="s">
        <v>321</v>
      </c>
      <c r="C66" s="1464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224"/>
      <c r="K66" s="1224"/>
    </row>
    <row r="67" spans="1:11" s="1194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234"/>
      <c r="F67" s="1235"/>
      <c r="G67" s="1235"/>
      <c r="H67" s="1236"/>
      <c r="I67" s="123"/>
      <c r="J67" s="1224"/>
      <c r="K67" s="1224"/>
    </row>
    <row r="68" spans="1:11" s="1194" customFormat="1" ht="11.4" customHeight="1" x14ac:dyDescent="0.2">
      <c r="A68" s="190">
        <v>549</v>
      </c>
      <c r="B68" s="1475" t="s">
        <v>322</v>
      </c>
      <c r="C68" s="1476"/>
      <c r="D68" s="191">
        <f t="shared" si="0"/>
        <v>0</v>
      </c>
      <c r="E68" s="192">
        <f>SUM(E69:E69)</f>
        <v>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224"/>
      <c r="K68" s="1224"/>
    </row>
    <row r="69" spans="1:11" s="1194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0</v>
      </c>
      <c r="E69" s="1234"/>
      <c r="F69" s="1235"/>
      <c r="G69" s="1235"/>
      <c r="H69" s="1236"/>
      <c r="I69" s="123"/>
      <c r="J69" s="1224"/>
      <c r="K69" s="1224"/>
    </row>
    <row r="70" spans="1:11" s="1194" customFormat="1" ht="11.4" customHeight="1" thickBot="1" x14ac:dyDescent="0.25">
      <c r="A70" s="173">
        <v>55</v>
      </c>
      <c r="B70" s="1477" t="s">
        <v>324</v>
      </c>
      <c r="C70" s="1478"/>
      <c r="D70" s="174">
        <f t="shared" si="0"/>
        <v>300000</v>
      </c>
      <c r="E70" s="175">
        <f>SUM(E71+E73+E75)</f>
        <v>300000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224"/>
      <c r="K70" s="1224"/>
    </row>
    <row r="71" spans="1:11" s="1194" customFormat="1" ht="11.4" customHeight="1" thickBot="1" x14ac:dyDescent="0.25">
      <c r="A71" s="176">
        <v>551</v>
      </c>
      <c r="B71" s="1465" t="s">
        <v>325</v>
      </c>
      <c r="C71" s="1466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224"/>
      <c r="K71" s="1224"/>
    </row>
    <row r="72" spans="1:11" s="1194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241"/>
      <c r="F72" s="1242"/>
      <c r="G72" s="1242"/>
      <c r="H72" s="1243"/>
      <c r="I72" s="123"/>
      <c r="J72" s="1224"/>
      <c r="K72" s="1224"/>
    </row>
    <row r="73" spans="1:11" s="1194" customFormat="1" ht="11.4" customHeight="1" thickBot="1" x14ac:dyDescent="0.25">
      <c r="A73" s="176">
        <v>556</v>
      </c>
      <c r="B73" s="1465" t="s">
        <v>326</v>
      </c>
      <c r="C73" s="1466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224"/>
      <c r="K73" s="1224"/>
    </row>
    <row r="74" spans="1:11" s="1194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241"/>
      <c r="F74" s="1242"/>
      <c r="G74" s="1242"/>
      <c r="H74" s="1243"/>
      <c r="I74" s="123"/>
      <c r="J74" s="1224"/>
      <c r="K74" s="1224"/>
    </row>
    <row r="75" spans="1:11" s="1194" customFormat="1" ht="11.4" customHeight="1" x14ac:dyDescent="0.2">
      <c r="A75" s="183">
        <v>558</v>
      </c>
      <c r="B75" s="1467" t="s">
        <v>327</v>
      </c>
      <c r="C75" s="1468"/>
      <c r="D75" s="184">
        <f t="shared" si="0"/>
        <v>300000</v>
      </c>
      <c r="E75" s="185">
        <f>SUM(E76:E77)</f>
        <v>300000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224"/>
      <c r="K75" s="1224"/>
    </row>
    <row r="76" spans="1:11" s="1194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300000</v>
      </c>
      <c r="E76" s="1234">
        <v>300000</v>
      </c>
      <c r="F76" s="1235"/>
      <c r="G76" s="1235"/>
      <c r="H76" s="1236"/>
      <c r="I76" s="123"/>
      <c r="J76" s="1224"/>
      <c r="K76" s="1224"/>
    </row>
    <row r="77" spans="1:11" s="1194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0</v>
      </c>
      <c r="E77" s="1234"/>
      <c r="F77" s="1235"/>
      <c r="G77" s="1235"/>
      <c r="H77" s="1236"/>
      <c r="I77" s="123"/>
      <c r="J77" s="1224"/>
      <c r="K77" s="1224"/>
    </row>
    <row r="78" spans="1:11" s="1194" customFormat="1" ht="11.4" customHeight="1" thickBot="1" x14ac:dyDescent="0.25">
      <c r="A78" s="130">
        <v>56</v>
      </c>
      <c r="B78" s="1469" t="s">
        <v>330</v>
      </c>
      <c r="C78" s="1470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224"/>
      <c r="K78" s="1224"/>
    </row>
    <row r="79" spans="1:11" s="1194" customFormat="1" ht="11.4" customHeight="1" thickBot="1" x14ac:dyDescent="0.25">
      <c r="A79" s="135">
        <v>569</v>
      </c>
      <c r="B79" s="1471" t="s">
        <v>331</v>
      </c>
      <c r="C79" s="1472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224"/>
      <c r="K79" s="1224"/>
    </row>
    <row r="80" spans="1:11" s="1194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234"/>
      <c r="F80" s="1235"/>
      <c r="G80" s="1235"/>
      <c r="H80" s="1236"/>
      <c r="I80" s="123"/>
      <c r="J80" s="1224"/>
      <c r="K80" s="1224"/>
    </row>
    <row r="81" spans="1:11" s="1194" customFormat="1" ht="11.4" customHeight="1" thickBot="1" x14ac:dyDescent="0.25">
      <c r="A81" s="155">
        <v>59</v>
      </c>
      <c r="B81" s="1473" t="s">
        <v>332</v>
      </c>
      <c r="C81" s="1474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224"/>
      <c r="K81" s="1224"/>
    </row>
    <row r="82" spans="1:11" s="1194" customFormat="1" ht="11.4" customHeight="1" thickBot="1" x14ac:dyDescent="0.25">
      <c r="A82" s="158">
        <v>591</v>
      </c>
      <c r="B82" s="1463" t="s">
        <v>333</v>
      </c>
      <c r="C82" s="1464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224"/>
      <c r="K82" s="1224"/>
    </row>
    <row r="83" spans="1:11" s="1194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244"/>
      <c r="F83" s="1245"/>
      <c r="G83" s="1245"/>
      <c r="H83" s="1246"/>
      <c r="I83" s="123"/>
      <c r="J83" s="1224"/>
      <c r="K83" s="1224"/>
    </row>
    <row r="84" spans="1:11" s="1194" customFormat="1" ht="11.4" customHeight="1" thickBot="1" x14ac:dyDescent="0.25">
      <c r="A84" s="158">
        <v>595</v>
      </c>
      <c r="B84" s="1463" t="s">
        <v>334</v>
      </c>
      <c r="C84" s="1464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224"/>
      <c r="K84" s="1224"/>
    </row>
    <row r="85" spans="1:11" s="1194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237"/>
      <c r="F85" s="1238"/>
      <c r="G85" s="1238"/>
      <c r="H85" s="1239"/>
      <c r="I85" s="123"/>
      <c r="J85" s="1224"/>
      <c r="K85" s="1224"/>
    </row>
    <row r="86" spans="1:11" s="1194" customFormat="1" ht="11.4" customHeight="1" x14ac:dyDescent="0.2">
      <c r="A86" s="205"/>
      <c r="B86" s="205"/>
      <c r="C86" s="123"/>
      <c r="D86" s="206"/>
      <c r="E86" s="1247"/>
      <c r="F86" s="1247"/>
      <c r="G86" s="1247"/>
      <c r="H86" s="1247"/>
      <c r="I86" s="123"/>
      <c r="J86" s="1224"/>
      <c r="K86" s="1224"/>
    </row>
    <row r="87" spans="1:11" s="1194" customFormat="1" ht="11.4" customHeight="1" x14ac:dyDescent="0.2">
      <c r="A87" s="205"/>
      <c r="B87" s="205"/>
      <c r="C87" s="123"/>
      <c r="D87" s="206"/>
      <c r="E87" s="1247"/>
      <c r="F87" s="1247"/>
      <c r="G87" s="1247"/>
      <c r="H87" s="1247"/>
      <c r="I87" s="123"/>
      <c r="J87" s="1224"/>
      <c r="K87" s="1224"/>
    </row>
    <row r="88" spans="1:11" s="1194" customFormat="1" ht="11.4" customHeight="1" x14ac:dyDescent="0.2">
      <c r="A88" s="205"/>
      <c r="B88" s="205"/>
      <c r="C88" s="123"/>
      <c r="D88" s="206"/>
      <c r="E88" s="1247"/>
      <c r="F88" s="1247"/>
      <c r="G88" s="1247"/>
      <c r="H88" s="1247"/>
      <c r="I88" s="123"/>
      <c r="J88" s="1224"/>
      <c r="K88" s="1224"/>
    </row>
    <row r="89" spans="1:11" s="1194" customFormat="1" ht="11.4" customHeight="1" x14ac:dyDescent="0.2">
      <c r="A89" s="207" t="s">
        <v>335</v>
      </c>
      <c r="B89" s="208"/>
      <c r="C89" s="1225" t="s">
        <v>510</v>
      </c>
      <c r="D89" s="208" t="s">
        <v>336</v>
      </c>
      <c r="E89" s="983"/>
      <c r="F89" s="981" t="s">
        <v>337</v>
      </c>
      <c r="G89" s="1248" t="s">
        <v>645</v>
      </c>
      <c r="J89" s="1224"/>
      <c r="K89" s="1224"/>
    </row>
    <row r="90" spans="1:11" ht="7.5" customHeight="1" x14ac:dyDescent="0.3"/>
    <row r="91" spans="1:11" s="1194" customFormat="1" ht="11.4" customHeight="1" x14ac:dyDescent="0.2">
      <c r="A91" s="207" t="s">
        <v>338</v>
      </c>
      <c r="B91" s="208"/>
      <c r="C91" s="1225" t="s">
        <v>510</v>
      </c>
      <c r="D91" s="208" t="s">
        <v>336</v>
      </c>
      <c r="E91" s="123"/>
      <c r="F91" s="123"/>
      <c r="G91" s="123"/>
      <c r="H91" s="123"/>
      <c r="I91" s="1224"/>
      <c r="J91" s="1224"/>
      <c r="K91" s="1224"/>
    </row>
    <row r="92" spans="1:11" s="1194" customFormat="1" ht="7.5" customHeight="1" x14ac:dyDescent="0.2">
      <c r="B92" s="1224"/>
      <c r="C92" s="1224"/>
      <c r="D92" s="1224"/>
      <c r="E92" s="1224"/>
      <c r="F92" s="1224"/>
      <c r="G92" s="1224"/>
      <c r="H92" s="1224"/>
      <c r="I92" s="1224"/>
      <c r="J92" s="1224"/>
      <c r="K92" s="1224"/>
    </row>
    <row r="93" spans="1:11" s="1194" customFormat="1" ht="10.199999999999999" x14ac:dyDescent="0.2">
      <c r="A93" s="209" t="s">
        <v>339</v>
      </c>
      <c r="B93" s="1224"/>
      <c r="C93" s="1249" t="s">
        <v>562</v>
      </c>
      <c r="D93" s="1224"/>
      <c r="E93" s="1224"/>
      <c r="F93" s="1224"/>
      <c r="G93" s="1224"/>
      <c r="H93" s="1224"/>
      <c r="I93" s="1224"/>
      <c r="J93" s="1224"/>
      <c r="K93" s="1224"/>
    </row>
    <row r="94" spans="1:11" x14ac:dyDescent="0.3">
      <c r="A94" s="1224"/>
      <c r="B94" s="1224"/>
      <c r="C94" s="1224"/>
      <c r="D94" s="1224"/>
      <c r="E94" s="1224"/>
      <c r="F94" s="1224"/>
      <c r="G94" s="1224"/>
      <c r="H94" s="1224"/>
    </row>
  </sheetData>
  <sheetProtection algorithmName="SHA-512" hashValue="dm/bkB61kZ3PDCx3yGom91PTGSbocNP5c3hFy0WDkl3pYQfY6zG6mSmrYYuTMB1mPfOQp2LPva4fc6AR/SOzQQ==" saltValue="cb6PTY4JTGIvavCiYYhe/Q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2:G2"/>
    <mergeCell ref="A4:A5"/>
    <mergeCell ref="B4:B5"/>
    <mergeCell ref="C4:C5"/>
    <mergeCell ref="D4:D5"/>
    <mergeCell ref="E4:E5"/>
    <mergeCell ref="F4:H4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84:C84"/>
    <mergeCell ref="B73:C73"/>
    <mergeCell ref="B75:C75"/>
    <mergeCell ref="B78:C78"/>
    <mergeCell ref="B79:C79"/>
    <mergeCell ref="B81:C81"/>
    <mergeCell ref="B82:C82"/>
  </mergeCells>
  <dataValidations count="2">
    <dataValidation type="list" allowBlank="1" showInputMessage="1" showErrorMessage="1" sqref="B2:G2" xr:uid="{00000000-0002-0000-0D00-000000000000}">
      <formula1>Org</formula1>
    </dataValidation>
    <dataValidation type="list" allowBlank="1" showInputMessage="1" showErrorMessage="1" sqref="C91 C89" xr:uid="{00000000-0002-0000-0D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68"/>
  <sheetViews>
    <sheetView showGridLines="0" zoomScale="120" zoomScaleNormal="120" zoomScalePageLayoutView="120" workbookViewId="0">
      <selection activeCell="I48" sqref="I48"/>
    </sheetView>
  </sheetViews>
  <sheetFormatPr defaultColWidth="9.109375" defaultRowHeight="14.4" x14ac:dyDescent="0.3"/>
  <cols>
    <col min="1" max="1" width="4.44140625" style="1129" customWidth="1"/>
    <col min="2" max="2" width="5" style="1129" customWidth="1"/>
    <col min="3" max="3" width="32.5546875" style="1129" customWidth="1"/>
    <col min="4" max="8" width="8.33203125" style="1129" customWidth="1"/>
    <col min="9" max="9" width="9.88671875" style="1129" customWidth="1"/>
    <col min="10" max="16384" width="9.109375" style="1129"/>
  </cols>
  <sheetData>
    <row r="1" spans="1:9" x14ac:dyDescent="0.3">
      <c r="A1" s="1128"/>
      <c r="B1" s="1128"/>
      <c r="C1" s="1500" t="s">
        <v>638</v>
      </c>
      <c r="D1" s="1501"/>
      <c r="E1" s="1501"/>
      <c r="F1" s="1130" t="s">
        <v>255</v>
      </c>
      <c r="G1" s="1131">
        <f>[3]P8!F1</f>
        <v>2025</v>
      </c>
      <c r="H1" s="1128"/>
      <c r="I1" s="914" t="s">
        <v>511</v>
      </c>
    </row>
    <row r="2" spans="1:9" s="1133" customFormat="1" ht="12" customHeight="1" x14ac:dyDescent="0.3">
      <c r="A2" s="1132"/>
      <c r="B2" s="1502" t="str">
        <f>[3]P8!B2</f>
        <v>Základní umělecká škola, Nové Město pod Smrkem, okres Liberec, příspěvková organizace</v>
      </c>
      <c r="C2" s="1501"/>
      <c r="D2" s="1501"/>
      <c r="E2" s="1501"/>
      <c r="F2" s="1501"/>
      <c r="G2" s="1501"/>
      <c r="H2" s="1132"/>
      <c r="I2" s="1132"/>
    </row>
    <row r="3" spans="1:9" s="1133" customFormat="1" ht="12" customHeight="1" thickBot="1" x14ac:dyDescent="0.25">
      <c r="A3" s="1459"/>
      <c r="B3" s="1459"/>
      <c r="C3" s="1459"/>
      <c r="D3" s="1459"/>
      <c r="E3" s="1459"/>
      <c r="F3" s="1459"/>
      <c r="G3" s="1459"/>
      <c r="H3" s="915"/>
      <c r="I3" s="124" t="s">
        <v>512</v>
      </c>
    </row>
    <row r="4" spans="1:9" s="1133" customFormat="1" ht="12" customHeight="1" thickBot="1" x14ac:dyDescent="0.25">
      <c r="A4" s="916"/>
      <c r="B4" s="917" t="s">
        <v>260</v>
      </c>
      <c r="C4" s="917" t="s">
        <v>261</v>
      </c>
      <c r="D4" s="918">
        <f>[3]P8!F1-1</f>
        <v>2024</v>
      </c>
      <c r="E4" s="917" t="s">
        <v>110</v>
      </c>
      <c r="F4" s="1134" t="s">
        <v>513</v>
      </c>
      <c r="G4" s="1134" t="s">
        <v>514</v>
      </c>
      <c r="H4" s="1134" t="s">
        <v>515</v>
      </c>
      <c r="I4" s="1135" t="s">
        <v>516</v>
      </c>
    </row>
    <row r="5" spans="1:9" s="1133" customFormat="1" ht="12" customHeight="1" thickBot="1" x14ac:dyDescent="0.25">
      <c r="A5" s="1460" t="s">
        <v>517</v>
      </c>
      <c r="B5" s="1461"/>
      <c r="C5" s="1462"/>
      <c r="D5" s="919">
        <f>D6+D9+D14+D20+D22+D27+D31+D33</f>
        <v>5958592</v>
      </c>
      <c r="E5" s="919">
        <f>E6+E9+E14+E20+E22+E27+E31+E33</f>
        <v>5892592</v>
      </c>
      <c r="F5" s="919">
        <f>F6+F9+F14+F20+F22+F27+F31+F33</f>
        <v>0</v>
      </c>
      <c r="G5" s="919">
        <f>G6+G9+G14+G20+G22+G27+G31+G33</f>
        <v>0</v>
      </c>
      <c r="H5" s="919">
        <f>H6+H9+H14+H20+H22+H27+H31+H33</f>
        <v>0</v>
      </c>
      <c r="I5" s="1136">
        <f t="shared" ref="I5:I37" si="0">SUM(E5:H5)</f>
        <v>5892592</v>
      </c>
    </row>
    <row r="6" spans="1:9" s="1133" customFormat="1" ht="12" customHeight="1" thickBot="1" x14ac:dyDescent="0.25">
      <c r="A6" s="920">
        <v>50</v>
      </c>
      <c r="B6" s="1450" t="s">
        <v>518</v>
      </c>
      <c r="C6" s="1451"/>
      <c r="D6" s="921">
        <f t="shared" ref="D6:H6" si="1">SUM(D7:D8)</f>
        <v>368000</v>
      </c>
      <c r="E6" s="921">
        <f t="shared" si="1"/>
        <v>388000</v>
      </c>
      <c r="F6" s="921">
        <f t="shared" si="1"/>
        <v>0</v>
      </c>
      <c r="G6" s="921">
        <f t="shared" si="1"/>
        <v>0</v>
      </c>
      <c r="H6" s="921">
        <f t="shared" si="1"/>
        <v>0</v>
      </c>
      <c r="I6" s="1137">
        <f t="shared" si="0"/>
        <v>388000</v>
      </c>
    </row>
    <row r="7" spans="1:9" s="1133" customFormat="1" ht="12" customHeight="1" x14ac:dyDescent="0.2">
      <c r="A7" s="922"/>
      <c r="B7" s="922">
        <v>501</v>
      </c>
      <c r="C7" s="923" t="s">
        <v>519</v>
      </c>
      <c r="D7" s="924">
        <v>90000</v>
      </c>
      <c r="E7" s="925">
        <f>[3]P8!D8</f>
        <v>90000</v>
      </c>
      <c r="F7" s="1138"/>
      <c r="G7" s="1138"/>
      <c r="H7" s="1138"/>
      <c r="I7" s="1139">
        <f t="shared" si="0"/>
        <v>90000</v>
      </c>
    </row>
    <row r="8" spans="1:9" s="1133" customFormat="1" ht="12" customHeight="1" thickBot="1" x14ac:dyDescent="0.25">
      <c r="A8" s="926"/>
      <c r="B8" s="926">
        <v>502</v>
      </c>
      <c r="C8" s="927" t="s">
        <v>520</v>
      </c>
      <c r="D8" s="928">
        <v>278000</v>
      </c>
      <c r="E8" s="929">
        <f>[3]P8!D17</f>
        <v>298000</v>
      </c>
      <c r="F8" s="1140"/>
      <c r="G8" s="1140"/>
      <c r="H8" s="1140"/>
      <c r="I8" s="1141">
        <f t="shared" si="0"/>
        <v>298000</v>
      </c>
    </row>
    <row r="9" spans="1:9" s="1133" customFormat="1" ht="12" customHeight="1" thickBot="1" x14ac:dyDescent="0.25">
      <c r="A9" s="920">
        <v>51</v>
      </c>
      <c r="B9" s="1449" t="s">
        <v>521</v>
      </c>
      <c r="C9" s="1449"/>
      <c r="D9" s="921">
        <f t="shared" ref="D9:H9" si="2">SUM(D10:D13)</f>
        <v>211500</v>
      </c>
      <c r="E9" s="921">
        <f t="shared" si="2"/>
        <v>192000</v>
      </c>
      <c r="F9" s="921">
        <f t="shared" si="2"/>
        <v>0</v>
      </c>
      <c r="G9" s="921">
        <f t="shared" si="2"/>
        <v>0</v>
      </c>
      <c r="H9" s="921">
        <f t="shared" si="2"/>
        <v>0</v>
      </c>
      <c r="I9" s="1137">
        <f t="shared" si="0"/>
        <v>192000</v>
      </c>
    </row>
    <row r="10" spans="1:9" s="1133" customFormat="1" ht="12" customHeight="1" x14ac:dyDescent="0.2">
      <c r="A10" s="922"/>
      <c r="B10" s="922">
        <v>511</v>
      </c>
      <c r="C10" s="930" t="s">
        <v>285</v>
      </c>
      <c r="D10" s="924">
        <v>66000</v>
      </c>
      <c r="E10" s="925">
        <f>[3]P8!D23</f>
        <v>66000</v>
      </c>
      <c r="F10" s="924"/>
      <c r="G10" s="924"/>
      <c r="H10" s="924"/>
      <c r="I10" s="1139">
        <f t="shared" si="0"/>
        <v>66000</v>
      </c>
    </row>
    <row r="11" spans="1:9" s="1133" customFormat="1" ht="12" customHeight="1" x14ac:dyDescent="0.2">
      <c r="A11" s="926"/>
      <c r="B11" s="926">
        <v>512</v>
      </c>
      <c r="C11" s="927" t="s">
        <v>288</v>
      </c>
      <c r="D11" s="928">
        <v>3000</v>
      </c>
      <c r="E11" s="929">
        <f>[3]P8!D26</f>
        <v>3000</v>
      </c>
      <c r="F11" s="928"/>
      <c r="G11" s="928"/>
      <c r="H11" s="928"/>
      <c r="I11" s="1141">
        <f t="shared" si="0"/>
        <v>3000</v>
      </c>
    </row>
    <row r="12" spans="1:9" s="1133" customFormat="1" ht="12" customHeight="1" x14ac:dyDescent="0.2">
      <c r="A12" s="931"/>
      <c r="B12" s="926">
        <v>513</v>
      </c>
      <c r="C12" s="927" t="s">
        <v>290</v>
      </c>
      <c r="D12" s="1140">
        <v>3000</v>
      </c>
      <c r="E12" s="929">
        <f>[3]P8!D28</f>
        <v>3000</v>
      </c>
      <c r="F12" s="1140"/>
      <c r="G12" s="1140"/>
      <c r="H12" s="1140"/>
      <c r="I12" s="1141">
        <f t="shared" si="0"/>
        <v>3000</v>
      </c>
    </row>
    <row r="13" spans="1:9" s="1133" customFormat="1" ht="12" customHeight="1" thickBot="1" x14ac:dyDescent="0.25">
      <c r="A13" s="932"/>
      <c r="B13" s="933">
        <v>518</v>
      </c>
      <c r="C13" s="934" t="s">
        <v>522</v>
      </c>
      <c r="D13" s="924">
        <v>139500</v>
      </c>
      <c r="E13" s="935">
        <f>[3]P8!D30</f>
        <v>120000</v>
      </c>
      <c r="F13" s="924"/>
      <c r="G13" s="924"/>
      <c r="H13" s="924"/>
      <c r="I13" s="1142">
        <f t="shared" si="0"/>
        <v>120000</v>
      </c>
    </row>
    <row r="14" spans="1:9" s="1133" customFormat="1" ht="12" customHeight="1" thickBot="1" x14ac:dyDescent="0.25">
      <c r="A14" s="920">
        <v>52</v>
      </c>
      <c r="B14" s="1449" t="s">
        <v>523</v>
      </c>
      <c r="C14" s="1449"/>
      <c r="D14" s="921">
        <f t="shared" ref="D14:H14" si="3">SUM(D15:D19)</f>
        <v>5215592</v>
      </c>
      <c r="E14" s="921">
        <f t="shared" si="3"/>
        <v>5215592</v>
      </c>
      <c r="F14" s="921">
        <f t="shared" si="3"/>
        <v>0</v>
      </c>
      <c r="G14" s="921">
        <f t="shared" si="3"/>
        <v>0</v>
      </c>
      <c r="H14" s="921">
        <f t="shared" si="3"/>
        <v>0</v>
      </c>
      <c r="I14" s="1137">
        <f t="shared" si="0"/>
        <v>5215592</v>
      </c>
    </row>
    <row r="15" spans="1:9" s="1133" customFormat="1" ht="12" customHeight="1" x14ac:dyDescent="0.2">
      <c r="A15" s="922"/>
      <c r="B15" s="922">
        <v>521</v>
      </c>
      <c r="C15" s="930" t="s">
        <v>307</v>
      </c>
      <c r="D15" s="1140">
        <v>3832522</v>
      </c>
      <c r="E15" s="925">
        <f>[3]P8!D45</f>
        <v>3832522</v>
      </c>
      <c r="F15" s="1140"/>
      <c r="G15" s="1140"/>
      <c r="H15" s="1140"/>
      <c r="I15" s="1139">
        <f t="shared" si="0"/>
        <v>3832522</v>
      </c>
    </row>
    <row r="16" spans="1:9" s="1133" customFormat="1" ht="12" customHeight="1" x14ac:dyDescent="0.2">
      <c r="A16" s="926"/>
      <c r="B16" s="926">
        <v>524</v>
      </c>
      <c r="C16" s="927" t="s">
        <v>524</v>
      </c>
      <c r="D16" s="1140">
        <v>1295392</v>
      </c>
      <c r="E16" s="925">
        <f>[3]P8!D47</f>
        <v>1295392</v>
      </c>
      <c r="F16" s="1140"/>
      <c r="G16" s="1140"/>
      <c r="H16" s="1140"/>
      <c r="I16" s="1141">
        <f t="shared" si="0"/>
        <v>1295392</v>
      </c>
    </row>
    <row r="17" spans="1:9" s="1133" customFormat="1" ht="12" customHeight="1" x14ac:dyDescent="0.2">
      <c r="A17" s="931"/>
      <c r="B17" s="926">
        <v>525</v>
      </c>
      <c r="C17" s="927" t="s">
        <v>525</v>
      </c>
      <c r="D17" s="1140">
        <v>32353</v>
      </c>
      <c r="E17" s="925">
        <f>[3]P8!D49</f>
        <v>32353</v>
      </c>
      <c r="F17" s="1140"/>
      <c r="G17" s="1140"/>
      <c r="H17" s="1140"/>
      <c r="I17" s="1141">
        <f t="shared" si="0"/>
        <v>32353</v>
      </c>
    </row>
    <row r="18" spans="1:9" s="1133" customFormat="1" ht="12" customHeight="1" x14ac:dyDescent="0.2">
      <c r="A18" s="931"/>
      <c r="B18" s="926">
        <v>527</v>
      </c>
      <c r="C18" s="927" t="s">
        <v>310</v>
      </c>
      <c r="D18" s="1140">
        <v>55325</v>
      </c>
      <c r="E18" s="925">
        <f>[3]P8!D51</f>
        <v>55325</v>
      </c>
      <c r="F18" s="1140"/>
      <c r="G18" s="1140"/>
      <c r="H18" s="1140"/>
      <c r="I18" s="1141">
        <f t="shared" si="0"/>
        <v>55325</v>
      </c>
    </row>
    <row r="19" spans="1:9" s="1133" customFormat="1" ht="12" customHeight="1" thickBot="1" x14ac:dyDescent="0.25">
      <c r="A19" s="932"/>
      <c r="B19" s="933">
        <v>528</v>
      </c>
      <c r="C19" s="934" t="s">
        <v>526</v>
      </c>
      <c r="D19" s="1140"/>
      <c r="E19" s="925">
        <f>[3]P8!D56</f>
        <v>0</v>
      </c>
      <c r="F19" s="1140"/>
      <c r="G19" s="1140"/>
      <c r="H19" s="1140"/>
      <c r="I19" s="1142">
        <f t="shared" si="0"/>
        <v>0</v>
      </c>
    </row>
    <row r="20" spans="1:9" s="1133" customFormat="1" ht="12" customHeight="1" thickBot="1" x14ac:dyDescent="0.25">
      <c r="A20" s="920">
        <v>53</v>
      </c>
      <c r="B20" s="1449" t="s">
        <v>527</v>
      </c>
      <c r="C20" s="1449"/>
      <c r="D20" s="921">
        <f t="shared" ref="D20:H20" si="4">D21</f>
        <v>0</v>
      </c>
      <c r="E20" s="921">
        <f t="shared" si="4"/>
        <v>0</v>
      </c>
      <c r="F20" s="921">
        <f t="shared" si="4"/>
        <v>0</v>
      </c>
      <c r="G20" s="921">
        <f t="shared" si="4"/>
        <v>0</v>
      </c>
      <c r="H20" s="921">
        <f t="shared" si="4"/>
        <v>0</v>
      </c>
      <c r="I20" s="1137">
        <f t="shared" si="0"/>
        <v>0</v>
      </c>
    </row>
    <row r="21" spans="1:9" s="1133" customFormat="1" ht="12" customHeight="1" thickBot="1" x14ac:dyDescent="0.25">
      <c r="A21" s="936"/>
      <c r="B21" s="936">
        <v>538</v>
      </c>
      <c r="C21" s="937" t="s">
        <v>317</v>
      </c>
      <c r="D21" s="1140"/>
      <c r="E21" s="938">
        <f>[3]P8!D59</f>
        <v>0</v>
      </c>
      <c r="F21" s="1140"/>
      <c r="G21" s="1140"/>
      <c r="H21" s="1140"/>
      <c r="I21" s="1143">
        <f t="shared" si="0"/>
        <v>0</v>
      </c>
    </row>
    <row r="22" spans="1:9" s="1133" customFormat="1" ht="12" customHeight="1" thickBot="1" x14ac:dyDescent="0.25">
      <c r="A22" s="920">
        <v>54</v>
      </c>
      <c r="B22" s="1449" t="s">
        <v>528</v>
      </c>
      <c r="C22" s="1449"/>
      <c r="D22" s="921">
        <f t="shared" ref="D22:H22" si="5">SUM(D23:D26)</f>
        <v>17500</v>
      </c>
      <c r="E22" s="921">
        <f t="shared" si="5"/>
        <v>17000</v>
      </c>
      <c r="F22" s="921">
        <f t="shared" si="5"/>
        <v>0</v>
      </c>
      <c r="G22" s="921">
        <f t="shared" si="5"/>
        <v>0</v>
      </c>
      <c r="H22" s="921">
        <f t="shared" si="5"/>
        <v>0</v>
      </c>
      <c r="I22" s="1137">
        <f t="shared" si="0"/>
        <v>17000</v>
      </c>
    </row>
    <row r="23" spans="1:9" s="1133" customFormat="1" ht="12" customHeight="1" x14ac:dyDescent="0.2">
      <c r="A23" s="930"/>
      <c r="B23" s="922">
        <v>541</v>
      </c>
      <c r="C23" s="930" t="s">
        <v>319</v>
      </c>
      <c r="D23" s="1140"/>
      <c r="E23" s="925">
        <f>[3]P8!D62</f>
        <v>0</v>
      </c>
      <c r="F23" s="1140"/>
      <c r="G23" s="1140"/>
      <c r="H23" s="1140"/>
      <c r="I23" s="1139">
        <f t="shared" si="0"/>
        <v>0</v>
      </c>
    </row>
    <row r="24" spans="1:9" s="1133" customFormat="1" ht="12" customHeight="1" x14ac:dyDescent="0.2">
      <c r="A24" s="927"/>
      <c r="B24" s="926">
        <v>542</v>
      </c>
      <c r="C24" s="927" t="s">
        <v>529</v>
      </c>
      <c r="D24" s="1140"/>
      <c r="E24" s="925">
        <f>[3]P8!D64</f>
        <v>0</v>
      </c>
      <c r="F24" s="1140"/>
      <c r="G24" s="1140"/>
      <c r="H24" s="1140"/>
      <c r="I24" s="1141">
        <f t="shared" si="0"/>
        <v>0</v>
      </c>
    </row>
    <row r="25" spans="1:9" s="1133" customFormat="1" ht="12" customHeight="1" x14ac:dyDescent="0.2">
      <c r="A25" s="939"/>
      <c r="B25" s="926">
        <v>547</v>
      </c>
      <c r="C25" s="927" t="s">
        <v>321</v>
      </c>
      <c r="D25" s="1140"/>
      <c r="E25" s="925">
        <f>[3]P8!D66</f>
        <v>0</v>
      </c>
      <c r="F25" s="1140"/>
      <c r="G25" s="1140"/>
      <c r="H25" s="1140"/>
      <c r="I25" s="1141">
        <f t="shared" si="0"/>
        <v>0</v>
      </c>
    </row>
    <row r="26" spans="1:9" s="1133" customFormat="1" ht="12" customHeight="1" thickBot="1" x14ac:dyDescent="0.25">
      <c r="A26" s="934"/>
      <c r="B26" s="933">
        <v>549</v>
      </c>
      <c r="C26" s="934" t="s">
        <v>322</v>
      </c>
      <c r="D26" s="1140">
        <v>17500</v>
      </c>
      <c r="E26" s="925">
        <f>[3]P8!D68</f>
        <v>17000</v>
      </c>
      <c r="F26" s="1140"/>
      <c r="G26" s="1140"/>
      <c r="H26" s="1140"/>
      <c r="I26" s="1142">
        <f t="shared" si="0"/>
        <v>17000</v>
      </c>
    </row>
    <row r="27" spans="1:9" s="1133" customFormat="1" ht="12" customHeight="1" thickBot="1" x14ac:dyDescent="0.25">
      <c r="A27" s="920">
        <v>55</v>
      </c>
      <c r="B27" s="1449" t="s">
        <v>530</v>
      </c>
      <c r="C27" s="1449"/>
      <c r="D27" s="921">
        <f>SUM(D28:D30)</f>
        <v>146000</v>
      </c>
      <c r="E27" s="921">
        <f>SUM(E28:E30)</f>
        <v>80000</v>
      </c>
      <c r="F27" s="921">
        <f>SUM(F28:F30)</f>
        <v>0</v>
      </c>
      <c r="G27" s="921">
        <f>SUM(G28:G30)</f>
        <v>0</v>
      </c>
      <c r="H27" s="921">
        <f>SUM(H28:H30)</f>
        <v>0</v>
      </c>
      <c r="I27" s="1137">
        <f t="shared" si="0"/>
        <v>80000</v>
      </c>
    </row>
    <row r="28" spans="1:9" s="1133" customFormat="1" ht="12" customHeight="1" x14ac:dyDescent="0.2">
      <c r="A28" s="940"/>
      <c r="B28" s="941">
        <v>551</v>
      </c>
      <c r="C28" s="942" t="s">
        <v>325</v>
      </c>
      <c r="D28" s="1144"/>
      <c r="E28" s="943">
        <f>[3]P8!D71</f>
        <v>0</v>
      </c>
      <c r="F28" s="1144"/>
      <c r="G28" s="1144"/>
      <c r="H28" s="1144"/>
      <c r="I28" s="1145">
        <f t="shared" si="0"/>
        <v>0</v>
      </c>
    </row>
    <row r="29" spans="1:9" s="1133" customFormat="1" ht="12" customHeight="1" x14ac:dyDescent="0.2">
      <c r="A29" s="939"/>
      <c r="B29" s="926">
        <v>556</v>
      </c>
      <c r="C29" s="927" t="s">
        <v>326</v>
      </c>
      <c r="D29" s="1140"/>
      <c r="E29" s="925">
        <f>[3]P8!D73</f>
        <v>0</v>
      </c>
      <c r="F29" s="1140"/>
      <c r="G29" s="1140"/>
      <c r="H29" s="1140"/>
      <c r="I29" s="1141">
        <f t="shared" ref="I29" si="6">SUM(E29:H29)</f>
        <v>0</v>
      </c>
    </row>
    <row r="30" spans="1:9" s="1133" customFormat="1" ht="12" customHeight="1" thickBot="1" x14ac:dyDescent="0.25">
      <c r="A30" s="944"/>
      <c r="B30" s="945">
        <v>558</v>
      </c>
      <c r="C30" s="946" t="s">
        <v>327</v>
      </c>
      <c r="D30" s="1140">
        <v>146000</v>
      </c>
      <c r="E30" s="935">
        <f>[3]P8!D75</f>
        <v>80000</v>
      </c>
      <c r="F30" s="1138"/>
      <c r="G30" s="1138"/>
      <c r="H30" s="1138"/>
      <c r="I30" s="1142">
        <f t="shared" si="0"/>
        <v>80000</v>
      </c>
    </row>
    <row r="31" spans="1:9" s="1133" customFormat="1" ht="12" customHeight="1" thickBot="1" x14ac:dyDescent="0.25">
      <c r="A31" s="920">
        <v>56</v>
      </c>
      <c r="B31" s="1450" t="s">
        <v>531</v>
      </c>
      <c r="C31" s="1451"/>
      <c r="D31" s="921">
        <f>D32</f>
        <v>0</v>
      </c>
      <c r="E31" s="921">
        <f t="shared" ref="E31:H31" si="7">E32</f>
        <v>0</v>
      </c>
      <c r="F31" s="921">
        <f t="shared" si="7"/>
        <v>0</v>
      </c>
      <c r="G31" s="921">
        <f t="shared" si="7"/>
        <v>0</v>
      </c>
      <c r="H31" s="921">
        <f t="shared" si="7"/>
        <v>0</v>
      </c>
      <c r="I31" s="1137">
        <f t="shared" si="0"/>
        <v>0</v>
      </c>
    </row>
    <row r="32" spans="1:9" s="1133" customFormat="1" ht="12" customHeight="1" thickBot="1" x14ac:dyDescent="0.25">
      <c r="A32" s="947"/>
      <c r="B32" s="936">
        <v>569</v>
      </c>
      <c r="C32" s="937" t="s">
        <v>331</v>
      </c>
      <c r="D32" s="1140"/>
      <c r="E32" s="938">
        <f>[3]P8!D79</f>
        <v>0</v>
      </c>
      <c r="F32" s="1140"/>
      <c r="G32" s="1140"/>
      <c r="H32" s="1140"/>
      <c r="I32" s="1143">
        <f t="shared" si="0"/>
        <v>0</v>
      </c>
    </row>
    <row r="33" spans="1:9" s="1133" customFormat="1" ht="12" customHeight="1" thickBot="1" x14ac:dyDescent="0.25">
      <c r="A33" s="920">
        <v>59</v>
      </c>
      <c r="B33" s="1449" t="s">
        <v>333</v>
      </c>
      <c r="C33" s="1449"/>
      <c r="D33" s="921">
        <f t="shared" ref="D33:H33" si="8">SUM(D34:D35)</f>
        <v>0</v>
      </c>
      <c r="E33" s="921">
        <f t="shared" si="8"/>
        <v>0</v>
      </c>
      <c r="F33" s="921">
        <f t="shared" si="8"/>
        <v>0</v>
      </c>
      <c r="G33" s="921">
        <f t="shared" si="8"/>
        <v>0</v>
      </c>
      <c r="H33" s="921">
        <f t="shared" si="8"/>
        <v>0</v>
      </c>
      <c r="I33" s="1137">
        <f t="shared" si="0"/>
        <v>0</v>
      </c>
    </row>
    <row r="34" spans="1:9" s="1133" customFormat="1" ht="12" customHeight="1" x14ac:dyDescent="0.2">
      <c r="A34" s="930"/>
      <c r="B34" s="922">
        <v>591</v>
      </c>
      <c r="C34" s="930" t="s">
        <v>333</v>
      </c>
      <c r="D34" s="1140"/>
      <c r="E34" s="925">
        <f>[3]P8!D82</f>
        <v>0</v>
      </c>
      <c r="F34" s="1140"/>
      <c r="G34" s="1140"/>
      <c r="H34" s="1140"/>
      <c r="I34" s="1139">
        <f t="shared" si="0"/>
        <v>0</v>
      </c>
    </row>
    <row r="35" spans="1:9" s="1133" customFormat="1" ht="12" customHeight="1" thickBot="1" x14ac:dyDescent="0.25">
      <c r="A35" s="948"/>
      <c r="B35" s="949">
        <v>595</v>
      </c>
      <c r="C35" s="948" t="s">
        <v>334</v>
      </c>
      <c r="D35" s="1140"/>
      <c r="E35" s="925">
        <f>[3]P8!D84</f>
        <v>0</v>
      </c>
      <c r="F35" s="1140"/>
      <c r="G35" s="1140"/>
      <c r="H35" s="1140"/>
      <c r="I35" s="1146">
        <f t="shared" si="0"/>
        <v>0</v>
      </c>
    </row>
    <row r="36" spans="1:9" s="1133" customFormat="1" ht="12" customHeight="1" thickBot="1" x14ac:dyDescent="0.25">
      <c r="A36" s="1452" t="s">
        <v>532</v>
      </c>
      <c r="B36" s="1453"/>
      <c r="C36" s="1454"/>
      <c r="D36" s="950">
        <f t="shared" ref="D36:H36" si="9">D37+D41+D46+D48</f>
        <v>5958592</v>
      </c>
      <c r="E36" s="950">
        <f t="shared" si="9"/>
        <v>5892592</v>
      </c>
      <c r="F36" s="950">
        <f t="shared" si="9"/>
        <v>0</v>
      </c>
      <c r="G36" s="950">
        <f t="shared" si="9"/>
        <v>0</v>
      </c>
      <c r="H36" s="950">
        <f t="shared" si="9"/>
        <v>0</v>
      </c>
      <c r="I36" s="1147">
        <f t="shared" si="0"/>
        <v>5892592</v>
      </c>
    </row>
    <row r="37" spans="1:9" s="1133" customFormat="1" ht="12" customHeight="1" thickBot="1" x14ac:dyDescent="0.25">
      <c r="A37" s="951">
        <v>60</v>
      </c>
      <c r="B37" s="1455" t="s">
        <v>533</v>
      </c>
      <c r="C37" s="1455"/>
      <c r="D37" s="952">
        <f t="shared" ref="D37:H37" si="10">SUM(D38:D40)</f>
        <v>302000</v>
      </c>
      <c r="E37" s="952">
        <f t="shared" si="10"/>
        <v>260000</v>
      </c>
      <c r="F37" s="952">
        <f t="shared" si="10"/>
        <v>0</v>
      </c>
      <c r="G37" s="952">
        <f t="shared" si="10"/>
        <v>0</v>
      </c>
      <c r="H37" s="952">
        <f t="shared" si="10"/>
        <v>0</v>
      </c>
      <c r="I37" s="1148">
        <f t="shared" si="0"/>
        <v>260000</v>
      </c>
    </row>
    <row r="38" spans="1:9" s="1133" customFormat="1" ht="12" customHeight="1" x14ac:dyDescent="0.2">
      <c r="A38" s="953"/>
      <c r="B38" s="954">
        <v>602</v>
      </c>
      <c r="C38" s="953" t="s">
        <v>534</v>
      </c>
      <c r="D38" s="1140">
        <v>300000</v>
      </c>
      <c r="E38" s="1140">
        <v>260000</v>
      </c>
      <c r="F38" s="1140"/>
      <c r="G38" s="1140"/>
      <c r="H38" s="1140"/>
      <c r="I38" s="1149">
        <f>SUM(E38:H38)</f>
        <v>260000</v>
      </c>
    </row>
    <row r="39" spans="1:9" s="1133" customFormat="1" ht="12" customHeight="1" x14ac:dyDescent="0.2">
      <c r="A39" s="955"/>
      <c r="B39" s="956">
        <v>603</v>
      </c>
      <c r="C39" s="955" t="s">
        <v>535</v>
      </c>
      <c r="D39" s="1140">
        <v>2000</v>
      </c>
      <c r="E39" s="1140"/>
      <c r="F39" s="1140"/>
      <c r="G39" s="1140"/>
      <c r="H39" s="1140"/>
      <c r="I39" s="1150">
        <f>SUM(E39:H39)</f>
        <v>0</v>
      </c>
    </row>
    <row r="40" spans="1:9" s="1133" customFormat="1" ht="12" customHeight="1" thickBot="1" x14ac:dyDescent="0.25">
      <c r="A40" s="957"/>
      <c r="B40" s="958">
        <v>604</v>
      </c>
      <c r="C40" s="957" t="s">
        <v>536</v>
      </c>
      <c r="D40" s="1140"/>
      <c r="E40" s="1140"/>
      <c r="F40" s="1140"/>
      <c r="G40" s="1140"/>
      <c r="H40" s="1140"/>
      <c r="I40" s="1151">
        <f t="shared" ref="I40:I54" si="11">SUM(E40:H40)</f>
        <v>0</v>
      </c>
    </row>
    <row r="41" spans="1:9" s="1133" customFormat="1" ht="12" customHeight="1" thickBot="1" x14ac:dyDescent="0.25">
      <c r="A41" s="951">
        <v>64</v>
      </c>
      <c r="B41" s="1455" t="s">
        <v>537</v>
      </c>
      <c r="C41" s="1455"/>
      <c r="D41" s="952">
        <f>SUM(D42:D45)</f>
        <v>46000</v>
      </c>
      <c r="E41" s="952">
        <f t="shared" ref="E41:H41" si="12">SUM(E42:E45)</f>
        <v>0</v>
      </c>
      <c r="F41" s="952">
        <f t="shared" si="12"/>
        <v>0</v>
      </c>
      <c r="G41" s="952">
        <f t="shared" si="12"/>
        <v>0</v>
      </c>
      <c r="H41" s="952">
        <f t="shared" si="12"/>
        <v>0</v>
      </c>
      <c r="I41" s="1148">
        <f t="shared" si="11"/>
        <v>0</v>
      </c>
    </row>
    <row r="42" spans="1:9" s="1133" customFormat="1" ht="12" customHeight="1" x14ac:dyDescent="0.2">
      <c r="A42" s="953"/>
      <c r="B42" s="954">
        <v>641</v>
      </c>
      <c r="C42" s="953" t="s">
        <v>319</v>
      </c>
      <c r="D42" s="1140"/>
      <c r="E42" s="1140"/>
      <c r="F42" s="1140"/>
      <c r="G42" s="1140"/>
      <c r="H42" s="1140"/>
      <c r="I42" s="1149">
        <f t="shared" si="11"/>
        <v>0</v>
      </c>
    </row>
    <row r="43" spans="1:9" s="1133" customFormat="1" ht="12" customHeight="1" x14ac:dyDescent="0.2">
      <c r="A43" s="955"/>
      <c r="B43" s="956">
        <v>643</v>
      </c>
      <c r="C43" s="955" t="s">
        <v>538</v>
      </c>
      <c r="D43" s="1140"/>
      <c r="E43" s="1140"/>
      <c r="F43" s="1140"/>
      <c r="G43" s="1140"/>
      <c r="H43" s="1140"/>
      <c r="I43" s="1150">
        <f t="shared" si="11"/>
        <v>0</v>
      </c>
    </row>
    <row r="44" spans="1:9" s="1133" customFormat="1" ht="12" customHeight="1" x14ac:dyDescent="0.2">
      <c r="A44" s="955"/>
      <c r="B44" s="956">
        <v>648</v>
      </c>
      <c r="C44" s="955" t="s">
        <v>539</v>
      </c>
      <c r="D44" s="1140">
        <v>46000</v>
      </c>
      <c r="E44" s="1140"/>
      <c r="F44" s="1140"/>
      <c r="G44" s="1140"/>
      <c r="H44" s="1140"/>
      <c r="I44" s="1150">
        <f t="shared" si="11"/>
        <v>0</v>
      </c>
    </row>
    <row r="45" spans="1:9" s="1133" customFormat="1" ht="12" customHeight="1" thickBot="1" x14ac:dyDescent="0.25">
      <c r="A45" s="957"/>
      <c r="B45" s="958">
        <v>649</v>
      </c>
      <c r="C45" s="957" t="s">
        <v>540</v>
      </c>
      <c r="D45" s="1140"/>
      <c r="E45" s="1140"/>
      <c r="F45" s="1140"/>
      <c r="G45" s="1140"/>
      <c r="H45" s="1140"/>
      <c r="I45" s="1151">
        <f t="shared" si="11"/>
        <v>0</v>
      </c>
    </row>
    <row r="46" spans="1:9" s="1133" customFormat="1" ht="12" customHeight="1" thickBot="1" x14ac:dyDescent="0.25">
      <c r="A46" s="951">
        <v>66</v>
      </c>
      <c r="B46" s="1455" t="s">
        <v>541</v>
      </c>
      <c r="C46" s="1455"/>
      <c r="D46" s="952">
        <f>D47</f>
        <v>0</v>
      </c>
      <c r="E46" s="952">
        <f t="shared" ref="E46:H46" si="13">E47</f>
        <v>0</v>
      </c>
      <c r="F46" s="952">
        <f t="shared" si="13"/>
        <v>0</v>
      </c>
      <c r="G46" s="952">
        <f t="shared" si="13"/>
        <v>0</v>
      </c>
      <c r="H46" s="952">
        <f t="shared" si="13"/>
        <v>0</v>
      </c>
      <c r="I46" s="1148">
        <f t="shared" si="11"/>
        <v>0</v>
      </c>
    </row>
    <row r="47" spans="1:9" s="1133" customFormat="1" ht="12" customHeight="1" thickBot="1" x14ac:dyDescent="0.25">
      <c r="A47" s="959"/>
      <c r="B47" s="960">
        <v>662</v>
      </c>
      <c r="C47" s="959" t="s">
        <v>542</v>
      </c>
      <c r="D47" s="1152"/>
      <c r="E47" s="1152"/>
      <c r="F47" s="1152"/>
      <c r="G47" s="1152"/>
      <c r="H47" s="1152"/>
      <c r="I47" s="1149">
        <f t="shared" si="11"/>
        <v>0</v>
      </c>
    </row>
    <row r="48" spans="1:9" s="1133" customFormat="1" ht="12" customHeight="1" thickBot="1" x14ac:dyDescent="0.25">
      <c r="A48" s="951">
        <v>67</v>
      </c>
      <c r="B48" s="1455" t="s">
        <v>543</v>
      </c>
      <c r="C48" s="1455"/>
      <c r="D48" s="952">
        <f t="shared" ref="D48:H48" si="14">SUM(D49:D53)</f>
        <v>5610592</v>
      </c>
      <c r="E48" s="952">
        <f t="shared" si="14"/>
        <v>5632592</v>
      </c>
      <c r="F48" s="952">
        <f t="shared" si="14"/>
        <v>0</v>
      </c>
      <c r="G48" s="952">
        <f t="shared" si="14"/>
        <v>0</v>
      </c>
      <c r="H48" s="952">
        <f t="shared" si="14"/>
        <v>0</v>
      </c>
      <c r="I48" s="1148">
        <f t="shared" si="11"/>
        <v>5632592</v>
      </c>
    </row>
    <row r="49" spans="1:9" s="1133" customFormat="1" ht="12" customHeight="1" x14ac:dyDescent="0.2">
      <c r="A49" s="954" t="s">
        <v>544</v>
      </c>
      <c r="B49" s="954">
        <v>500</v>
      </c>
      <c r="C49" s="953" t="s">
        <v>545</v>
      </c>
      <c r="D49" s="1140">
        <v>430000</v>
      </c>
      <c r="E49" s="1138">
        <v>452000</v>
      </c>
      <c r="F49" s="1138"/>
      <c r="G49" s="1138"/>
      <c r="H49" s="1138"/>
      <c r="I49" s="1153">
        <f t="shared" si="11"/>
        <v>452000</v>
      </c>
    </row>
    <row r="50" spans="1:9" s="1133" customFormat="1" ht="12" customHeight="1" x14ac:dyDescent="0.2">
      <c r="A50" s="954" t="s">
        <v>544</v>
      </c>
      <c r="B50" s="954">
        <v>510</v>
      </c>
      <c r="C50" s="953" t="s">
        <v>546</v>
      </c>
      <c r="D50" s="1140"/>
      <c r="E50" s="1138"/>
      <c r="F50" s="1138"/>
      <c r="G50" s="1138"/>
      <c r="H50" s="1138"/>
      <c r="I50" s="1153">
        <f t="shared" si="11"/>
        <v>0</v>
      </c>
    </row>
    <row r="51" spans="1:9" s="1133" customFormat="1" ht="12" customHeight="1" x14ac:dyDescent="0.2">
      <c r="A51" s="954" t="s">
        <v>544</v>
      </c>
      <c r="B51" s="954">
        <v>600</v>
      </c>
      <c r="C51" s="953" t="s">
        <v>547</v>
      </c>
      <c r="D51" s="1140">
        <v>5180592</v>
      </c>
      <c r="E51" s="1138">
        <v>5180592</v>
      </c>
      <c r="F51" s="1138"/>
      <c r="G51" s="1138"/>
      <c r="H51" s="1138"/>
      <c r="I51" s="1153">
        <f t="shared" si="11"/>
        <v>5180592</v>
      </c>
    </row>
    <row r="52" spans="1:9" s="1133" customFormat="1" ht="12" customHeight="1" x14ac:dyDescent="0.2">
      <c r="A52" s="954" t="s">
        <v>544</v>
      </c>
      <c r="B52" s="954"/>
      <c r="C52" s="953" t="s">
        <v>548</v>
      </c>
      <c r="D52" s="1140"/>
      <c r="E52" s="1138"/>
      <c r="F52" s="1138"/>
      <c r="G52" s="1138"/>
      <c r="H52" s="1138"/>
      <c r="I52" s="1153">
        <f t="shared" si="11"/>
        <v>0</v>
      </c>
    </row>
    <row r="53" spans="1:9" s="1133" customFormat="1" ht="12" customHeight="1" thickBot="1" x14ac:dyDescent="0.25">
      <c r="A53" s="961" t="s">
        <v>544</v>
      </c>
      <c r="B53" s="1154"/>
      <c r="C53" s="962" t="s">
        <v>549</v>
      </c>
      <c r="D53" s="1140"/>
      <c r="E53" s="1140"/>
      <c r="F53" s="1140"/>
      <c r="G53" s="1140"/>
      <c r="H53" s="1140"/>
      <c r="I53" s="1155">
        <f t="shared" si="11"/>
        <v>0</v>
      </c>
    </row>
    <row r="54" spans="1:9" s="1133" customFormat="1" ht="12" customHeight="1" thickBot="1" x14ac:dyDescent="0.25">
      <c r="A54" s="963" t="s">
        <v>550</v>
      </c>
      <c r="B54" s="963"/>
      <c r="C54" s="964"/>
      <c r="D54" s="965">
        <f>D36-D5</f>
        <v>0</v>
      </c>
      <c r="E54" s="965">
        <f>E36-E5</f>
        <v>0</v>
      </c>
      <c r="F54" s="965">
        <f>F36-F5</f>
        <v>0</v>
      </c>
      <c r="G54" s="965">
        <f>G36-G5</f>
        <v>0</v>
      </c>
      <c r="H54" s="965">
        <f>H36-H5</f>
        <v>0</v>
      </c>
      <c r="I54" s="1156">
        <f t="shared" si="11"/>
        <v>0</v>
      </c>
    </row>
    <row r="55" spans="1:9" s="1133" customFormat="1" ht="12" customHeight="1" thickBot="1" x14ac:dyDescent="0.25">
      <c r="A55" s="1445" t="s">
        <v>551</v>
      </c>
      <c r="B55" s="1446"/>
      <c r="C55" s="1446"/>
      <c r="D55" s="1503"/>
      <c r="E55" s="1503"/>
      <c r="F55" s="1503"/>
      <c r="G55" s="1503"/>
      <c r="H55" s="1503"/>
      <c r="I55" s="1504"/>
    </row>
    <row r="56" spans="1:9" s="1133" customFormat="1" ht="12" customHeight="1" thickBot="1" x14ac:dyDescent="0.25">
      <c r="A56" s="963" t="s">
        <v>552</v>
      </c>
      <c r="B56" s="963"/>
      <c r="C56" s="964"/>
      <c r="D56" s="966">
        <f t="shared" ref="D56:H56" si="15">SUM(D57:D58)</f>
        <v>0</v>
      </c>
      <c r="E56" s="966">
        <f t="shared" si="15"/>
        <v>0</v>
      </c>
      <c r="F56" s="966">
        <f t="shared" si="15"/>
        <v>0</v>
      </c>
      <c r="G56" s="966">
        <f t="shared" si="15"/>
        <v>0</v>
      </c>
      <c r="H56" s="966">
        <f t="shared" si="15"/>
        <v>0</v>
      </c>
      <c r="I56" s="1156">
        <f t="shared" ref="I56:I62" si="16">SUM(E56:H56)</f>
        <v>0</v>
      </c>
    </row>
    <row r="57" spans="1:9" s="1133" customFormat="1" ht="12" customHeight="1" x14ac:dyDescent="0.2">
      <c r="A57" s="967" t="s">
        <v>553</v>
      </c>
      <c r="B57" s="968" t="s">
        <v>554</v>
      </c>
      <c r="C57" s="968"/>
      <c r="D57" s="1140"/>
      <c r="E57" s="1140"/>
      <c r="F57" s="1140"/>
      <c r="G57" s="1140"/>
      <c r="H57" s="1140"/>
      <c r="I57" s="1157">
        <f t="shared" si="16"/>
        <v>0</v>
      </c>
    </row>
    <row r="58" spans="1:9" s="1133" customFormat="1" ht="12" customHeight="1" thickBot="1" x14ac:dyDescent="0.25">
      <c r="A58" s="969"/>
      <c r="B58" s="970" t="s">
        <v>555</v>
      </c>
      <c r="C58" s="970"/>
      <c r="D58" s="1140"/>
      <c r="E58" s="1140"/>
      <c r="F58" s="1140"/>
      <c r="G58" s="1140"/>
      <c r="H58" s="1140"/>
      <c r="I58" s="1158">
        <f t="shared" si="16"/>
        <v>0</v>
      </c>
    </row>
    <row r="59" spans="1:9" s="1133" customFormat="1" ht="12" customHeight="1" thickBot="1" x14ac:dyDescent="0.25">
      <c r="A59" s="963" t="s">
        <v>556</v>
      </c>
      <c r="B59" s="963"/>
      <c r="C59" s="963"/>
      <c r="D59" s="965">
        <f t="shared" ref="D59:H59" si="17">SUM(D60:D62)</f>
        <v>0</v>
      </c>
      <c r="E59" s="965">
        <f t="shared" si="17"/>
        <v>0</v>
      </c>
      <c r="F59" s="965">
        <f t="shared" si="17"/>
        <v>0</v>
      </c>
      <c r="G59" s="965">
        <f t="shared" si="17"/>
        <v>0</v>
      </c>
      <c r="H59" s="965">
        <f t="shared" si="17"/>
        <v>0</v>
      </c>
      <c r="I59" s="1156">
        <f t="shared" si="16"/>
        <v>0</v>
      </c>
    </row>
    <row r="60" spans="1:9" s="1133" customFormat="1" ht="12" customHeight="1" x14ac:dyDescent="0.2">
      <c r="A60" s="971" t="s">
        <v>557</v>
      </c>
      <c r="B60" s="972" t="s">
        <v>558</v>
      </c>
      <c r="C60" s="972"/>
      <c r="D60" s="1144"/>
      <c r="E60" s="1144"/>
      <c r="F60" s="1144"/>
      <c r="G60" s="1144"/>
      <c r="H60" s="1144"/>
      <c r="I60" s="1157">
        <f t="shared" si="16"/>
        <v>0</v>
      </c>
    </row>
    <row r="61" spans="1:9" s="1133" customFormat="1" ht="12" customHeight="1" x14ac:dyDescent="0.2">
      <c r="A61" s="973"/>
      <c r="B61" s="974" t="s">
        <v>559</v>
      </c>
      <c r="C61" s="974"/>
      <c r="D61" s="1140"/>
      <c r="E61" s="1140"/>
      <c r="F61" s="1140"/>
      <c r="G61" s="1140"/>
      <c r="H61" s="1140"/>
      <c r="I61" s="1159">
        <f t="shared" si="16"/>
        <v>0</v>
      </c>
    </row>
    <row r="62" spans="1:9" s="1133" customFormat="1" ht="12" customHeight="1" thickBot="1" x14ac:dyDescent="0.25">
      <c r="A62" s="975"/>
      <c r="B62" s="976" t="s">
        <v>560</v>
      </c>
      <c r="C62" s="976"/>
      <c r="D62" s="1160"/>
      <c r="E62" s="1160"/>
      <c r="F62" s="1160"/>
      <c r="G62" s="1160"/>
      <c r="H62" s="1160"/>
      <c r="I62" s="1161">
        <f t="shared" si="16"/>
        <v>0</v>
      </c>
    </row>
    <row r="63" spans="1:9" s="1133" customFormat="1" ht="12" customHeight="1" x14ac:dyDescent="0.2">
      <c r="A63" s="977"/>
      <c r="B63" s="207"/>
      <c r="C63" s="207"/>
      <c r="D63" s="978"/>
      <c r="E63" s="979"/>
    </row>
    <row r="64" spans="1:9" s="1133" customFormat="1" ht="12" customHeight="1" x14ac:dyDescent="0.2">
      <c r="A64" s="980" t="s">
        <v>335</v>
      </c>
      <c r="B64" s="207"/>
      <c r="C64" s="1162" t="str">
        <f>[3]P8!C89</f>
        <v>Mgr. Martina Funtánová</v>
      </c>
      <c r="D64" s="208" t="s">
        <v>336</v>
      </c>
      <c r="E64" s="979"/>
      <c r="F64" s="1163"/>
      <c r="G64" s="981" t="s">
        <v>337</v>
      </c>
      <c r="H64" s="1164" t="s">
        <v>640</v>
      </c>
    </row>
    <row r="65" spans="1:9" s="1133" customFormat="1" ht="7.5" customHeight="1" x14ac:dyDescent="0.2">
      <c r="D65" s="208"/>
      <c r="E65" s="207"/>
      <c r="F65" s="1163"/>
      <c r="G65" s="1163"/>
      <c r="H65" s="1163"/>
      <c r="I65" s="1163"/>
    </row>
    <row r="66" spans="1:9" s="1133" customFormat="1" ht="12" customHeight="1" x14ac:dyDescent="0.2">
      <c r="A66" s="980" t="s">
        <v>338</v>
      </c>
      <c r="B66" s="207"/>
      <c r="C66" s="1162" t="str">
        <f>[3]P8!C91</f>
        <v>Mgr. Martina Funtánová</v>
      </c>
      <c r="D66" s="208" t="s">
        <v>336</v>
      </c>
      <c r="E66" s="982"/>
      <c r="F66" s="1163"/>
      <c r="G66" s="1163"/>
      <c r="H66" s="1163"/>
      <c r="I66" s="1163"/>
    </row>
    <row r="67" spans="1:9" s="1133" customFormat="1" ht="7.5" customHeight="1" x14ac:dyDescent="0.2">
      <c r="A67" s="1163"/>
      <c r="B67" s="1163"/>
      <c r="C67" s="1163"/>
      <c r="D67" s="1163"/>
      <c r="E67" s="1163"/>
      <c r="F67" s="1163"/>
      <c r="G67" s="1163"/>
      <c r="H67" s="1163"/>
      <c r="I67" s="1163"/>
    </row>
    <row r="68" spans="1:9" x14ac:dyDescent="0.3">
      <c r="A68" s="209" t="s">
        <v>561</v>
      </c>
      <c r="B68" s="1165"/>
      <c r="C68" s="1165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4"/>
  <sheetViews>
    <sheetView showGridLines="0" zoomScale="120" zoomScaleNormal="120" zoomScaleSheetLayoutView="110" workbookViewId="0">
      <selection activeCell="E6" sqref="E6"/>
    </sheetView>
  </sheetViews>
  <sheetFormatPr defaultColWidth="9.109375" defaultRowHeight="14.4" x14ac:dyDescent="0.3"/>
  <cols>
    <col min="1" max="1" width="4.44140625" style="1129" customWidth="1"/>
    <col min="2" max="2" width="5" style="1129" customWidth="1"/>
    <col min="3" max="3" width="32.6640625" style="1129" customWidth="1"/>
    <col min="4" max="5" width="10" style="1129" customWidth="1"/>
    <col min="6" max="7" width="8.33203125" style="1129" customWidth="1"/>
    <col min="8" max="8" width="10" style="1129" customWidth="1"/>
    <col min="9" max="16384" width="9.109375" style="1129"/>
  </cols>
  <sheetData>
    <row r="1" spans="1:11" x14ac:dyDescent="0.3">
      <c r="A1" s="1166"/>
      <c r="B1" s="1166"/>
      <c r="C1" s="1167" t="s">
        <v>254</v>
      </c>
      <c r="D1" s="1166"/>
      <c r="E1" s="1168" t="s">
        <v>255</v>
      </c>
      <c r="F1" s="1169">
        <v>2025</v>
      </c>
      <c r="G1" s="1166"/>
      <c r="H1" s="120" t="s">
        <v>256</v>
      </c>
    </row>
    <row r="2" spans="1:11" s="1133" customFormat="1" ht="11.4" customHeight="1" x14ac:dyDescent="0.2">
      <c r="A2" s="121"/>
      <c r="B2" s="1505" t="s">
        <v>340</v>
      </c>
      <c r="C2" s="1505"/>
      <c r="D2" s="1505"/>
      <c r="E2" s="1505"/>
      <c r="F2" s="1505"/>
      <c r="G2" s="1505"/>
      <c r="H2" s="122"/>
      <c r="I2" s="123"/>
      <c r="J2" s="1163"/>
      <c r="K2" s="1163"/>
    </row>
    <row r="3" spans="1:11" s="1133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63"/>
      <c r="K3" s="1163"/>
    </row>
    <row r="4" spans="1:11" s="1133" customFormat="1" ht="11.4" customHeight="1" x14ac:dyDescent="0.2">
      <c r="A4" s="1483"/>
      <c r="B4" s="1485" t="s">
        <v>260</v>
      </c>
      <c r="C4" s="1487" t="s">
        <v>261</v>
      </c>
      <c r="D4" s="1489" t="s">
        <v>262</v>
      </c>
      <c r="E4" s="1491" t="s">
        <v>263</v>
      </c>
      <c r="F4" s="1485" t="s">
        <v>264</v>
      </c>
      <c r="G4" s="1485"/>
      <c r="H4" s="1493"/>
      <c r="I4" s="123"/>
      <c r="J4" s="1163"/>
      <c r="K4" s="1163"/>
    </row>
    <row r="5" spans="1:11" s="1133" customFormat="1" ht="11.4" customHeight="1" thickBot="1" x14ac:dyDescent="0.25">
      <c r="A5" s="1484"/>
      <c r="B5" s="1486"/>
      <c r="C5" s="1488"/>
      <c r="D5" s="1490"/>
      <c r="E5" s="1492"/>
      <c r="F5" s="506" t="s">
        <v>265</v>
      </c>
      <c r="G5" s="506" t="s">
        <v>266</v>
      </c>
      <c r="H5" s="125" t="s">
        <v>267</v>
      </c>
      <c r="I5" s="123"/>
      <c r="J5" s="1163"/>
      <c r="K5" s="1163"/>
    </row>
    <row r="6" spans="1:11" s="1133" customFormat="1" ht="11.4" customHeight="1" thickBot="1" x14ac:dyDescent="0.25">
      <c r="A6" s="1479" t="s">
        <v>268</v>
      </c>
      <c r="B6" s="1480"/>
      <c r="C6" s="1481"/>
      <c r="D6" s="126">
        <f>D7+D22+D44+D58+D61+D70+D78+D81</f>
        <v>5892592</v>
      </c>
      <c r="E6" s="127">
        <f>E7+E22+E44+E58+E61+E70+E78+E81</f>
        <v>452000</v>
      </c>
      <c r="F6" s="128">
        <f>F7+F22+F44+F58+F61+F70+F78+F81</f>
        <v>260000</v>
      </c>
      <c r="G6" s="128">
        <f>G7+G22+G44+G58+G61+G70+G78+G81</f>
        <v>0</v>
      </c>
      <c r="H6" s="129">
        <f>H7+H22+H44+H58+H61+H70+H78+H81</f>
        <v>5180592</v>
      </c>
      <c r="I6" s="123"/>
      <c r="J6" s="1163"/>
      <c r="K6" s="1163"/>
    </row>
    <row r="7" spans="1:11" s="1133" customFormat="1" ht="11.4" customHeight="1" thickBot="1" x14ac:dyDescent="0.25">
      <c r="A7" s="130">
        <v>50</v>
      </c>
      <c r="B7" s="1469" t="s">
        <v>269</v>
      </c>
      <c r="C7" s="1470"/>
      <c r="D7" s="131">
        <f>SUM(E7:H7)</f>
        <v>388000</v>
      </c>
      <c r="E7" s="132">
        <f>SUM(E8+E17)</f>
        <v>298000</v>
      </c>
      <c r="F7" s="133">
        <f>SUM(F8+F17)</f>
        <v>90000</v>
      </c>
      <c r="G7" s="133">
        <f>SUM(G8+G17)</f>
        <v>0</v>
      </c>
      <c r="H7" s="134">
        <f>SUM(H8+H17)</f>
        <v>0</v>
      </c>
      <c r="I7" s="123"/>
      <c r="J7" s="1163"/>
      <c r="K7" s="1163"/>
    </row>
    <row r="8" spans="1:11" s="1133" customFormat="1" ht="11.4" customHeight="1" thickBot="1" x14ac:dyDescent="0.25">
      <c r="A8" s="135">
        <v>501</v>
      </c>
      <c r="B8" s="1471" t="s">
        <v>270</v>
      </c>
      <c r="C8" s="1472"/>
      <c r="D8" s="136">
        <f>SUM(E8:H8)</f>
        <v>90000</v>
      </c>
      <c r="E8" s="137">
        <f>SUM(E9:E16)</f>
        <v>0</v>
      </c>
      <c r="F8" s="138">
        <f>SUM(F9:F16)</f>
        <v>90000</v>
      </c>
      <c r="G8" s="138">
        <f>SUM(G9:G16)</f>
        <v>0</v>
      </c>
      <c r="H8" s="139">
        <f>SUM(H9:H16)</f>
        <v>0</v>
      </c>
      <c r="I8" s="123"/>
      <c r="J8" s="1163"/>
      <c r="K8" s="1163"/>
    </row>
    <row r="9" spans="1:11" s="1133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65000</v>
      </c>
      <c r="E9" s="1170"/>
      <c r="F9" s="1171">
        <v>65000</v>
      </c>
      <c r="G9" s="1171"/>
      <c r="H9" s="1172"/>
      <c r="I9" s="123"/>
      <c r="J9" s="1163"/>
      <c r="K9" s="1163"/>
    </row>
    <row r="10" spans="1:11" s="1133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15000</v>
      </c>
      <c r="E10" s="1173"/>
      <c r="F10" s="1174">
        <v>15000</v>
      </c>
      <c r="G10" s="1174"/>
      <c r="H10" s="1175"/>
      <c r="I10" s="123"/>
      <c r="J10" s="1163"/>
      <c r="K10" s="1163"/>
    </row>
    <row r="11" spans="1:11" s="1133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7000</v>
      </c>
      <c r="E11" s="1173"/>
      <c r="F11" s="1174">
        <v>7000</v>
      </c>
      <c r="G11" s="1174"/>
      <c r="H11" s="1175"/>
      <c r="I11" s="123"/>
      <c r="J11" s="1163"/>
      <c r="K11" s="1163"/>
    </row>
    <row r="12" spans="1:11" s="1133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3000</v>
      </c>
      <c r="E12" s="1173"/>
      <c r="F12" s="1174">
        <v>3000</v>
      </c>
      <c r="G12" s="1174"/>
      <c r="H12" s="1175"/>
      <c r="I12" s="123"/>
      <c r="J12" s="1163"/>
      <c r="K12" s="1163"/>
    </row>
    <row r="13" spans="1:11" s="1133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0</v>
      </c>
      <c r="E13" s="1173"/>
      <c r="F13" s="1174"/>
      <c r="G13" s="1174"/>
      <c r="H13" s="1175"/>
      <c r="I13" s="123"/>
      <c r="J13" s="1163"/>
      <c r="K13" s="1163"/>
    </row>
    <row r="14" spans="1:11" s="1133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173"/>
      <c r="F14" s="1174"/>
      <c r="G14" s="1174"/>
      <c r="H14" s="1175"/>
      <c r="I14" s="123"/>
      <c r="J14" s="1163"/>
      <c r="K14" s="1163"/>
    </row>
    <row r="15" spans="1:11" s="1133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0</v>
      </c>
      <c r="E15" s="1173"/>
      <c r="F15" s="1174"/>
      <c r="G15" s="1174"/>
      <c r="H15" s="1175"/>
      <c r="I15" s="123"/>
      <c r="J15" s="1163"/>
      <c r="K15" s="1163"/>
    </row>
    <row r="16" spans="1:11" s="1133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176"/>
      <c r="F16" s="1177"/>
      <c r="G16" s="1177"/>
      <c r="H16" s="1178"/>
      <c r="I16" s="123"/>
      <c r="J16" s="1163"/>
      <c r="K16" s="1163"/>
    </row>
    <row r="17" spans="1:11" s="1133" customFormat="1" ht="11.4" customHeight="1" thickBot="1" x14ac:dyDescent="0.25">
      <c r="A17" s="135">
        <v>502</v>
      </c>
      <c r="B17" s="1471" t="s">
        <v>279</v>
      </c>
      <c r="C17" s="1472"/>
      <c r="D17" s="136">
        <f t="shared" si="0"/>
        <v>298000</v>
      </c>
      <c r="E17" s="152">
        <f>SUM(E18:E21)</f>
        <v>298000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63"/>
      <c r="K17" s="1163"/>
    </row>
    <row r="18" spans="1:11" s="1133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50000</v>
      </c>
      <c r="E18" s="1170">
        <v>50000</v>
      </c>
      <c r="F18" s="1171"/>
      <c r="G18" s="1171"/>
      <c r="H18" s="1172"/>
      <c r="I18" s="123"/>
      <c r="J18" s="1163"/>
      <c r="K18" s="1163"/>
    </row>
    <row r="19" spans="1:11" s="1133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240000</v>
      </c>
      <c r="E19" s="1173">
        <v>240000</v>
      </c>
      <c r="F19" s="1174"/>
      <c r="G19" s="1174"/>
      <c r="H19" s="1175"/>
      <c r="I19" s="123"/>
      <c r="J19" s="1163"/>
      <c r="K19" s="1163"/>
    </row>
    <row r="20" spans="1:11" s="1133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0</v>
      </c>
      <c r="E20" s="1173"/>
      <c r="F20" s="1174"/>
      <c r="G20" s="1174"/>
      <c r="H20" s="1175"/>
      <c r="I20" s="123"/>
      <c r="J20" s="1163"/>
      <c r="K20" s="1163"/>
    </row>
    <row r="21" spans="1:11" s="1133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8000</v>
      </c>
      <c r="E21" s="1173">
        <v>8000</v>
      </c>
      <c r="F21" s="1174"/>
      <c r="G21" s="1174"/>
      <c r="H21" s="1175"/>
      <c r="I21" s="123"/>
      <c r="J21" s="1163"/>
      <c r="K21" s="1163"/>
    </row>
    <row r="22" spans="1:11" s="1133" customFormat="1" ht="11.4" customHeight="1" thickBot="1" x14ac:dyDescent="0.25">
      <c r="A22" s="155">
        <v>51</v>
      </c>
      <c r="B22" s="1473" t="s">
        <v>284</v>
      </c>
      <c r="C22" s="1474"/>
      <c r="D22" s="156">
        <f t="shared" si="0"/>
        <v>192000</v>
      </c>
      <c r="E22" s="157">
        <f>SUM(E23+E26+E28+E30)</f>
        <v>69000</v>
      </c>
      <c r="F22" s="157">
        <f>SUM(F23+F26+F28+F30)</f>
        <v>123000</v>
      </c>
      <c r="G22" s="157">
        <f>SUM(G23+G26+G28+G30)</f>
        <v>0</v>
      </c>
      <c r="H22" s="157">
        <f>SUM(H23+H26+H28+H30)</f>
        <v>0</v>
      </c>
      <c r="I22" s="123"/>
      <c r="J22" s="1163"/>
      <c r="K22" s="1163"/>
    </row>
    <row r="23" spans="1:11" s="1133" customFormat="1" ht="11.4" customHeight="1" thickBot="1" x14ac:dyDescent="0.25">
      <c r="A23" s="158">
        <v>511</v>
      </c>
      <c r="B23" s="1463" t="s">
        <v>285</v>
      </c>
      <c r="C23" s="1464"/>
      <c r="D23" s="159">
        <f t="shared" ref="D23" si="1">SUM(E23:H23)</f>
        <v>66000</v>
      </c>
      <c r="E23" s="160">
        <f>SUM(E24:E25)</f>
        <v>66000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63"/>
      <c r="K23" s="1163"/>
    </row>
    <row r="24" spans="1:11" s="1133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66000</v>
      </c>
      <c r="E24" s="1173">
        <v>66000</v>
      </c>
      <c r="F24" s="1174"/>
      <c r="G24" s="1174"/>
      <c r="H24" s="1175"/>
      <c r="I24" s="123"/>
      <c r="J24" s="1163"/>
      <c r="K24" s="1163"/>
    </row>
    <row r="25" spans="1:11" s="1133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0</v>
      </c>
      <c r="E25" s="1173"/>
      <c r="F25" s="1174"/>
      <c r="G25" s="1174"/>
      <c r="H25" s="1175"/>
      <c r="I25" s="123"/>
      <c r="J25" s="1163"/>
      <c r="K25" s="1163"/>
    </row>
    <row r="26" spans="1:11" s="1133" customFormat="1" ht="11.4" customHeight="1" thickBot="1" x14ac:dyDescent="0.25">
      <c r="A26" s="158">
        <v>512</v>
      </c>
      <c r="B26" s="1463" t="s">
        <v>288</v>
      </c>
      <c r="C26" s="1464"/>
      <c r="D26" s="159">
        <f t="shared" si="0"/>
        <v>3000</v>
      </c>
      <c r="E26" s="160">
        <f>SUM(E27:E27)</f>
        <v>0</v>
      </c>
      <c r="F26" s="160">
        <f>SUM(F27:F27)</f>
        <v>3000</v>
      </c>
      <c r="G26" s="160">
        <f>SUM(G27:G27)</f>
        <v>0</v>
      </c>
      <c r="H26" s="160">
        <f>SUM(H27:H27)</f>
        <v>0</v>
      </c>
      <c r="I26" s="123"/>
      <c r="J26" s="1163"/>
      <c r="K26" s="1163"/>
    </row>
    <row r="27" spans="1:11" s="1133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3000</v>
      </c>
      <c r="E27" s="1173"/>
      <c r="F27" s="1174">
        <v>3000</v>
      </c>
      <c r="G27" s="1174"/>
      <c r="H27" s="1175"/>
      <c r="I27" s="123"/>
      <c r="J27" s="1163"/>
      <c r="K27" s="1163"/>
    </row>
    <row r="28" spans="1:11" s="1133" customFormat="1" ht="11.4" customHeight="1" thickBot="1" x14ac:dyDescent="0.25">
      <c r="A28" s="158">
        <v>513</v>
      </c>
      <c r="B28" s="1463" t="s">
        <v>290</v>
      </c>
      <c r="C28" s="1464"/>
      <c r="D28" s="159">
        <f t="shared" si="0"/>
        <v>3000</v>
      </c>
      <c r="E28" s="160">
        <f>SUM(E29:E29)</f>
        <v>3000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63"/>
      <c r="K28" s="1163"/>
    </row>
    <row r="29" spans="1:11" s="1133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3000</v>
      </c>
      <c r="E29" s="1173">
        <v>3000</v>
      </c>
      <c r="F29" s="1174"/>
      <c r="G29" s="1174"/>
      <c r="H29" s="1175"/>
      <c r="I29" s="123"/>
      <c r="J29" s="1163"/>
      <c r="K29" s="1163"/>
    </row>
    <row r="30" spans="1:11" s="1133" customFormat="1" ht="11.4" customHeight="1" thickBot="1" x14ac:dyDescent="0.25">
      <c r="A30" s="158">
        <v>518</v>
      </c>
      <c r="B30" s="1463" t="s">
        <v>292</v>
      </c>
      <c r="C30" s="1464"/>
      <c r="D30" s="159">
        <f t="shared" si="0"/>
        <v>120000</v>
      </c>
      <c r="E30" s="160">
        <f>SUM(E31:E43)</f>
        <v>0</v>
      </c>
      <c r="F30" s="160">
        <f>SUM(F31:F43)</f>
        <v>120000</v>
      </c>
      <c r="G30" s="160">
        <f>SUM(G31:G43)</f>
        <v>0</v>
      </c>
      <c r="H30" s="160">
        <f>SUM(H31:H43)</f>
        <v>0</v>
      </c>
      <c r="I30" s="123"/>
      <c r="J30" s="1163"/>
      <c r="K30" s="1163"/>
    </row>
    <row r="31" spans="1:11" s="1133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5000</v>
      </c>
      <c r="E31" s="1173"/>
      <c r="F31" s="1174">
        <v>5000</v>
      </c>
      <c r="G31" s="1174"/>
      <c r="H31" s="1175"/>
      <c r="I31" s="123"/>
      <c r="J31" s="1163"/>
      <c r="K31" s="1163"/>
    </row>
    <row r="32" spans="1:11" s="1133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20000</v>
      </c>
      <c r="E32" s="1173"/>
      <c r="F32" s="1174">
        <v>20000</v>
      </c>
      <c r="G32" s="1174"/>
      <c r="H32" s="1175"/>
      <c r="I32" s="123"/>
      <c r="J32" s="1163"/>
      <c r="K32" s="1163"/>
    </row>
    <row r="33" spans="1:11" s="1133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1000</v>
      </c>
      <c r="E33" s="1173"/>
      <c r="F33" s="1174">
        <v>1000</v>
      </c>
      <c r="G33" s="1174"/>
      <c r="H33" s="1175"/>
      <c r="I33" s="123"/>
      <c r="J33" s="1179"/>
      <c r="K33" s="1163"/>
    </row>
    <row r="34" spans="1:11" s="1133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10000</v>
      </c>
      <c r="E34" s="1173"/>
      <c r="F34" s="1174">
        <v>10000</v>
      </c>
      <c r="G34" s="1174"/>
      <c r="H34" s="1175"/>
      <c r="I34" s="123"/>
      <c r="J34" s="1163"/>
      <c r="K34" s="1163"/>
    </row>
    <row r="35" spans="1:11" s="1133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80000</v>
      </c>
      <c r="E35" s="1173"/>
      <c r="F35" s="1174">
        <v>80000</v>
      </c>
      <c r="G35" s="1174"/>
      <c r="H35" s="1175"/>
      <c r="I35" s="123"/>
      <c r="J35" s="1163"/>
      <c r="K35" s="1163"/>
    </row>
    <row r="36" spans="1:11" s="1133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0</v>
      </c>
      <c r="E36" s="1173"/>
      <c r="F36" s="1174"/>
      <c r="G36" s="1174"/>
      <c r="H36" s="1175"/>
      <c r="I36" s="123"/>
      <c r="J36" s="1163"/>
      <c r="K36" s="1163"/>
    </row>
    <row r="37" spans="1:11" s="1133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4000</v>
      </c>
      <c r="E37" s="1173"/>
      <c r="F37" s="1174">
        <v>4000</v>
      </c>
      <c r="G37" s="1174"/>
      <c r="H37" s="1175"/>
      <c r="I37" s="123"/>
      <c r="J37" s="1163"/>
      <c r="K37" s="1163"/>
    </row>
    <row r="38" spans="1:11" s="1133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0</v>
      </c>
      <c r="E38" s="1173"/>
      <c r="F38" s="1174"/>
      <c r="G38" s="1174"/>
      <c r="H38" s="1175"/>
      <c r="I38" s="123"/>
      <c r="J38" s="1163"/>
      <c r="K38" s="1163"/>
    </row>
    <row r="39" spans="1:11" s="1133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173"/>
      <c r="F39" s="1174"/>
      <c r="G39" s="1174"/>
      <c r="H39" s="1175"/>
      <c r="I39" s="123"/>
      <c r="J39" s="1163"/>
      <c r="K39" s="1163"/>
    </row>
    <row r="40" spans="1:11" s="1133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0</v>
      </c>
      <c r="E40" s="1173"/>
      <c r="F40" s="1174"/>
      <c r="G40" s="1174"/>
      <c r="H40" s="1175"/>
      <c r="I40" s="123"/>
      <c r="J40" s="1163"/>
      <c r="K40" s="1163"/>
    </row>
    <row r="41" spans="1:11" s="1133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173"/>
      <c r="F41" s="1174"/>
      <c r="G41" s="1174"/>
      <c r="H41" s="1175"/>
      <c r="I41" s="123"/>
      <c r="J41" s="1163"/>
      <c r="K41" s="1163"/>
    </row>
    <row r="42" spans="1:11" s="1133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0</v>
      </c>
      <c r="E42" s="1173"/>
      <c r="F42" s="1174"/>
      <c r="G42" s="1174"/>
      <c r="H42" s="1175"/>
      <c r="I42" s="123"/>
      <c r="J42" s="1163"/>
      <c r="K42" s="1163"/>
    </row>
    <row r="43" spans="1:11" s="1133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0</v>
      </c>
      <c r="E43" s="1173"/>
      <c r="F43" s="1174"/>
      <c r="G43" s="1174"/>
      <c r="H43" s="1175"/>
      <c r="I43" s="123"/>
      <c r="J43" s="1163"/>
      <c r="K43" s="1163"/>
    </row>
    <row r="44" spans="1:11" s="1133" customFormat="1" ht="11.4" customHeight="1" thickBot="1" x14ac:dyDescent="0.25">
      <c r="A44" s="173">
        <v>52</v>
      </c>
      <c r="B44" s="1477" t="s">
        <v>306</v>
      </c>
      <c r="C44" s="1478"/>
      <c r="D44" s="174">
        <f t="shared" si="0"/>
        <v>5215592</v>
      </c>
      <c r="E44" s="175">
        <f>SUM(E45+E47+E49+E51+E56)</f>
        <v>0</v>
      </c>
      <c r="F44" s="175">
        <f>SUM(F45+F47+F49+F51+F56)</f>
        <v>35000</v>
      </c>
      <c r="G44" s="175">
        <f>SUM(G45+G47+G49+G51+G56)</f>
        <v>0</v>
      </c>
      <c r="H44" s="175">
        <f>SUM(H45+H47+H49+H51+H56)</f>
        <v>5180592</v>
      </c>
      <c r="I44" s="123"/>
      <c r="J44" s="1163"/>
      <c r="K44" s="1163"/>
    </row>
    <row r="45" spans="1:11" s="1133" customFormat="1" ht="11.4" customHeight="1" thickBot="1" x14ac:dyDescent="0.25">
      <c r="A45" s="176">
        <v>521</v>
      </c>
      <c r="B45" s="1465" t="s">
        <v>307</v>
      </c>
      <c r="C45" s="1466"/>
      <c r="D45" s="177">
        <f t="shared" si="0"/>
        <v>3832522</v>
      </c>
      <c r="E45" s="178">
        <f>SUM(E46:E46)</f>
        <v>0</v>
      </c>
      <c r="F45" s="178">
        <f>SUM(F46:F46)</f>
        <v>0</v>
      </c>
      <c r="G45" s="178">
        <f>SUM(G46:G46)</f>
        <v>0</v>
      </c>
      <c r="H45" s="178">
        <f>SUM(H46:H46)</f>
        <v>3832522</v>
      </c>
      <c r="I45" s="123"/>
      <c r="J45" s="1163"/>
      <c r="K45" s="1163"/>
    </row>
    <row r="46" spans="1:11" s="1133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3832522</v>
      </c>
      <c r="E46" s="1173"/>
      <c r="F46" s="1174"/>
      <c r="G46" s="1174"/>
      <c r="H46" s="1175">
        <v>3832522</v>
      </c>
      <c r="I46" s="123"/>
      <c r="J46" s="1163"/>
      <c r="K46" s="1163"/>
    </row>
    <row r="47" spans="1:11" s="1133" customFormat="1" ht="11.4" customHeight="1" thickBot="1" x14ac:dyDescent="0.25">
      <c r="A47" s="176">
        <v>524</v>
      </c>
      <c r="B47" s="1465" t="s">
        <v>308</v>
      </c>
      <c r="C47" s="1466"/>
      <c r="D47" s="177">
        <f t="shared" si="0"/>
        <v>1295392</v>
      </c>
      <c r="E47" s="178">
        <f>SUM(E48:E48)</f>
        <v>0</v>
      </c>
      <c r="F47" s="178">
        <f>SUM(F48:F48)</f>
        <v>0</v>
      </c>
      <c r="G47" s="178">
        <f>SUM(G48:G48)</f>
        <v>0</v>
      </c>
      <c r="H47" s="178">
        <f>SUM(H48:H48)</f>
        <v>1295392</v>
      </c>
      <c r="I47" s="123"/>
      <c r="J47" s="1163"/>
      <c r="K47" s="1163"/>
    </row>
    <row r="48" spans="1:11" s="1133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1295392</v>
      </c>
      <c r="E48" s="1173"/>
      <c r="F48" s="1174"/>
      <c r="G48" s="1174"/>
      <c r="H48" s="1175">
        <v>1295392</v>
      </c>
      <c r="I48" s="123"/>
      <c r="J48" s="1163"/>
      <c r="K48" s="1163"/>
    </row>
    <row r="49" spans="1:11" s="1133" customFormat="1" ht="11.4" customHeight="1" thickBot="1" x14ac:dyDescent="0.25">
      <c r="A49" s="176">
        <v>525</v>
      </c>
      <c r="B49" s="1465" t="s">
        <v>309</v>
      </c>
      <c r="C49" s="1466"/>
      <c r="D49" s="177">
        <f t="shared" si="0"/>
        <v>32353</v>
      </c>
      <c r="E49" s="178">
        <f>SUM(E50:E50)</f>
        <v>0</v>
      </c>
      <c r="F49" s="178">
        <f>SUM(F50:F50)</f>
        <v>18000</v>
      </c>
      <c r="G49" s="178">
        <f>SUM(G50:G50)</f>
        <v>0</v>
      </c>
      <c r="H49" s="178">
        <f>SUM(H50:H50)</f>
        <v>14353</v>
      </c>
      <c r="I49" s="123"/>
      <c r="J49" s="1163"/>
      <c r="K49" s="1163"/>
    </row>
    <row r="50" spans="1:11" s="1133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32353</v>
      </c>
      <c r="E50" s="1173"/>
      <c r="F50" s="1174">
        <v>18000</v>
      </c>
      <c r="G50" s="1174"/>
      <c r="H50" s="1175">
        <v>14353</v>
      </c>
      <c r="I50" s="123"/>
      <c r="J50" s="1163"/>
      <c r="K50" s="1163"/>
    </row>
    <row r="51" spans="1:11" s="1133" customFormat="1" ht="11.4" customHeight="1" x14ac:dyDescent="0.2">
      <c r="A51" s="183">
        <v>527</v>
      </c>
      <c r="B51" s="1467" t="s">
        <v>310</v>
      </c>
      <c r="C51" s="1468"/>
      <c r="D51" s="184">
        <f t="shared" si="0"/>
        <v>55325</v>
      </c>
      <c r="E51" s="185">
        <f>SUM(E52:E55)</f>
        <v>0</v>
      </c>
      <c r="F51" s="185">
        <f>SUM(F52:F55)</f>
        <v>17000</v>
      </c>
      <c r="G51" s="185">
        <f>SUM(G52:G55)</f>
        <v>0</v>
      </c>
      <c r="H51" s="185">
        <f>SUM(H52:H55)</f>
        <v>38325</v>
      </c>
      <c r="I51" s="123"/>
      <c r="J51" s="1163"/>
      <c r="K51" s="1163"/>
    </row>
    <row r="52" spans="1:11" s="1133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38325</v>
      </c>
      <c r="E52" s="1173"/>
      <c r="F52" s="1174"/>
      <c r="G52" s="1174"/>
      <c r="H52" s="1175">
        <v>38325</v>
      </c>
      <c r="I52" s="123"/>
      <c r="J52" s="1163"/>
      <c r="K52" s="1163"/>
    </row>
    <row r="53" spans="1:11" s="1133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15000</v>
      </c>
      <c r="E53" s="1173"/>
      <c r="F53" s="1174">
        <v>15000</v>
      </c>
      <c r="G53" s="1174"/>
      <c r="H53" s="1175"/>
      <c r="I53" s="123"/>
      <c r="J53" s="1163"/>
      <c r="K53" s="1163"/>
    </row>
    <row r="54" spans="1:11" s="1133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2000</v>
      </c>
      <c r="E54" s="1173"/>
      <c r="F54" s="1174">
        <v>2000</v>
      </c>
      <c r="G54" s="1174"/>
      <c r="H54" s="1175"/>
      <c r="I54" s="123"/>
      <c r="J54" s="1163"/>
      <c r="K54" s="1163"/>
    </row>
    <row r="55" spans="1:11" s="1133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0</v>
      </c>
      <c r="E55" s="1173"/>
      <c r="F55" s="1174"/>
      <c r="G55" s="1174"/>
      <c r="H55" s="1175"/>
      <c r="I55" s="123"/>
      <c r="J55" s="1163"/>
      <c r="K55" s="1163"/>
    </row>
    <row r="56" spans="1:11" s="1133" customFormat="1" ht="11.4" customHeight="1" thickBot="1" x14ac:dyDescent="0.25">
      <c r="A56" s="176">
        <v>528</v>
      </c>
      <c r="B56" s="1465" t="s">
        <v>315</v>
      </c>
      <c r="C56" s="1466"/>
      <c r="D56" s="177">
        <f t="shared" si="0"/>
        <v>0</v>
      </c>
      <c r="E56" s="178">
        <f>SUM(E57:E57)</f>
        <v>0</v>
      </c>
      <c r="F56" s="178">
        <f>SUM(F57:F57)</f>
        <v>0</v>
      </c>
      <c r="G56" s="178">
        <f>SUM(G57:G57)</f>
        <v>0</v>
      </c>
      <c r="H56" s="178">
        <f>SUM(H57:H57)</f>
        <v>0</v>
      </c>
      <c r="I56" s="123"/>
      <c r="J56" s="1163"/>
      <c r="K56" s="1163"/>
    </row>
    <row r="57" spans="1:11" s="1133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0</v>
      </c>
      <c r="E57" s="1173"/>
      <c r="F57" s="1174"/>
      <c r="G57" s="1174"/>
      <c r="H57" s="1175"/>
      <c r="I57" s="123"/>
      <c r="J57" s="1163"/>
      <c r="K57" s="1163"/>
    </row>
    <row r="58" spans="1:11" s="1133" customFormat="1" ht="11.4" customHeight="1" thickBot="1" x14ac:dyDescent="0.25">
      <c r="A58" s="130">
        <v>53</v>
      </c>
      <c r="B58" s="1469" t="s">
        <v>316</v>
      </c>
      <c r="C58" s="1470"/>
      <c r="D58" s="131">
        <f t="shared" si="0"/>
        <v>0</v>
      </c>
      <c r="E58" s="132">
        <f t="shared" ref="E58:H59" si="2">SUM(E59:E59)</f>
        <v>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63"/>
      <c r="K58" s="1163"/>
    </row>
    <row r="59" spans="1:11" s="1133" customFormat="1" ht="11.4" customHeight="1" thickBot="1" x14ac:dyDescent="0.25">
      <c r="A59" s="135">
        <v>538</v>
      </c>
      <c r="B59" s="1471" t="s">
        <v>317</v>
      </c>
      <c r="C59" s="1472"/>
      <c r="D59" s="136">
        <f t="shared" si="0"/>
        <v>0</v>
      </c>
      <c r="E59" s="152">
        <f t="shared" si="2"/>
        <v>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63"/>
      <c r="K59" s="1163"/>
    </row>
    <row r="60" spans="1:11" s="1133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0</v>
      </c>
      <c r="E60" s="1173"/>
      <c r="F60" s="1174"/>
      <c r="G60" s="1174"/>
      <c r="H60" s="1175"/>
      <c r="I60" s="123"/>
      <c r="J60" s="1163"/>
      <c r="K60" s="1163"/>
    </row>
    <row r="61" spans="1:11" s="1133" customFormat="1" ht="11.4" customHeight="1" thickBot="1" x14ac:dyDescent="0.25">
      <c r="A61" s="155">
        <v>54</v>
      </c>
      <c r="B61" s="1473" t="s">
        <v>318</v>
      </c>
      <c r="C61" s="1474"/>
      <c r="D61" s="156">
        <f t="shared" si="0"/>
        <v>17000</v>
      </c>
      <c r="E61" s="157">
        <f>SUM(E62+E64+E66+E68)</f>
        <v>5000</v>
      </c>
      <c r="F61" s="157">
        <f>SUM(F62+F64+F66+F68)</f>
        <v>12000</v>
      </c>
      <c r="G61" s="157">
        <f>SUM(G62+G64+G66+G68)</f>
        <v>0</v>
      </c>
      <c r="H61" s="157">
        <f>SUM(H62+H64+H66+H68)</f>
        <v>0</v>
      </c>
      <c r="I61" s="123"/>
      <c r="J61" s="1163"/>
      <c r="K61" s="1163"/>
    </row>
    <row r="62" spans="1:11" s="1133" customFormat="1" ht="11.4" customHeight="1" thickBot="1" x14ac:dyDescent="0.25">
      <c r="A62" s="158">
        <v>541</v>
      </c>
      <c r="B62" s="1463" t="s">
        <v>319</v>
      </c>
      <c r="C62" s="1464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63"/>
      <c r="K62" s="1163"/>
    </row>
    <row r="63" spans="1:11" s="1133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180"/>
      <c r="F63" s="1181"/>
      <c r="G63" s="1181"/>
      <c r="H63" s="1182"/>
      <c r="I63" s="123"/>
      <c r="J63" s="1163"/>
      <c r="K63" s="1163"/>
    </row>
    <row r="64" spans="1:11" s="1133" customFormat="1" ht="11.4" customHeight="1" thickBot="1" x14ac:dyDescent="0.25">
      <c r="A64" s="158">
        <v>542</v>
      </c>
      <c r="B64" s="1463" t="s">
        <v>320</v>
      </c>
      <c r="C64" s="1464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63"/>
      <c r="K64" s="1163"/>
    </row>
    <row r="65" spans="1:11" s="1133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173"/>
      <c r="F65" s="1174"/>
      <c r="G65" s="1174"/>
      <c r="H65" s="1175"/>
      <c r="I65" s="123"/>
      <c r="J65" s="1163"/>
      <c r="K65" s="1163"/>
    </row>
    <row r="66" spans="1:11" s="1133" customFormat="1" ht="11.4" customHeight="1" thickBot="1" x14ac:dyDescent="0.25">
      <c r="A66" s="158">
        <v>547</v>
      </c>
      <c r="B66" s="1463" t="s">
        <v>321</v>
      </c>
      <c r="C66" s="1464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63"/>
      <c r="K66" s="1163"/>
    </row>
    <row r="67" spans="1:11" s="1133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173"/>
      <c r="F67" s="1174"/>
      <c r="G67" s="1174"/>
      <c r="H67" s="1175"/>
      <c r="I67" s="123"/>
      <c r="J67" s="1163"/>
      <c r="K67" s="1163"/>
    </row>
    <row r="68" spans="1:11" s="1133" customFormat="1" ht="11.4" customHeight="1" x14ac:dyDescent="0.2">
      <c r="A68" s="190">
        <v>549</v>
      </c>
      <c r="B68" s="1475" t="s">
        <v>322</v>
      </c>
      <c r="C68" s="1476"/>
      <c r="D68" s="191">
        <f t="shared" si="0"/>
        <v>17000</v>
      </c>
      <c r="E68" s="192">
        <f>SUM(E69:E69)</f>
        <v>5000</v>
      </c>
      <c r="F68" s="192">
        <f>SUM(F69:F69)</f>
        <v>12000</v>
      </c>
      <c r="G68" s="192">
        <f>SUM(G69:G69)</f>
        <v>0</v>
      </c>
      <c r="H68" s="192">
        <f>SUM(H69:H69)</f>
        <v>0</v>
      </c>
      <c r="I68" s="123"/>
      <c r="J68" s="1163"/>
      <c r="K68" s="1163"/>
    </row>
    <row r="69" spans="1:11" s="1133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17000</v>
      </c>
      <c r="E69" s="1173">
        <v>5000</v>
      </c>
      <c r="F69" s="1174">
        <v>12000</v>
      </c>
      <c r="G69" s="1174"/>
      <c r="H69" s="1175"/>
      <c r="I69" s="123"/>
      <c r="J69" s="1163"/>
      <c r="K69" s="1163"/>
    </row>
    <row r="70" spans="1:11" s="1133" customFormat="1" ht="11.4" customHeight="1" thickBot="1" x14ac:dyDescent="0.25">
      <c r="A70" s="173">
        <v>55</v>
      </c>
      <c r="B70" s="1477" t="s">
        <v>324</v>
      </c>
      <c r="C70" s="1478"/>
      <c r="D70" s="174">
        <f t="shared" si="0"/>
        <v>80000</v>
      </c>
      <c r="E70" s="175">
        <f>SUM(E71+E73+E75)</f>
        <v>80000</v>
      </c>
      <c r="F70" s="175">
        <f>SUM(F71+F73+F75)</f>
        <v>0</v>
      </c>
      <c r="G70" s="175">
        <f>SUM(G71+G73+G75)</f>
        <v>0</v>
      </c>
      <c r="H70" s="175">
        <f>SUM(H71+H73+H75)</f>
        <v>0</v>
      </c>
      <c r="I70" s="123"/>
      <c r="J70" s="1163"/>
      <c r="K70" s="1163"/>
    </row>
    <row r="71" spans="1:11" s="1133" customFormat="1" ht="11.4" customHeight="1" thickBot="1" x14ac:dyDescent="0.25">
      <c r="A71" s="176">
        <v>551</v>
      </c>
      <c r="B71" s="1465" t="s">
        <v>325</v>
      </c>
      <c r="C71" s="1466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63"/>
      <c r="K71" s="1163"/>
    </row>
    <row r="72" spans="1:11" s="1133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180"/>
      <c r="F72" s="1181"/>
      <c r="G72" s="1181"/>
      <c r="H72" s="1182"/>
      <c r="I72" s="123"/>
      <c r="J72" s="1163"/>
      <c r="K72" s="1163"/>
    </row>
    <row r="73" spans="1:11" s="1133" customFormat="1" ht="11.4" customHeight="1" thickBot="1" x14ac:dyDescent="0.25">
      <c r="A73" s="176">
        <v>556</v>
      </c>
      <c r="B73" s="1465" t="s">
        <v>326</v>
      </c>
      <c r="C73" s="1466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63"/>
      <c r="K73" s="1163"/>
    </row>
    <row r="74" spans="1:11" s="1133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180"/>
      <c r="F74" s="1181"/>
      <c r="G74" s="1181"/>
      <c r="H74" s="1182"/>
      <c r="I74" s="123"/>
      <c r="J74" s="1163"/>
      <c r="K74" s="1163"/>
    </row>
    <row r="75" spans="1:11" s="1133" customFormat="1" ht="11.4" customHeight="1" x14ac:dyDescent="0.2">
      <c r="A75" s="183">
        <v>558</v>
      </c>
      <c r="B75" s="1467" t="s">
        <v>327</v>
      </c>
      <c r="C75" s="1468"/>
      <c r="D75" s="184">
        <f t="shared" si="0"/>
        <v>80000</v>
      </c>
      <c r="E75" s="185">
        <f>SUM(E76:E77)</f>
        <v>80000</v>
      </c>
      <c r="F75" s="185">
        <f>SUM(F76:F77)</f>
        <v>0</v>
      </c>
      <c r="G75" s="185">
        <f>SUM(G76:G77)</f>
        <v>0</v>
      </c>
      <c r="H75" s="185">
        <f>SUM(H76:H77)</f>
        <v>0</v>
      </c>
      <c r="I75" s="123"/>
      <c r="J75" s="1163"/>
      <c r="K75" s="1163"/>
    </row>
    <row r="76" spans="1:11" s="1133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0</v>
      </c>
      <c r="E76" s="1173"/>
      <c r="F76" s="1174"/>
      <c r="G76" s="1174"/>
      <c r="H76" s="1175"/>
      <c r="I76" s="123"/>
      <c r="J76" s="1163"/>
      <c r="K76" s="1163"/>
    </row>
    <row r="77" spans="1:11" s="1133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80000</v>
      </c>
      <c r="E77" s="1173">
        <v>80000</v>
      </c>
      <c r="F77" s="1174"/>
      <c r="G77" s="1174"/>
      <c r="H77" s="1175"/>
      <c r="I77" s="123"/>
      <c r="J77" s="1163"/>
      <c r="K77" s="1163"/>
    </row>
    <row r="78" spans="1:11" s="1133" customFormat="1" ht="11.4" customHeight="1" thickBot="1" x14ac:dyDescent="0.25">
      <c r="A78" s="130">
        <v>56</v>
      </c>
      <c r="B78" s="1469" t="s">
        <v>330</v>
      </c>
      <c r="C78" s="1470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63"/>
      <c r="K78" s="1163"/>
    </row>
    <row r="79" spans="1:11" s="1133" customFormat="1" ht="11.4" customHeight="1" thickBot="1" x14ac:dyDescent="0.25">
      <c r="A79" s="135">
        <v>569</v>
      </c>
      <c r="B79" s="1471" t="s">
        <v>331</v>
      </c>
      <c r="C79" s="1472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63"/>
      <c r="K79" s="1163"/>
    </row>
    <row r="80" spans="1:11" s="1133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173"/>
      <c r="F80" s="1174"/>
      <c r="G80" s="1174"/>
      <c r="H80" s="1175"/>
      <c r="I80" s="123"/>
      <c r="J80" s="1163"/>
      <c r="K80" s="1163"/>
    </row>
    <row r="81" spans="1:11" s="1133" customFormat="1" ht="11.4" customHeight="1" thickBot="1" x14ac:dyDescent="0.25">
      <c r="A81" s="155">
        <v>59</v>
      </c>
      <c r="B81" s="1473" t="s">
        <v>332</v>
      </c>
      <c r="C81" s="1474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63"/>
      <c r="K81" s="1163"/>
    </row>
    <row r="82" spans="1:11" s="1133" customFormat="1" ht="11.4" customHeight="1" thickBot="1" x14ac:dyDescent="0.25">
      <c r="A82" s="158">
        <v>591</v>
      </c>
      <c r="B82" s="1463" t="s">
        <v>333</v>
      </c>
      <c r="C82" s="1464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63"/>
      <c r="K82" s="1163"/>
    </row>
    <row r="83" spans="1:11" s="1133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183"/>
      <c r="F83" s="1184"/>
      <c r="G83" s="1184"/>
      <c r="H83" s="1185"/>
      <c r="I83" s="123"/>
      <c r="J83" s="1163"/>
      <c r="K83" s="1163"/>
    </row>
    <row r="84" spans="1:11" s="1133" customFormat="1" ht="11.4" customHeight="1" thickBot="1" x14ac:dyDescent="0.25">
      <c r="A84" s="158">
        <v>595</v>
      </c>
      <c r="B84" s="1463" t="s">
        <v>334</v>
      </c>
      <c r="C84" s="1464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63"/>
      <c r="K84" s="1163"/>
    </row>
    <row r="85" spans="1:11" s="1133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176"/>
      <c r="F85" s="1177"/>
      <c r="G85" s="1177"/>
      <c r="H85" s="1178"/>
      <c r="I85" s="123"/>
      <c r="J85" s="1163"/>
      <c r="K85" s="1163"/>
    </row>
    <row r="86" spans="1:11" s="1133" customFormat="1" ht="11.4" customHeight="1" x14ac:dyDescent="0.2">
      <c r="A86" s="205"/>
      <c r="B86" s="205"/>
      <c r="C86" s="123"/>
      <c r="D86" s="206"/>
      <c r="E86" s="1186"/>
      <c r="F86" s="1186"/>
      <c r="G86" s="1186"/>
      <c r="H86" s="1186"/>
      <c r="I86" s="123"/>
      <c r="J86" s="1163"/>
      <c r="K86" s="1163"/>
    </row>
    <row r="87" spans="1:11" s="1133" customFormat="1" ht="11.4" customHeight="1" x14ac:dyDescent="0.2">
      <c r="A87" s="205"/>
      <c r="B87" s="205"/>
      <c r="C87" s="123"/>
      <c r="D87" s="206"/>
      <c r="E87" s="1186"/>
      <c r="F87" s="1186"/>
      <c r="G87" s="1186"/>
      <c r="H87" s="1186"/>
      <c r="I87" s="123"/>
      <c r="J87" s="1163"/>
      <c r="K87" s="1163"/>
    </row>
    <row r="88" spans="1:11" s="1133" customFormat="1" ht="11.4" customHeight="1" x14ac:dyDescent="0.2">
      <c r="A88" s="205"/>
      <c r="B88" s="205"/>
      <c r="C88" s="123"/>
      <c r="D88" s="206"/>
      <c r="E88" s="1186"/>
      <c r="F88" s="1186"/>
      <c r="G88" s="1186"/>
      <c r="H88" s="1186"/>
      <c r="I88" s="123"/>
      <c r="J88" s="1163"/>
      <c r="K88" s="1163"/>
    </row>
    <row r="89" spans="1:11" s="1133" customFormat="1" ht="11.4" customHeight="1" x14ac:dyDescent="0.2">
      <c r="A89" s="207" t="s">
        <v>335</v>
      </c>
      <c r="B89" s="208"/>
      <c r="C89" s="1164" t="s">
        <v>341</v>
      </c>
      <c r="D89" s="208" t="s">
        <v>336</v>
      </c>
      <c r="E89" s="983"/>
      <c r="F89" s="981" t="s">
        <v>337</v>
      </c>
      <c r="G89" s="1187" t="s">
        <v>640</v>
      </c>
      <c r="J89" s="1163"/>
      <c r="K89" s="1163"/>
    </row>
    <row r="90" spans="1:11" ht="7.5" customHeight="1" x14ac:dyDescent="0.3"/>
    <row r="91" spans="1:11" s="1133" customFormat="1" ht="11.4" customHeight="1" x14ac:dyDescent="0.2">
      <c r="A91" s="207" t="s">
        <v>338</v>
      </c>
      <c r="B91" s="208"/>
      <c r="C91" s="1164" t="s">
        <v>341</v>
      </c>
      <c r="D91" s="208" t="s">
        <v>336</v>
      </c>
      <c r="E91" s="123"/>
      <c r="F91" s="123"/>
      <c r="G91" s="123"/>
      <c r="H91" s="123"/>
      <c r="I91" s="1163"/>
      <c r="J91" s="1163"/>
      <c r="K91" s="1163"/>
    </row>
    <row r="92" spans="1:11" s="1133" customFormat="1" ht="7.5" customHeight="1" x14ac:dyDescent="0.2">
      <c r="B92" s="1163"/>
      <c r="C92" s="1163"/>
      <c r="D92" s="1163"/>
      <c r="E92" s="1163"/>
      <c r="F92" s="1163"/>
      <c r="G92" s="1163"/>
      <c r="H92" s="1163"/>
      <c r="I92" s="1163"/>
      <c r="J92" s="1163"/>
      <c r="K92" s="1163"/>
    </row>
    <row r="93" spans="1:11" s="1133" customFormat="1" ht="10.199999999999999" x14ac:dyDescent="0.2">
      <c r="A93" s="209" t="s">
        <v>339</v>
      </c>
      <c r="B93" s="1163"/>
      <c r="C93" s="1188" t="s">
        <v>562</v>
      </c>
      <c r="D93" s="1163"/>
      <c r="E93" s="1163"/>
      <c r="F93" s="1163"/>
      <c r="G93" s="1163"/>
      <c r="H93" s="1163"/>
      <c r="I93" s="1163"/>
      <c r="J93" s="1163"/>
      <c r="K93" s="1163"/>
    </row>
    <row r="94" spans="1:11" x14ac:dyDescent="0.3">
      <c r="A94" s="1163"/>
      <c r="B94" s="1163"/>
      <c r="C94" s="1163"/>
      <c r="D94" s="1163"/>
      <c r="E94" s="1163"/>
      <c r="F94" s="1163"/>
      <c r="G94" s="1163"/>
      <c r="H94" s="1163"/>
    </row>
  </sheetData>
  <sheetProtection algorithmName="SHA-512" hashValue="BSY7bx+DvwNvZeBMDn5KYg/7ukFoVfGCsXBiQAmqLHw5Lz2qtjrUSNnerqD94K3BneKRbgnHee8OGNasIfk/1g==" saltValue="1xzN30fFsLekkrwHbEPJ6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0F00-000000000000}">
      <formula1>Org</formula1>
    </dataValidation>
    <dataValidation type="list" allowBlank="1" showInputMessage="1" showErrorMessage="1" sqref="C91 C89" xr:uid="{00000000-0002-0000-0F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H36"/>
  <sheetViews>
    <sheetView topLeftCell="A4" zoomScaleNormal="100" workbookViewId="0">
      <selection activeCell="D35" sqref="D35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406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379</v>
      </c>
      <c r="B3" s="714" t="s">
        <v>156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777" t="s">
        <v>157</v>
      </c>
      <c r="C7" s="730">
        <v>15000</v>
      </c>
      <c r="D7" s="730">
        <v>7566</v>
      </c>
      <c r="E7" s="730">
        <v>8000</v>
      </c>
      <c r="F7" s="730">
        <v>10000</v>
      </c>
      <c r="G7" s="731">
        <v>10000</v>
      </c>
    </row>
    <row r="8" spans="1:7" ht="20.100000000000001" customHeight="1" x14ac:dyDescent="0.3">
      <c r="A8" s="732"/>
      <c r="B8" s="733"/>
      <c r="C8" s="734"/>
      <c r="D8" s="734"/>
      <c r="E8" s="734"/>
      <c r="F8" s="734"/>
      <c r="G8" s="735"/>
    </row>
    <row r="9" spans="1:7" ht="20.100000000000001" customHeight="1" thickBot="1" x14ac:dyDescent="0.35">
      <c r="A9" s="736"/>
      <c r="B9" s="737"/>
      <c r="C9" s="738"/>
      <c r="D9" s="738"/>
      <c r="E9" s="738"/>
      <c r="F9" s="738"/>
      <c r="G9" s="739"/>
    </row>
    <row r="10" spans="1:7" ht="20.100000000000001" customHeight="1" thickBot="1" x14ac:dyDescent="0.35">
      <c r="A10" s="886"/>
      <c r="B10" s="887" t="s">
        <v>57</v>
      </c>
      <c r="C10" s="899">
        <f>SUM(C7:C9)</f>
        <v>15000</v>
      </c>
      <c r="D10" s="899">
        <f>SUM(D7:D9)</f>
        <v>7566</v>
      </c>
      <c r="E10" s="899">
        <f>SUM(E7:E9)</f>
        <v>8000</v>
      </c>
      <c r="F10" s="899">
        <f>SUM(F7:F9)</f>
        <v>10000</v>
      </c>
      <c r="G10" s="900">
        <f>SUM(G7:G9)</f>
        <v>10000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 t="s">
        <v>379</v>
      </c>
      <c r="B13" s="744" t="s">
        <v>156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4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757" t="str">
        <f>IF('1014-útulek'!E16=0," ",'1014-útulek'!E16)</f>
        <v>k 31.12.2024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8" ht="20.100000000000001" customHeight="1" x14ac:dyDescent="0.3">
      <c r="A17" s="760">
        <v>5041</v>
      </c>
      <c r="B17" s="775" t="s">
        <v>158</v>
      </c>
      <c r="C17" s="762">
        <v>1000</v>
      </c>
      <c r="D17" s="763">
        <v>931</v>
      </c>
      <c r="E17" s="762">
        <v>931</v>
      </c>
      <c r="F17" s="762">
        <v>1000</v>
      </c>
      <c r="G17" s="765">
        <v>1000</v>
      </c>
    </row>
    <row r="18" spans="1:8" ht="20.100000000000001" customHeight="1" x14ac:dyDescent="0.3">
      <c r="A18" s="784">
        <v>5136</v>
      </c>
      <c r="B18" s="790" t="s">
        <v>161</v>
      </c>
      <c r="C18" s="786">
        <v>110000</v>
      </c>
      <c r="D18" s="786">
        <v>34560</v>
      </c>
      <c r="E18" s="786">
        <v>100000</v>
      </c>
      <c r="F18" s="786">
        <v>120000</v>
      </c>
      <c r="G18" s="788">
        <v>120000</v>
      </c>
    </row>
    <row r="19" spans="1:8" ht="20.100000000000001" customHeight="1" x14ac:dyDescent="0.3">
      <c r="A19" s="784">
        <v>5137</v>
      </c>
      <c r="B19" s="790" t="s">
        <v>19</v>
      </c>
      <c r="C19" s="786">
        <v>60000</v>
      </c>
      <c r="D19" s="786">
        <v>26140</v>
      </c>
      <c r="E19" s="786">
        <v>50000</v>
      </c>
      <c r="F19" s="786">
        <v>60000</v>
      </c>
      <c r="G19" s="788">
        <v>60000</v>
      </c>
    </row>
    <row r="20" spans="1:8" ht="20.100000000000001" customHeight="1" x14ac:dyDescent="0.3">
      <c r="A20" s="784">
        <v>5139</v>
      </c>
      <c r="B20" s="790" t="s">
        <v>151</v>
      </c>
      <c r="C20" s="786">
        <v>40000</v>
      </c>
      <c r="D20" s="786">
        <v>16797</v>
      </c>
      <c r="E20" s="786">
        <v>40000</v>
      </c>
      <c r="F20" s="786">
        <v>40000</v>
      </c>
      <c r="G20" s="788">
        <v>40000</v>
      </c>
    </row>
    <row r="21" spans="1:8" ht="20.100000000000001" customHeight="1" x14ac:dyDescent="0.3">
      <c r="A21" s="784">
        <v>5151</v>
      </c>
      <c r="B21" s="790" t="s">
        <v>162</v>
      </c>
      <c r="C21" s="786">
        <v>15000</v>
      </c>
      <c r="D21" s="786">
        <v>16224</v>
      </c>
      <c r="E21" s="786">
        <v>20000</v>
      </c>
      <c r="F21" s="786">
        <v>20000</v>
      </c>
      <c r="G21" s="788">
        <v>20000</v>
      </c>
      <c r="H21" s="650" t="s">
        <v>52</v>
      </c>
    </row>
    <row r="22" spans="1:8" ht="20.100000000000001" customHeight="1" x14ac:dyDescent="0.3">
      <c r="A22" s="784">
        <v>5152</v>
      </c>
      <c r="B22" s="790" t="s">
        <v>44</v>
      </c>
      <c r="C22" s="786">
        <v>220000</v>
      </c>
      <c r="D22" s="786">
        <v>112110</v>
      </c>
      <c r="E22" s="786">
        <v>220000</v>
      </c>
      <c r="F22" s="786">
        <v>220000</v>
      </c>
      <c r="G22" s="788">
        <v>220000</v>
      </c>
      <c r="H22" s="796" t="s">
        <v>467</v>
      </c>
    </row>
    <row r="23" spans="1:8" ht="20.100000000000001" customHeight="1" x14ac:dyDescent="0.3">
      <c r="A23" s="784">
        <v>5154</v>
      </c>
      <c r="B23" s="790" t="s">
        <v>163</v>
      </c>
      <c r="C23" s="786">
        <v>60000</v>
      </c>
      <c r="D23" s="786">
        <v>38666</v>
      </c>
      <c r="E23" s="786">
        <v>60000</v>
      </c>
      <c r="F23" s="786">
        <v>60000</v>
      </c>
      <c r="G23" s="788">
        <v>60000</v>
      </c>
    </row>
    <row r="24" spans="1:8" ht="20.100000000000001" customHeight="1" x14ac:dyDescent="0.3">
      <c r="A24" s="784">
        <v>5162</v>
      </c>
      <c r="B24" s="790" t="s">
        <v>164</v>
      </c>
      <c r="C24" s="786">
        <v>10000</v>
      </c>
      <c r="D24" s="786">
        <v>6664</v>
      </c>
      <c r="E24" s="786">
        <v>10000</v>
      </c>
      <c r="F24" s="786">
        <v>10000</v>
      </c>
      <c r="G24" s="788">
        <v>10000</v>
      </c>
    </row>
    <row r="25" spans="1:8" ht="20.100000000000001" customHeight="1" x14ac:dyDescent="0.3">
      <c r="A25" s="784">
        <v>5164</v>
      </c>
      <c r="B25" s="790" t="s">
        <v>23</v>
      </c>
      <c r="C25" s="786">
        <v>21000</v>
      </c>
      <c r="D25" s="786">
        <v>346</v>
      </c>
      <c r="E25" s="786">
        <v>1000</v>
      </c>
      <c r="F25" s="786">
        <v>2000</v>
      </c>
      <c r="G25" s="788">
        <v>2000</v>
      </c>
    </row>
    <row r="26" spans="1:8" ht="20.100000000000001" customHeight="1" x14ac:dyDescent="0.3">
      <c r="A26" s="784">
        <v>5168</v>
      </c>
      <c r="B26" s="790" t="s">
        <v>468</v>
      </c>
      <c r="C26" s="786">
        <v>10000</v>
      </c>
      <c r="D26" s="786">
        <v>0</v>
      </c>
      <c r="E26" s="786">
        <v>10000</v>
      </c>
      <c r="F26" s="786">
        <v>10000</v>
      </c>
      <c r="G26" s="788">
        <v>10000</v>
      </c>
    </row>
    <row r="27" spans="1:8" ht="20.100000000000001" customHeight="1" x14ac:dyDescent="0.3">
      <c r="A27" s="784">
        <v>5169</v>
      </c>
      <c r="B27" s="790" t="s">
        <v>165</v>
      </c>
      <c r="C27" s="786">
        <v>22000</v>
      </c>
      <c r="D27" s="786">
        <v>36018</v>
      </c>
      <c r="E27" s="786">
        <v>40000</v>
      </c>
      <c r="F27" s="786">
        <v>40000</v>
      </c>
      <c r="G27" s="788">
        <v>40000</v>
      </c>
    </row>
    <row r="28" spans="1:8" ht="20.100000000000001" customHeight="1" x14ac:dyDescent="0.3">
      <c r="A28" s="791">
        <v>5171</v>
      </c>
      <c r="B28" s="792" t="s">
        <v>166</v>
      </c>
      <c r="C28" s="793">
        <v>70000</v>
      </c>
      <c r="D28" s="793">
        <v>73866</v>
      </c>
      <c r="E28" s="793">
        <v>75000</v>
      </c>
      <c r="F28" s="793">
        <v>70000</v>
      </c>
      <c r="G28" s="794">
        <v>70000</v>
      </c>
    </row>
    <row r="29" spans="1:8" ht="20.100000000000001" customHeight="1" x14ac:dyDescent="0.3">
      <c r="A29" s="791">
        <v>5172</v>
      </c>
      <c r="B29" s="792" t="s">
        <v>469</v>
      </c>
      <c r="C29" s="793">
        <v>35000</v>
      </c>
      <c r="D29" s="793">
        <v>36300</v>
      </c>
      <c r="E29" s="793">
        <v>36300</v>
      </c>
      <c r="F29" s="793">
        <v>0</v>
      </c>
      <c r="G29" s="794">
        <v>0</v>
      </c>
    </row>
    <row r="30" spans="1:8" ht="20.100000000000001" customHeight="1" x14ac:dyDescent="0.3">
      <c r="A30" s="791">
        <v>5179</v>
      </c>
      <c r="B30" s="792" t="s">
        <v>470</v>
      </c>
      <c r="C30" s="793">
        <v>1000</v>
      </c>
      <c r="D30" s="793">
        <v>1242</v>
      </c>
      <c r="E30" s="793">
        <v>1500</v>
      </c>
      <c r="F30" s="793">
        <v>2000</v>
      </c>
      <c r="G30" s="794">
        <v>2000</v>
      </c>
    </row>
    <row r="31" spans="1:8" ht="20.100000000000001" customHeight="1" thickBot="1" x14ac:dyDescent="0.35">
      <c r="A31" s="766">
        <v>5194</v>
      </c>
      <c r="B31" s="795" t="s">
        <v>216</v>
      </c>
      <c r="C31" s="768">
        <v>6000</v>
      </c>
      <c r="D31" s="768">
        <v>6278</v>
      </c>
      <c r="E31" s="768">
        <v>6500</v>
      </c>
      <c r="F31" s="768">
        <v>8000</v>
      </c>
      <c r="G31" s="770">
        <v>8000</v>
      </c>
    </row>
    <row r="32" spans="1:8" ht="20.100000000000001" customHeight="1" thickBot="1" x14ac:dyDescent="0.35">
      <c r="A32" s="904"/>
      <c r="B32" s="891" t="s">
        <v>57</v>
      </c>
      <c r="C32" s="902">
        <f>SUM(C17:C31)</f>
        <v>681000</v>
      </c>
      <c r="D32" s="902">
        <f>SUM(D17:D31)</f>
        <v>406142</v>
      </c>
      <c r="E32" s="902">
        <f>SUM(E17:E31)</f>
        <v>671231</v>
      </c>
      <c r="F32" s="902">
        <f>SUM(F17:F31)</f>
        <v>663000</v>
      </c>
      <c r="G32" s="907">
        <f>SUM(G17:G31)</f>
        <v>663000</v>
      </c>
    </row>
    <row r="33" spans="1:7" ht="14.4" x14ac:dyDescent="0.3">
      <c r="A33" s="111"/>
      <c r="B33" s="111"/>
      <c r="C33" s="114"/>
      <c r="D33" s="114"/>
      <c r="E33" s="114"/>
      <c r="F33" s="114"/>
      <c r="G33" s="111"/>
    </row>
    <row r="34" spans="1:7" ht="14.4" x14ac:dyDescent="0.3">
      <c r="A34" s="111"/>
      <c r="B34" s="111"/>
      <c r="C34" s="114"/>
      <c r="D34" s="114"/>
      <c r="E34" s="114"/>
      <c r="F34" s="114"/>
      <c r="G34" s="111"/>
    </row>
    <row r="35" spans="1:7" ht="14.4" x14ac:dyDescent="0.3">
      <c r="A35" s="111"/>
      <c r="B35" s="115" t="s">
        <v>147</v>
      </c>
      <c r="C35" s="116">
        <v>45588</v>
      </c>
      <c r="E35" s="115" t="s">
        <v>148</v>
      </c>
      <c r="F35" s="552" t="s">
        <v>453</v>
      </c>
      <c r="G35" s="111"/>
    </row>
    <row r="36" spans="1:7" ht="14.4" x14ac:dyDescent="0.3">
      <c r="A36" s="111"/>
      <c r="B36" s="111"/>
      <c r="C36" s="111"/>
      <c r="D36" s="111"/>
      <c r="E36" s="111"/>
      <c r="F36" s="111"/>
      <c r="G3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4"/>
  <sheetViews>
    <sheetView zoomScaleNormal="100" workbookViewId="0">
      <selection activeCell="I38" sqref="I3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407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384</v>
      </c>
      <c r="B3" s="714" t="s">
        <v>167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777" t="s">
        <v>168</v>
      </c>
      <c r="C7" s="778">
        <v>0</v>
      </c>
      <c r="D7" s="778">
        <v>0</v>
      </c>
      <c r="E7" s="778">
        <v>0</v>
      </c>
      <c r="F7" s="778">
        <v>0</v>
      </c>
      <c r="G7" s="779">
        <v>0</v>
      </c>
    </row>
    <row r="8" spans="1:7" ht="20.100000000000001" customHeight="1" x14ac:dyDescent="0.3">
      <c r="A8" s="732"/>
      <c r="B8" s="733"/>
      <c r="C8" s="780"/>
      <c r="D8" s="780"/>
      <c r="E8" s="780"/>
      <c r="F8" s="780"/>
      <c r="G8" s="781"/>
    </row>
    <row r="9" spans="1:7" ht="20.100000000000001" customHeight="1" thickBot="1" x14ac:dyDescent="0.35">
      <c r="A9" s="736"/>
      <c r="B9" s="737"/>
      <c r="C9" s="782"/>
      <c r="D9" s="782"/>
      <c r="E9" s="782"/>
      <c r="F9" s="782"/>
      <c r="G9" s="783"/>
    </row>
    <row r="10" spans="1:7" ht="20.100000000000001" customHeight="1" thickBot="1" x14ac:dyDescent="0.35">
      <c r="A10" s="886"/>
      <c r="B10" s="887" t="s">
        <v>57</v>
      </c>
      <c r="C10" s="888">
        <f>SUM(C7:C9)</f>
        <v>0</v>
      </c>
      <c r="D10" s="888">
        <f>SUM(D7:D9)</f>
        <v>0</v>
      </c>
      <c r="E10" s="888">
        <f>SUM(E7:E9)</f>
        <v>0</v>
      </c>
      <c r="F10" s="888">
        <f>SUM(F7:F9)</f>
        <v>0</v>
      </c>
      <c r="G10" s="889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 t="s">
        <v>384</v>
      </c>
      <c r="B13" s="744" t="s">
        <v>167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4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757" t="str">
        <f>IF('1014-útulek'!E16=0," ",'1014-útulek'!E16)</f>
        <v>k 31.12.2024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7" ht="20.100000000000001" customHeight="1" x14ac:dyDescent="0.3">
      <c r="A17" s="760">
        <v>5139</v>
      </c>
      <c r="B17" s="775" t="s">
        <v>169</v>
      </c>
      <c r="C17" s="762">
        <v>0</v>
      </c>
      <c r="D17" s="763">
        <v>0</v>
      </c>
      <c r="E17" s="762">
        <v>0</v>
      </c>
      <c r="F17" s="762">
        <v>0</v>
      </c>
      <c r="G17" s="765">
        <v>0</v>
      </c>
    </row>
    <row r="18" spans="1:7" ht="20.100000000000001" customHeight="1" x14ac:dyDescent="0.3">
      <c r="A18" s="791">
        <v>5152</v>
      </c>
      <c r="B18" s="797" t="s">
        <v>44</v>
      </c>
      <c r="C18" s="793">
        <v>0</v>
      </c>
      <c r="D18" s="793">
        <v>0</v>
      </c>
      <c r="E18" s="793">
        <v>0</v>
      </c>
      <c r="F18" s="793">
        <v>0</v>
      </c>
      <c r="G18" s="794">
        <v>0</v>
      </c>
    </row>
    <row r="19" spans="1:7" ht="20.100000000000001" customHeight="1" thickBot="1" x14ac:dyDescent="0.35">
      <c r="A19" s="766">
        <v>5171</v>
      </c>
      <c r="B19" s="798" t="s">
        <v>166</v>
      </c>
      <c r="C19" s="768">
        <v>0</v>
      </c>
      <c r="D19" s="768">
        <v>0</v>
      </c>
      <c r="E19" s="768">
        <v>0</v>
      </c>
      <c r="F19" s="768">
        <v>0</v>
      </c>
      <c r="G19" s="770">
        <v>0</v>
      </c>
    </row>
    <row r="20" spans="1:7" ht="20.100000000000001" customHeight="1" thickBot="1" x14ac:dyDescent="0.35">
      <c r="A20" s="904"/>
      <c r="B20" s="891" t="s">
        <v>57</v>
      </c>
      <c r="C20" s="902">
        <f>SUM(C17:C19)</f>
        <v>0</v>
      </c>
      <c r="D20" s="902">
        <f>SUM(D17:D19)</f>
        <v>0</v>
      </c>
      <c r="E20" s="902">
        <f>SUM(E17:E19)</f>
        <v>0</v>
      </c>
      <c r="F20" s="902">
        <f>SUM(F17:F19)</f>
        <v>0</v>
      </c>
      <c r="G20" s="907">
        <f>SUM(G17:G19)</f>
        <v>0</v>
      </c>
    </row>
    <row r="21" spans="1:7" ht="14.4" x14ac:dyDescent="0.3">
      <c r="A21" s="111"/>
      <c r="B21" s="111"/>
      <c r="C21" s="114"/>
      <c r="D21" s="114"/>
      <c r="E21" s="114"/>
      <c r="F21" s="114"/>
      <c r="G21" s="111"/>
    </row>
    <row r="22" spans="1:7" ht="14.4" x14ac:dyDescent="0.3">
      <c r="A22" s="111"/>
      <c r="B22" s="111"/>
      <c r="C22" s="114"/>
      <c r="D22" s="114"/>
      <c r="E22" s="114"/>
      <c r="F22" s="114"/>
      <c r="G22" s="111"/>
    </row>
    <row r="23" spans="1:7" ht="14.4" x14ac:dyDescent="0.3">
      <c r="A23" s="111"/>
      <c r="B23" s="115" t="s">
        <v>147</v>
      </c>
      <c r="C23" s="116">
        <v>45588</v>
      </c>
      <c r="E23" s="115" t="s">
        <v>148</v>
      </c>
      <c r="F23" s="552" t="s">
        <v>453</v>
      </c>
      <c r="G23" s="111"/>
    </row>
    <row r="24" spans="1:7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24"/>
  <sheetViews>
    <sheetView zoomScaleNormal="100" workbookViewId="0">
      <selection activeCell="D23" sqref="D23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408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383</v>
      </c>
      <c r="B3" s="714" t="s">
        <v>170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 t="s">
        <v>52</v>
      </c>
      <c r="B7" s="729" t="s">
        <v>52</v>
      </c>
      <c r="C7" s="778" t="s">
        <v>52</v>
      </c>
      <c r="D7" s="778" t="s">
        <v>52</v>
      </c>
      <c r="E7" s="778"/>
      <c r="F7" s="778"/>
      <c r="G7" s="779"/>
    </row>
    <row r="8" spans="1:7" ht="20.100000000000001" customHeight="1" x14ac:dyDescent="0.3">
      <c r="A8" s="732"/>
      <c r="B8" s="733"/>
      <c r="C8" s="780"/>
      <c r="D8" s="780"/>
      <c r="E8" s="780"/>
      <c r="F8" s="780"/>
      <c r="G8" s="781"/>
    </row>
    <row r="9" spans="1:7" ht="20.100000000000001" customHeight="1" thickBot="1" x14ac:dyDescent="0.35">
      <c r="A9" s="736"/>
      <c r="B9" s="737"/>
      <c r="C9" s="782"/>
      <c r="D9" s="782"/>
      <c r="E9" s="782"/>
      <c r="F9" s="782"/>
      <c r="G9" s="783"/>
    </row>
    <row r="10" spans="1:7" ht="20.100000000000001" customHeight="1" thickBot="1" x14ac:dyDescent="0.35">
      <c r="A10" s="886"/>
      <c r="B10" s="887" t="s">
        <v>57</v>
      </c>
      <c r="C10" s="888">
        <f>SUM(C7:C9)</f>
        <v>0</v>
      </c>
      <c r="D10" s="888">
        <f>SUM(D7:D9)</f>
        <v>0</v>
      </c>
      <c r="E10" s="888">
        <f>SUM(E7:E9)</f>
        <v>0</v>
      </c>
      <c r="F10" s="888">
        <f>SUM(F7:F9)</f>
        <v>0</v>
      </c>
      <c r="G10" s="889">
        <f>SUM(G7:G9)</f>
        <v>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 t="s">
        <v>383</v>
      </c>
      <c r="B13" s="744" t="s">
        <v>170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4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757" t="str">
        <f>IF('1014-útulek'!E16=0," ",'1014-útulek'!E16)</f>
        <v>k 31.12.2024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10" ht="20.100000000000001" customHeight="1" x14ac:dyDescent="0.3">
      <c r="A17" s="760">
        <v>5139</v>
      </c>
      <c r="B17" s="775" t="s">
        <v>169</v>
      </c>
      <c r="C17" s="762">
        <v>0</v>
      </c>
      <c r="D17" s="763">
        <v>0</v>
      </c>
      <c r="E17" s="762">
        <v>0</v>
      </c>
      <c r="F17" s="762">
        <v>0</v>
      </c>
      <c r="G17" s="765">
        <v>0</v>
      </c>
    </row>
    <row r="18" spans="1:10" ht="20.100000000000001" customHeight="1" x14ac:dyDescent="0.3">
      <c r="A18" s="791">
        <v>5162</v>
      </c>
      <c r="B18" s="797" t="s">
        <v>171</v>
      </c>
      <c r="C18" s="793">
        <v>0</v>
      </c>
      <c r="D18" s="793">
        <v>0</v>
      </c>
      <c r="E18" s="793">
        <v>0</v>
      </c>
      <c r="F18" s="793">
        <v>0</v>
      </c>
      <c r="G18" s="794">
        <v>0</v>
      </c>
      <c r="H18" s="509" t="s">
        <v>52</v>
      </c>
      <c r="J18" s="509" t="s">
        <v>52</v>
      </c>
    </row>
    <row r="19" spans="1:10" ht="20.100000000000001" customHeight="1" thickBot="1" x14ac:dyDescent="0.35">
      <c r="A19" s="766">
        <v>5171</v>
      </c>
      <c r="B19" s="798" t="s">
        <v>166</v>
      </c>
      <c r="C19" s="768">
        <v>51000</v>
      </c>
      <c r="D19" s="768">
        <v>4356</v>
      </c>
      <c r="E19" s="768">
        <v>5000</v>
      </c>
      <c r="F19" s="768">
        <v>50000</v>
      </c>
      <c r="G19" s="770">
        <v>50000</v>
      </c>
    </row>
    <row r="20" spans="1:10" ht="20.100000000000001" customHeight="1" thickBot="1" x14ac:dyDescent="0.35">
      <c r="A20" s="904"/>
      <c r="B20" s="891" t="s">
        <v>57</v>
      </c>
      <c r="C20" s="902">
        <f>SUM(C17:C19)</f>
        <v>51000</v>
      </c>
      <c r="D20" s="902">
        <f>SUM(D17:D19)</f>
        <v>4356</v>
      </c>
      <c r="E20" s="902">
        <v>0</v>
      </c>
      <c r="F20" s="902">
        <f>SUM(F17:F19)</f>
        <v>50000</v>
      </c>
      <c r="G20" s="907">
        <f>SUM(G17:G19)</f>
        <v>50000</v>
      </c>
    </row>
    <row r="21" spans="1:10" ht="14.4" x14ac:dyDescent="0.3">
      <c r="A21" s="111"/>
      <c r="B21" s="111"/>
      <c r="C21" s="114"/>
      <c r="D21" s="114"/>
      <c r="E21" s="114"/>
      <c r="F21" s="114"/>
      <c r="G21" s="111"/>
    </row>
    <row r="22" spans="1:10" ht="14.4" x14ac:dyDescent="0.3">
      <c r="A22" s="111"/>
      <c r="B22" s="111"/>
      <c r="C22" s="114"/>
      <c r="D22" s="114"/>
      <c r="E22" s="114"/>
      <c r="F22" s="114"/>
      <c r="G22" s="111"/>
    </row>
    <row r="23" spans="1:10" ht="14.4" x14ac:dyDescent="0.3">
      <c r="A23" s="111"/>
      <c r="B23" s="115" t="s">
        <v>147</v>
      </c>
      <c r="C23" s="116">
        <v>45595</v>
      </c>
      <c r="E23" s="115" t="s">
        <v>148</v>
      </c>
      <c r="F23" s="111" t="s">
        <v>149</v>
      </c>
      <c r="G23" s="111"/>
    </row>
    <row r="24" spans="1:10" ht="14.4" x14ac:dyDescent="0.3">
      <c r="A24" s="111"/>
      <c r="B24" s="111"/>
      <c r="C24" s="111"/>
      <c r="D24" s="111"/>
      <c r="E24" s="111"/>
      <c r="F24" s="111"/>
      <c r="G24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I29"/>
  <sheetViews>
    <sheetView topLeftCell="A2" zoomScale="130" zoomScaleNormal="130" workbookViewId="0">
      <selection activeCell="G20" sqref="G20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9" ht="17.399999999999999" x14ac:dyDescent="0.3">
      <c r="B1" s="1435" t="s">
        <v>409</v>
      </c>
      <c r="C1" s="1436"/>
      <c r="D1" s="1436"/>
      <c r="E1" s="1436"/>
      <c r="F1" s="500" t="str">
        <f>IF('příjmy-paragraf'!F2=0," ",'příjmy-paragraf'!F2)</f>
        <v>rok 2025</v>
      </c>
    </row>
    <row r="2" spans="1:9" ht="14.4" thickBot="1" x14ac:dyDescent="0.3"/>
    <row r="3" spans="1:9" ht="15.6" x14ac:dyDescent="0.3">
      <c r="A3" s="713" t="s">
        <v>382</v>
      </c>
      <c r="B3" s="714" t="s">
        <v>229</v>
      </c>
      <c r="C3" s="715"/>
      <c r="D3" s="799"/>
      <c r="E3" s="799"/>
      <c r="F3" s="799"/>
      <c r="G3" s="717"/>
    </row>
    <row r="4" spans="1:9" ht="15.6" x14ac:dyDescent="0.3">
      <c r="A4" s="718"/>
      <c r="B4" s="719" t="s">
        <v>137</v>
      </c>
      <c r="C4" s="800"/>
      <c r="D4" s="801"/>
      <c r="E4" s="722" t="s">
        <v>138</v>
      </c>
      <c r="F4" s="801"/>
      <c r="G4" s="723"/>
    </row>
    <row r="5" spans="1:9" ht="14.4" x14ac:dyDescent="0.3">
      <c r="A5" s="1506" t="s">
        <v>139</v>
      </c>
      <c r="B5" s="1507" t="s">
        <v>140</v>
      </c>
      <c r="C5" s="802" t="s">
        <v>141</v>
      </c>
      <c r="D5" s="802" t="s">
        <v>109</v>
      </c>
      <c r="E5" s="802" t="s">
        <v>142</v>
      </c>
      <c r="F5" s="802" t="s">
        <v>110</v>
      </c>
      <c r="G5" s="803" t="s">
        <v>143</v>
      </c>
      <c r="H5" s="1273" t="s">
        <v>143</v>
      </c>
      <c r="I5" s="1273" t="s">
        <v>513</v>
      </c>
    </row>
    <row r="6" spans="1:9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9" ht="20.100000000000001" customHeight="1" x14ac:dyDescent="0.3">
      <c r="A7" s="804">
        <v>2111</v>
      </c>
      <c r="B7" s="805" t="s">
        <v>230</v>
      </c>
      <c r="C7" s="806">
        <v>30000</v>
      </c>
      <c r="D7" s="806">
        <v>113700</v>
      </c>
      <c r="E7" s="806">
        <v>150000</v>
      </c>
      <c r="F7" s="806">
        <v>50000</v>
      </c>
      <c r="G7" s="779">
        <v>50000</v>
      </c>
    </row>
    <row r="8" spans="1:9" ht="20.100000000000001" customHeight="1" x14ac:dyDescent="0.3">
      <c r="A8" s="807">
        <v>2321</v>
      </c>
      <c r="B8" s="998" t="s">
        <v>575</v>
      </c>
      <c r="C8" s="809">
        <v>300000</v>
      </c>
      <c r="D8" s="809">
        <v>311000</v>
      </c>
      <c r="E8" s="809">
        <v>311000</v>
      </c>
      <c r="F8" s="809">
        <v>0</v>
      </c>
      <c r="G8" s="1275">
        <f>H8+I8</f>
        <v>25000</v>
      </c>
      <c r="H8" s="1274">
        <v>0</v>
      </c>
      <c r="I8" s="1271">
        <v>25000</v>
      </c>
    </row>
    <row r="9" spans="1:9" ht="20.100000000000001" customHeight="1" thickBot="1" x14ac:dyDescent="0.35">
      <c r="A9" s="810"/>
      <c r="B9" s="811"/>
      <c r="C9" s="812"/>
      <c r="D9" s="812"/>
      <c r="E9" s="812"/>
      <c r="F9" s="812"/>
      <c r="G9" s="783"/>
    </row>
    <row r="10" spans="1:9" ht="20.100000000000001" customHeight="1" thickBot="1" x14ac:dyDescent="0.35">
      <c r="A10" s="898"/>
      <c r="B10" s="887" t="s">
        <v>57</v>
      </c>
      <c r="C10" s="912">
        <f>SUM(C7:C9)</f>
        <v>330000</v>
      </c>
      <c r="D10" s="912">
        <f>SUM(D7:D9)</f>
        <v>424700</v>
      </c>
      <c r="E10" s="912">
        <f>SUM(E7:E9)</f>
        <v>461000</v>
      </c>
      <c r="F10" s="912">
        <f>SUM(F7:F9)</f>
        <v>50000</v>
      </c>
      <c r="G10" s="913">
        <f>SUM(G7:G9)</f>
        <v>75000</v>
      </c>
    </row>
    <row r="11" spans="1:9" ht="14.4" x14ac:dyDescent="0.3">
      <c r="A11" s="215"/>
      <c r="B11" s="215"/>
      <c r="C11" s="216"/>
      <c r="D11" s="216"/>
      <c r="E11" s="216"/>
      <c r="F11" s="216"/>
      <c r="G11" s="216"/>
    </row>
    <row r="12" spans="1:9" ht="15" thickBot="1" x14ac:dyDescent="0.35">
      <c r="A12" s="215"/>
      <c r="B12" s="215"/>
      <c r="C12" s="215"/>
      <c r="D12" s="215"/>
      <c r="E12" s="215"/>
      <c r="F12" s="215"/>
    </row>
    <row r="13" spans="1:9" ht="15.6" x14ac:dyDescent="0.3">
      <c r="A13" s="743" t="s">
        <v>382</v>
      </c>
      <c r="B13" s="744" t="s">
        <v>229</v>
      </c>
      <c r="C13" s="745"/>
      <c r="D13" s="814"/>
      <c r="E13" s="814"/>
      <c r="F13" s="814"/>
      <c r="G13" s="747"/>
    </row>
    <row r="14" spans="1:9" ht="15.6" x14ac:dyDescent="0.3">
      <c r="A14" s="748"/>
      <c r="B14" s="749" t="s">
        <v>144</v>
      </c>
      <c r="C14" s="815"/>
      <c r="D14" s="816"/>
      <c r="E14" s="752" t="s">
        <v>138</v>
      </c>
      <c r="F14" s="816"/>
      <c r="G14" s="753"/>
    </row>
    <row r="15" spans="1:9" ht="14.4" x14ac:dyDescent="0.3">
      <c r="A15" s="1508" t="s">
        <v>139</v>
      </c>
      <c r="B15" s="1509" t="s">
        <v>140</v>
      </c>
      <c r="C15" s="817" t="s">
        <v>141</v>
      </c>
      <c r="D15" s="817" t="s">
        <v>109</v>
      </c>
      <c r="E15" s="817" t="s">
        <v>142</v>
      </c>
      <c r="F15" s="817" t="s">
        <v>110</v>
      </c>
      <c r="G15" s="818" t="s">
        <v>143</v>
      </c>
    </row>
    <row r="16" spans="1:9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819" t="str">
        <f>IF('1014-útulek'!E16=0," ",'1014-útulek'!E16)</f>
        <v>k 31.12.2024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9" ht="20.100000000000001" customHeight="1" x14ac:dyDescent="0.3">
      <c r="A17" s="820">
        <v>5041</v>
      </c>
      <c r="B17" s="821" t="s">
        <v>472</v>
      </c>
      <c r="C17" s="822">
        <v>0</v>
      </c>
      <c r="D17" s="823">
        <v>3277</v>
      </c>
      <c r="E17" s="822">
        <v>3500</v>
      </c>
      <c r="F17" s="822">
        <v>0</v>
      </c>
      <c r="G17" s="824">
        <v>0</v>
      </c>
    </row>
    <row r="18" spans="1:9" ht="20.100000000000001" customHeight="1" x14ac:dyDescent="0.3">
      <c r="A18" s="820">
        <v>5139</v>
      </c>
      <c r="B18" s="821" t="s">
        <v>151</v>
      </c>
      <c r="C18" s="822">
        <v>80000</v>
      </c>
      <c r="D18" s="823">
        <v>23706</v>
      </c>
      <c r="E18" s="822">
        <v>80000</v>
      </c>
      <c r="F18" s="822">
        <v>80000</v>
      </c>
      <c r="G18" s="824">
        <v>80000</v>
      </c>
    </row>
    <row r="19" spans="1:9" ht="20.100000000000001" customHeight="1" x14ac:dyDescent="0.3">
      <c r="A19" s="820">
        <v>5169</v>
      </c>
      <c r="B19" s="821" t="s">
        <v>165</v>
      </c>
      <c r="C19" s="822">
        <v>400000</v>
      </c>
      <c r="D19" s="823">
        <v>288000</v>
      </c>
      <c r="E19" s="822">
        <v>500000</v>
      </c>
      <c r="F19" s="822">
        <v>700000</v>
      </c>
      <c r="G19" s="824">
        <v>700000</v>
      </c>
    </row>
    <row r="20" spans="1:9" ht="20.100000000000001" customHeight="1" x14ac:dyDescent="0.3">
      <c r="A20" s="820">
        <v>5169</v>
      </c>
      <c r="B20" s="821" t="s">
        <v>165</v>
      </c>
      <c r="C20" s="822">
        <v>1500000</v>
      </c>
      <c r="D20" s="823">
        <v>1675977</v>
      </c>
      <c r="E20" s="822">
        <v>1675977</v>
      </c>
      <c r="F20" s="999">
        <v>0</v>
      </c>
      <c r="G20" s="1308">
        <v>25000</v>
      </c>
    </row>
    <row r="21" spans="1:9" ht="20.100000000000001" customHeight="1" x14ac:dyDescent="0.3">
      <c r="A21" s="825">
        <v>5175</v>
      </c>
      <c r="B21" s="826" t="s">
        <v>25</v>
      </c>
      <c r="C21" s="827">
        <v>20000</v>
      </c>
      <c r="D21" s="827">
        <v>23706</v>
      </c>
      <c r="E21" s="827">
        <v>20000</v>
      </c>
      <c r="F21" s="827">
        <v>20000</v>
      </c>
      <c r="G21" s="828">
        <v>20000</v>
      </c>
      <c r="I21" s="217"/>
    </row>
    <row r="22" spans="1:9" ht="20.100000000000001" customHeight="1" thickBot="1" x14ac:dyDescent="0.35">
      <c r="A22" s="829">
        <v>5194</v>
      </c>
      <c r="B22" s="830" t="s">
        <v>216</v>
      </c>
      <c r="C22" s="831">
        <v>50000</v>
      </c>
      <c r="D22" s="831">
        <v>23454</v>
      </c>
      <c r="E22" s="831">
        <v>60000</v>
      </c>
      <c r="F22" s="831">
        <v>50000</v>
      </c>
      <c r="G22" s="832">
        <v>50000</v>
      </c>
      <c r="I22" s="217"/>
    </row>
    <row r="23" spans="1:9" ht="20.100000000000001" customHeight="1" thickBot="1" x14ac:dyDescent="0.35">
      <c r="A23" s="901"/>
      <c r="B23" s="891" t="s">
        <v>57</v>
      </c>
      <c r="C23" s="902">
        <f>SUM(C17:C22)</f>
        <v>2050000</v>
      </c>
      <c r="D23" s="902">
        <f>SUM(D17:D22)</f>
        <v>2038120</v>
      </c>
      <c r="E23" s="902">
        <f>SUM(E17:E22)</f>
        <v>2339477</v>
      </c>
      <c r="F23" s="902">
        <f>SUM(F17:F22)</f>
        <v>850000</v>
      </c>
      <c r="G23" s="911">
        <f>SUM(G17:G22)</f>
        <v>875000</v>
      </c>
    </row>
    <row r="24" spans="1:9" ht="14.4" x14ac:dyDescent="0.3">
      <c r="A24" s="215"/>
      <c r="B24" s="215"/>
      <c r="C24" s="218"/>
      <c r="D24" s="218"/>
      <c r="E24" s="218"/>
      <c r="F24" s="218"/>
      <c r="G24" s="215"/>
    </row>
    <row r="25" spans="1:9" ht="14.4" x14ac:dyDescent="0.3">
      <c r="A25" s="215"/>
      <c r="B25" s="215"/>
      <c r="C25" s="218"/>
      <c r="D25" s="218"/>
      <c r="E25" s="218"/>
      <c r="F25" s="218"/>
      <c r="G25" s="215"/>
    </row>
    <row r="26" spans="1:9" ht="14.4" x14ac:dyDescent="0.3">
      <c r="A26" s="215"/>
      <c r="B26" s="219" t="s">
        <v>147</v>
      </c>
      <c r="C26" s="1000">
        <v>45595</v>
      </c>
      <c r="E26" s="219" t="s">
        <v>148</v>
      </c>
      <c r="F26" s="1027" t="s">
        <v>597</v>
      </c>
      <c r="G26" s="215"/>
    </row>
    <row r="27" spans="1:9" ht="14.4" x14ac:dyDescent="0.3">
      <c r="A27" s="215"/>
      <c r="B27" s="215"/>
      <c r="C27" s="215"/>
      <c r="D27" s="215"/>
      <c r="E27" s="215"/>
      <c r="F27" s="215"/>
      <c r="G27" s="215"/>
    </row>
    <row r="28" spans="1:9" ht="14.4" x14ac:dyDescent="0.3">
      <c r="B28" s="118" t="s">
        <v>17</v>
      </c>
      <c r="C28" s="119">
        <v>150000</v>
      </c>
      <c r="D28" s="119" t="s">
        <v>52</v>
      </c>
      <c r="E28" s="119" t="s">
        <v>52</v>
      </c>
      <c r="F28" s="502" t="s">
        <v>52</v>
      </c>
    </row>
    <row r="29" spans="1:9" ht="14.4" x14ac:dyDescent="0.3">
      <c r="B29" s="118" t="s">
        <v>231</v>
      </c>
      <c r="C29" s="119">
        <v>700000</v>
      </c>
      <c r="D29" s="119" t="s">
        <v>52</v>
      </c>
      <c r="E29" s="119" t="s">
        <v>52</v>
      </c>
      <c r="F29" s="502" t="s">
        <v>52</v>
      </c>
      <c r="H29" s="215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I68"/>
  <sheetViews>
    <sheetView showGridLines="0" topLeftCell="A13" zoomScale="120" zoomScaleNormal="120" zoomScalePageLayoutView="120" workbookViewId="0">
      <selection activeCell="I27" sqref="I27"/>
    </sheetView>
  </sheetViews>
  <sheetFormatPr defaultColWidth="9.109375" defaultRowHeight="14.4" x14ac:dyDescent="0.3"/>
  <cols>
    <col min="1" max="1" width="4.44140625" style="1129" customWidth="1"/>
    <col min="2" max="2" width="5" style="1129" customWidth="1"/>
    <col min="3" max="3" width="32.5546875" style="1129" customWidth="1"/>
    <col min="4" max="8" width="8.33203125" style="1129" customWidth="1"/>
    <col min="9" max="9" width="9.88671875" style="1129" customWidth="1"/>
    <col min="10" max="16384" width="9.109375" style="1129"/>
  </cols>
  <sheetData>
    <row r="1" spans="1:9" x14ac:dyDescent="0.3">
      <c r="A1" s="1128"/>
      <c r="B1" s="1128"/>
      <c r="C1" s="1500" t="s">
        <v>638</v>
      </c>
      <c r="D1" s="1501"/>
      <c r="E1" s="1501"/>
      <c r="F1" s="1130" t="s">
        <v>255</v>
      </c>
      <c r="G1" s="1131">
        <f>[4]P8!F1</f>
        <v>2025</v>
      </c>
      <c r="H1" s="1128"/>
      <c r="I1" s="914" t="s">
        <v>511</v>
      </c>
    </row>
    <row r="2" spans="1:9" s="1133" customFormat="1" ht="12" customHeight="1" x14ac:dyDescent="0.3">
      <c r="A2" s="1132"/>
      <c r="B2" s="1502" t="str">
        <f>[4]P8!B2</f>
        <v>Středisko volného času "ROROŠ", Nové Město pod Smrkem, příspěvková organizace</v>
      </c>
      <c r="C2" s="1501"/>
      <c r="D2" s="1501"/>
      <c r="E2" s="1501"/>
      <c r="F2" s="1501"/>
      <c r="G2" s="1501"/>
      <c r="H2" s="1132"/>
      <c r="I2" s="1132"/>
    </row>
    <row r="3" spans="1:9" s="1133" customFormat="1" ht="12" customHeight="1" thickBot="1" x14ac:dyDescent="0.25">
      <c r="A3" s="1459"/>
      <c r="B3" s="1459"/>
      <c r="C3" s="1459"/>
      <c r="D3" s="1459"/>
      <c r="E3" s="1459"/>
      <c r="F3" s="1459"/>
      <c r="G3" s="1459"/>
      <c r="H3" s="915"/>
      <c r="I3" s="124" t="s">
        <v>512</v>
      </c>
    </row>
    <row r="4" spans="1:9" s="1133" customFormat="1" ht="12" customHeight="1" thickBot="1" x14ac:dyDescent="0.25">
      <c r="A4" s="916"/>
      <c r="B4" s="917" t="s">
        <v>260</v>
      </c>
      <c r="C4" s="917" t="s">
        <v>261</v>
      </c>
      <c r="D4" s="918">
        <f>[4]P8!F1-1</f>
        <v>2024</v>
      </c>
      <c r="E4" s="917" t="s">
        <v>110</v>
      </c>
      <c r="F4" s="1134" t="s">
        <v>513</v>
      </c>
      <c r="G4" s="1134" t="s">
        <v>514</v>
      </c>
      <c r="H4" s="1134" t="s">
        <v>515</v>
      </c>
      <c r="I4" s="1135" t="s">
        <v>516</v>
      </c>
    </row>
    <row r="5" spans="1:9" s="1133" customFormat="1" ht="12" customHeight="1" thickBot="1" x14ac:dyDescent="0.25">
      <c r="A5" s="1460" t="s">
        <v>517</v>
      </c>
      <c r="B5" s="1461"/>
      <c r="C5" s="1462"/>
      <c r="D5" s="919">
        <f>D6+D9+D14+D20+D22+D27+D31+D33</f>
        <v>4360944</v>
      </c>
      <c r="E5" s="919">
        <f>E6+E9+E14+E20+E22+E27+E31+E33</f>
        <v>3554274</v>
      </c>
      <c r="F5" s="919">
        <f>F6+F9+F14+F20+F22+F27+F31+F33</f>
        <v>0</v>
      </c>
      <c r="G5" s="919">
        <f>G6+G9+G14+G20+G22+G27+G31+G33</f>
        <v>0</v>
      </c>
      <c r="H5" s="919">
        <f>H6+H9+H14+H20+H22+H27+H31+H33</f>
        <v>0</v>
      </c>
      <c r="I5" s="1136">
        <f t="shared" ref="I5:I37" si="0">SUM(E5:H5)</f>
        <v>3554274</v>
      </c>
    </row>
    <row r="6" spans="1:9" s="1133" customFormat="1" ht="12" customHeight="1" thickBot="1" x14ac:dyDescent="0.25">
      <c r="A6" s="920">
        <v>50</v>
      </c>
      <c r="B6" s="1450" t="s">
        <v>518</v>
      </c>
      <c r="C6" s="1451"/>
      <c r="D6" s="921">
        <f t="shared" ref="D6:H6" si="1">SUM(D7:D8)</f>
        <v>490532</v>
      </c>
      <c r="E6" s="921">
        <f t="shared" si="1"/>
        <v>374862</v>
      </c>
      <c r="F6" s="921">
        <f t="shared" si="1"/>
        <v>0</v>
      </c>
      <c r="G6" s="921">
        <f t="shared" si="1"/>
        <v>0</v>
      </c>
      <c r="H6" s="921">
        <f t="shared" si="1"/>
        <v>0</v>
      </c>
      <c r="I6" s="1137">
        <f t="shared" si="0"/>
        <v>374862</v>
      </c>
    </row>
    <row r="7" spans="1:9" s="1133" customFormat="1" ht="12" customHeight="1" x14ac:dyDescent="0.2">
      <c r="A7" s="922"/>
      <c r="B7" s="922">
        <v>501</v>
      </c>
      <c r="C7" s="923" t="s">
        <v>519</v>
      </c>
      <c r="D7" s="924">
        <v>299532</v>
      </c>
      <c r="E7" s="925">
        <f>[4]P8!D8</f>
        <v>233862</v>
      </c>
      <c r="F7" s="1138"/>
      <c r="G7" s="1138"/>
      <c r="H7" s="1138"/>
      <c r="I7" s="1139">
        <f t="shared" si="0"/>
        <v>233862</v>
      </c>
    </row>
    <row r="8" spans="1:9" s="1133" customFormat="1" ht="12" customHeight="1" thickBot="1" x14ac:dyDescent="0.25">
      <c r="A8" s="926"/>
      <c r="B8" s="926">
        <v>502</v>
      </c>
      <c r="C8" s="927" t="s">
        <v>520</v>
      </c>
      <c r="D8" s="928">
        <v>191000</v>
      </c>
      <c r="E8" s="929">
        <f>[4]P8!D17</f>
        <v>141000</v>
      </c>
      <c r="F8" s="1140"/>
      <c r="G8" s="1140"/>
      <c r="H8" s="1140"/>
      <c r="I8" s="1141">
        <f t="shared" si="0"/>
        <v>141000</v>
      </c>
    </row>
    <row r="9" spans="1:9" s="1133" customFormat="1" ht="12" customHeight="1" thickBot="1" x14ac:dyDescent="0.25">
      <c r="A9" s="920">
        <v>51</v>
      </c>
      <c r="B9" s="1449" t="s">
        <v>521</v>
      </c>
      <c r="C9" s="1449"/>
      <c r="D9" s="921">
        <f t="shared" ref="D9:H9" si="2">SUM(D10:D13)</f>
        <v>986000</v>
      </c>
      <c r="E9" s="921">
        <f t="shared" si="2"/>
        <v>536000</v>
      </c>
      <c r="F9" s="921">
        <f t="shared" si="2"/>
        <v>0</v>
      </c>
      <c r="G9" s="921">
        <f t="shared" si="2"/>
        <v>0</v>
      </c>
      <c r="H9" s="921">
        <f t="shared" si="2"/>
        <v>0</v>
      </c>
      <c r="I9" s="1137">
        <f t="shared" si="0"/>
        <v>536000</v>
      </c>
    </row>
    <row r="10" spans="1:9" s="1133" customFormat="1" ht="12" customHeight="1" x14ac:dyDescent="0.2">
      <c r="A10" s="922"/>
      <c r="B10" s="922">
        <v>511</v>
      </c>
      <c r="C10" s="930" t="s">
        <v>285</v>
      </c>
      <c r="D10" s="924">
        <v>58000</v>
      </c>
      <c r="E10" s="925">
        <f>[4]P8!D23</f>
        <v>178000</v>
      </c>
      <c r="F10" s="924"/>
      <c r="G10" s="924"/>
      <c r="H10" s="924"/>
      <c r="I10" s="1139">
        <f t="shared" si="0"/>
        <v>178000</v>
      </c>
    </row>
    <row r="11" spans="1:9" s="1133" customFormat="1" ht="12" customHeight="1" x14ac:dyDescent="0.2">
      <c r="A11" s="926"/>
      <c r="B11" s="926">
        <v>512</v>
      </c>
      <c r="C11" s="927" t="s">
        <v>288</v>
      </c>
      <c r="D11" s="928">
        <v>6000</v>
      </c>
      <c r="E11" s="929">
        <f>[4]P8!D26</f>
        <v>2000</v>
      </c>
      <c r="F11" s="928"/>
      <c r="G11" s="928"/>
      <c r="H11" s="928"/>
      <c r="I11" s="1141">
        <f t="shared" si="0"/>
        <v>2000</v>
      </c>
    </row>
    <row r="12" spans="1:9" s="1133" customFormat="1" ht="12" customHeight="1" x14ac:dyDescent="0.2">
      <c r="A12" s="931"/>
      <c r="B12" s="926">
        <v>513</v>
      </c>
      <c r="C12" s="927" t="s">
        <v>290</v>
      </c>
      <c r="D12" s="1140">
        <v>12000</v>
      </c>
      <c r="E12" s="929">
        <f>[4]P8!D28</f>
        <v>5000</v>
      </c>
      <c r="F12" s="1140"/>
      <c r="G12" s="1140"/>
      <c r="H12" s="1140"/>
      <c r="I12" s="1141">
        <f t="shared" si="0"/>
        <v>5000</v>
      </c>
    </row>
    <row r="13" spans="1:9" s="1133" customFormat="1" ht="12" customHeight="1" thickBot="1" x14ac:dyDescent="0.25">
      <c r="A13" s="932"/>
      <c r="B13" s="933">
        <v>518</v>
      </c>
      <c r="C13" s="934" t="s">
        <v>522</v>
      </c>
      <c r="D13" s="924">
        <v>910000</v>
      </c>
      <c r="E13" s="935">
        <f>[4]P8!D30</f>
        <v>351000</v>
      </c>
      <c r="F13" s="924"/>
      <c r="G13" s="924"/>
      <c r="H13" s="924"/>
      <c r="I13" s="1142">
        <f t="shared" si="0"/>
        <v>351000</v>
      </c>
    </row>
    <row r="14" spans="1:9" s="1133" customFormat="1" ht="12" customHeight="1" thickBot="1" x14ac:dyDescent="0.25">
      <c r="A14" s="920">
        <v>52</v>
      </c>
      <c r="B14" s="1449" t="s">
        <v>523</v>
      </c>
      <c r="C14" s="1449"/>
      <c r="D14" s="921">
        <f t="shared" ref="D14:H14" si="3">SUM(D15:D19)</f>
        <v>2739412</v>
      </c>
      <c r="E14" s="921">
        <f t="shared" si="3"/>
        <v>2536412</v>
      </c>
      <c r="F14" s="921">
        <f t="shared" si="3"/>
        <v>0</v>
      </c>
      <c r="G14" s="921">
        <f t="shared" si="3"/>
        <v>0</v>
      </c>
      <c r="H14" s="921">
        <f t="shared" si="3"/>
        <v>0</v>
      </c>
      <c r="I14" s="1137">
        <f t="shared" si="0"/>
        <v>2536412</v>
      </c>
    </row>
    <row r="15" spans="1:9" s="1133" customFormat="1" ht="12" customHeight="1" x14ac:dyDescent="0.2">
      <c r="A15" s="922"/>
      <c r="B15" s="922">
        <v>521</v>
      </c>
      <c r="C15" s="930" t="s">
        <v>307</v>
      </c>
      <c r="D15" s="1140">
        <v>1983630</v>
      </c>
      <c r="E15" s="925">
        <f>[4]P8!D45</f>
        <v>1905130</v>
      </c>
      <c r="F15" s="1140"/>
      <c r="G15" s="1140"/>
      <c r="H15" s="1140"/>
      <c r="I15" s="1139">
        <f t="shared" si="0"/>
        <v>1905130</v>
      </c>
    </row>
    <row r="16" spans="1:9" s="1133" customFormat="1" ht="12" customHeight="1" x14ac:dyDescent="0.2">
      <c r="A16" s="926"/>
      <c r="B16" s="926">
        <v>524</v>
      </c>
      <c r="C16" s="927" t="s">
        <v>524</v>
      </c>
      <c r="D16" s="1140">
        <v>570475</v>
      </c>
      <c r="E16" s="925">
        <f>[4]P8!D47</f>
        <v>512475</v>
      </c>
      <c r="F16" s="1140"/>
      <c r="G16" s="1140"/>
      <c r="H16" s="1140"/>
      <c r="I16" s="1141">
        <f t="shared" si="0"/>
        <v>512475</v>
      </c>
    </row>
    <row r="17" spans="1:9" s="1133" customFormat="1" ht="12" customHeight="1" x14ac:dyDescent="0.2">
      <c r="A17" s="931"/>
      <c r="B17" s="926">
        <v>525</v>
      </c>
      <c r="C17" s="927" t="s">
        <v>525</v>
      </c>
      <c r="D17" s="1140">
        <v>9000</v>
      </c>
      <c r="E17" s="925">
        <f>[4]P8!D49</f>
        <v>9000</v>
      </c>
      <c r="F17" s="1140"/>
      <c r="G17" s="1140"/>
      <c r="H17" s="1140"/>
      <c r="I17" s="1141">
        <f t="shared" si="0"/>
        <v>9000</v>
      </c>
    </row>
    <row r="18" spans="1:9" s="1133" customFormat="1" ht="12" customHeight="1" x14ac:dyDescent="0.2">
      <c r="A18" s="931"/>
      <c r="B18" s="926">
        <v>527</v>
      </c>
      <c r="C18" s="927" t="s">
        <v>310</v>
      </c>
      <c r="D18" s="1140">
        <v>112307</v>
      </c>
      <c r="E18" s="925">
        <f>[4]P8!D51</f>
        <v>43807</v>
      </c>
      <c r="F18" s="1140"/>
      <c r="G18" s="1140"/>
      <c r="H18" s="1140"/>
      <c r="I18" s="1141">
        <f t="shared" si="0"/>
        <v>43807</v>
      </c>
    </row>
    <row r="19" spans="1:9" s="1133" customFormat="1" ht="12" customHeight="1" thickBot="1" x14ac:dyDescent="0.25">
      <c r="A19" s="932"/>
      <c r="B19" s="933">
        <v>528</v>
      </c>
      <c r="C19" s="934" t="s">
        <v>526</v>
      </c>
      <c r="D19" s="1140">
        <v>64000</v>
      </c>
      <c r="E19" s="925">
        <f>[4]P8!D56</f>
        <v>66000</v>
      </c>
      <c r="F19" s="1140"/>
      <c r="G19" s="1140"/>
      <c r="H19" s="1140"/>
      <c r="I19" s="1142">
        <f t="shared" si="0"/>
        <v>66000</v>
      </c>
    </row>
    <row r="20" spans="1:9" s="1133" customFormat="1" ht="12" customHeight="1" thickBot="1" x14ac:dyDescent="0.25">
      <c r="A20" s="920">
        <v>53</v>
      </c>
      <c r="B20" s="1449" t="s">
        <v>527</v>
      </c>
      <c r="C20" s="1449"/>
      <c r="D20" s="921">
        <f t="shared" ref="D20:H20" si="4">D21</f>
        <v>2000</v>
      </c>
      <c r="E20" s="921">
        <f t="shared" si="4"/>
        <v>2000</v>
      </c>
      <c r="F20" s="921">
        <f t="shared" si="4"/>
        <v>0</v>
      </c>
      <c r="G20" s="921">
        <f t="shared" si="4"/>
        <v>0</v>
      </c>
      <c r="H20" s="921">
        <f t="shared" si="4"/>
        <v>0</v>
      </c>
      <c r="I20" s="1137">
        <f t="shared" si="0"/>
        <v>2000</v>
      </c>
    </row>
    <row r="21" spans="1:9" s="1133" customFormat="1" ht="12" customHeight="1" thickBot="1" x14ac:dyDescent="0.25">
      <c r="A21" s="936"/>
      <c r="B21" s="936">
        <v>538</v>
      </c>
      <c r="C21" s="937" t="s">
        <v>317</v>
      </c>
      <c r="D21" s="1140">
        <v>2000</v>
      </c>
      <c r="E21" s="938">
        <f>[4]P8!D59</f>
        <v>2000</v>
      </c>
      <c r="F21" s="1140"/>
      <c r="G21" s="1140"/>
      <c r="H21" s="1140"/>
      <c r="I21" s="1143">
        <f t="shared" si="0"/>
        <v>2000</v>
      </c>
    </row>
    <row r="22" spans="1:9" s="1133" customFormat="1" ht="12" customHeight="1" thickBot="1" x14ac:dyDescent="0.25">
      <c r="A22" s="920">
        <v>54</v>
      </c>
      <c r="B22" s="1449" t="s">
        <v>528</v>
      </c>
      <c r="C22" s="1449"/>
      <c r="D22" s="921">
        <f t="shared" ref="D22:H22" si="5">SUM(D23:D26)</f>
        <v>25000</v>
      </c>
      <c r="E22" s="921">
        <f t="shared" si="5"/>
        <v>25000</v>
      </c>
      <c r="F22" s="921">
        <f t="shared" si="5"/>
        <v>0</v>
      </c>
      <c r="G22" s="921">
        <f t="shared" si="5"/>
        <v>0</v>
      </c>
      <c r="H22" s="921">
        <f t="shared" si="5"/>
        <v>0</v>
      </c>
      <c r="I22" s="1137">
        <f t="shared" si="0"/>
        <v>25000</v>
      </c>
    </row>
    <row r="23" spans="1:9" s="1133" customFormat="1" ht="12" customHeight="1" x14ac:dyDescent="0.2">
      <c r="A23" s="930"/>
      <c r="B23" s="922">
        <v>541</v>
      </c>
      <c r="C23" s="930" t="s">
        <v>319</v>
      </c>
      <c r="D23" s="1140"/>
      <c r="E23" s="925">
        <f>[4]P8!D62</f>
        <v>0</v>
      </c>
      <c r="F23" s="1140"/>
      <c r="G23" s="1140"/>
      <c r="H23" s="1140"/>
      <c r="I23" s="1139">
        <f t="shared" si="0"/>
        <v>0</v>
      </c>
    </row>
    <row r="24" spans="1:9" s="1133" customFormat="1" ht="12" customHeight="1" x14ac:dyDescent="0.2">
      <c r="A24" s="927"/>
      <c r="B24" s="926">
        <v>542</v>
      </c>
      <c r="C24" s="927" t="s">
        <v>529</v>
      </c>
      <c r="D24" s="1140"/>
      <c r="E24" s="925">
        <f>[4]P8!D64</f>
        <v>0</v>
      </c>
      <c r="F24" s="1140"/>
      <c r="G24" s="1140"/>
      <c r="H24" s="1140"/>
      <c r="I24" s="1141">
        <f t="shared" si="0"/>
        <v>0</v>
      </c>
    </row>
    <row r="25" spans="1:9" s="1133" customFormat="1" ht="12" customHeight="1" x14ac:dyDescent="0.2">
      <c r="A25" s="939"/>
      <c r="B25" s="926">
        <v>547</v>
      </c>
      <c r="C25" s="927" t="s">
        <v>321</v>
      </c>
      <c r="D25" s="1140"/>
      <c r="E25" s="925">
        <f>[4]P8!D66</f>
        <v>0</v>
      </c>
      <c r="F25" s="1140"/>
      <c r="G25" s="1140"/>
      <c r="H25" s="1140"/>
      <c r="I25" s="1141">
        <f t="shared" si="0"/>
        <v>0</v>
      </c>
    </row>
    <row r="26" spans="1:9" s="1133" customFormat="1" ht="12" customHeight="1" thickBot="1" x14ac:dyDescent="0.25">
      <c r="A26" s="934"/>
      <c r="B26" s="933">
        <v>549</v>
      </c>
      <c r="C26" s="934" t="s">
        <v>322</v>
      </c>
      <c r="D26" s="1140">
        <v>25000</v>
      </c>
      <c r="E26" s="925">
        <f>[4]P8!D68</f>
        <v>25000</v>
      </c>
      <c r="F26" s="1140"/>
      <c r="G26" s="1140"/>
      <c r="H26" s="1140"/>
      <c r="I26" s="1142">
        <f t="shared" si="0"/>
        <v>25000</v>
      </c>
    </row>
    <row r="27" spans="1:9" s="1133" customFormat="1" ht="12" customHeight="1" thickBot="1" x14ac:dyDescent="0.25">
      <c r="A27" s="920">
        <v>55</v>
      </c>
      <c r="B27" s="1449" t="s">
        <v>530</v>
      </c>
      <c r="C27" s="1449"/>
      <c r="D27" s="921">
        <f>SUM(D28:D30)</f>
        <v>118000</v>
      </c>
      <c r="E27" s="921">
        <f>SUM(E28:E30)</f>
        <v>80000</v>
      </c>
      <c r="F27" s="921">
        <f>SUM(F28:F30)</f>
        <v>0</v>
      </c>
      <c r="G27" s="921">
        <f>SUM(G28:G30)</f>
        <v>0</v>
      </c>
      <c r="H27" s="921">
        <f>SUM(H28:H30)</f>
        <v>0</v>
      </c>
      <c r="I27" s="1137">
        <f t="shared" si="0"/>
        <v>80000</v>
      </c>
    </row>
    <row r="28" spans="1:9" s="1133" customFormat="1" ht="12" customHeight="1" x14ac:dyDescent="0.2">
      <c r="A28" s="940"/>
      <c r="B28" s="941">
        <v>551</v>
      </c>
      <c r="C28" s="942" t="s">
        <v>325</v>
      </c>
      <c r="D28" s="1144"/>
      <c r="E28" s="943">
        <f>[4]P8!D71</f>
        <v>0</v>
      </c>
      <c r="F28" s="1144"/>
      <c r="G28" s="1144"/>
      <c r="H28" s="1144"/>
      <c r="I28" s="1145">
        <f t="shared" si="0"/>
        <v>0</v>
      </c>
    </row>
    <row r="29" spans="1:9" s="1133" customFormat="1" ht="12" customHeight="1" x14ac:dyDescent="0.2">
      <c r="A29" s="939"/>
      <c r="B29" s="926">
        <v>556</v>
      </c>
      <c r="C29" s="927" t="s">
        <v>326</v>
      </c>
      <c r="D29" s="1140"/>
      <c r="E29" s="925">
        <f>[4]P8!D73</f>
        <v>0</v>
      </c>
      <c r="F29" s="1140"/>
      <c r="G29" s="1140"/>
      <c r="H29" s="1140"/>
      <c r="I29" s="1141">
        <f t="shared" ref="I29" si="6">SUM(E29:H29)</f>
        <v>0</v>
      </c>
    </row>
    <row r="30" spans="1:9" s="1133" customFormat="1" ht="12" customHeight="1" thickBot="1" x14ac:dyDescent="0.25">
      <c r="A30" s="944"/>
      <c r="B30" s="945">
        <v>558</v>
      </c>
      <c r="C30" s="946" t="s">
        <v>327</v>
      </c>
      <c r="D30" s="1140">
        <v>118000</v>
      </c>
      <c r="E30" s="935">
        <f>[4]P8!D75</f>
        <v>80000</v>
      </c>
      <c r="F30" s="1138"/>
      <c r="G30" s="1138"/>
      <c r="H30" s="1138"/>
      <c r="I30" s="1142">
        <f t="shared" si="0"/>
        <v>80000</v>
      </c>
    </row>
    <row r="31" spans="1:9" s="1133" customFormat="1" ht="12" customHeight="1" thickBot="1" x14ac:dyDescent="0.25">
      <c r="A31" s="920">
        <v>56</v>
      </c>
      <c r="B31" s="1450" t="s">
        <v>531</v>
      </c>
      <c r="C31" s="1451"/>
      <c r="D31" s="921">
        <f>D32</f>
        <v>0</v>
      </c>
      <c r="E31" s="921">
        <f t="shared" ref="E31:H31" si="7">E32</f>
        <v>0</v>
      </c>
      <c r="F31" s="921">
        <f t="shared" si="7"/>
        <v>0</v>
      </c>
      <c r="G31" s="921">
        <f t="shared" si="7"/>
        <v>0</v>
      </c>
      <c r="H31" s="921">
        <f t="shared" si="7"/>
        <v>0</v>
      </c>
      <c r="I31" s="1137">
        <f t="shared" si="0"/>
        <v>0</v>
      </c>
    </row>
    <row r="32" spans="1:9" s="1133" customFormat="1" ht="12" customHeight="1" thickBot="1" x14ac:dyDescent="0.25">
      <c r="A32" s="947"/>
      <c r="B32" s="936">
        <v>569</v>
      </c>
      <c r="C32" s="937" t="s">
        <v>331</v>
      </c>
      <c r="D32" s="1140"/>
      <c r="E32" s="938">
        <f>[4]P8!D79</f>
        <v>0</v>
      </c>
      <c r="F32" s="1140"/>
      <c r="G32" s="1140"/>
      <c r="H32" s="1140"/>
      <c r="I32" s="1143">
        <f t="shared" si="0"/>
        <v>0</v>
      </c>
    </row>
    <row r="33" spans="1:9" s="1133" customFormat="1" ht="12" customHeight="1" thickBot="1" x14ac:dyDescent="0.25">
      <c r="A33" s="920">
        <v>59</v>
      </c>
      <c r="B33" s="1449" t="s">
        <v>333</v>
      </c>
      <c r="C33" s="1449"/>
      <c r="D33" s="921">
        <f t="shared" ref="D33:H33" si="8">SUM(D34:D35)</f>
        <v>0</v>
      </c>
      <c r="E33" s="921">
        <f t="shared" si="8"/>
        <v>0</v>
      </c>
      <c r="F33" s="921">
        <f t="shared" si="8"/>
        <v>0</v>
      </c>
      <c r="G33" s="921">
        <f t="shared" si="8"/>
        <v>0</v>
      </c>
      <c r="H33" s="921">
        <f t="shared" si="8"/>
        <v>0</v>
      </c>
      <c r="I33" s="1137">
        <f t="shared" si="0"/>
        <v>0</v>
      </c>
    </row>
    <row r="34" spans="1:9" s="1133" customFormat="1" ht="12" customHeight="1" x14ac:dyDescent="0.2">
      <c r="A34" s="930"/>
      <c r="B34" s="922">
        <v>591</v>
      </c>
      <c r="C34" s="930" t="s">
        <v>333</v>
      </c>
      <c r="D34" s="1140"/>
      <c r="E34" s="925">
        <f>[4]P8!D82</f>
        <v>0</v>
      </c>
      <c r="F34" s="1140"/>
      <c r="G34" s="1140"/>
      <c r="H34" s="1140"/>
      <c r="I34" s="1139">
        <f t="shared" si="0"/>
        <v>0</v>
      </c>
    </row>
    <row r="35" spans="1:9" s="1133" customFormat="1" ht="12" customHeight="1" thickBot="1" x14ac:dyDescent="0.25">
      <c r="A35" s="948"/>
      <c r="B35" s="949">
        <v>595</v>
      </c>
      <c r="C35" s="948" t="s">
        <v>334</v>
      </c>
      <c r="D35" s="1140"/>
      <c r="E35" s="925">
        <f>[4]P8!D84</f>
        <v>0</v>
      </c>
      <c r="F35" s="1140"/>
      <c r="G35" s="1140"/>
      <c r="H35" s="1140"/>
      <c r="I35" s="1146">
        <f t="shared" si="0"/>
        <v>0</v>
      </c>
    </row>
    <row r="36" spans="1:9" s="1133" customFormat="1" ht="12" customHeight="1" thickBot="1" x14ac:dyDescent="0.25">
      <c r="A36" s="1452" t="s">
        <v>532</v>
      </c>
      <c r="B36" s="1453"/>
      <c r="C36" s="1454"/>
      <c r="D36" s="950">
        <f t="shared" ref="D36:H36" si="9">D37+D41+D46+D48</f>
        <v>4360944</v>
      </c>
      <c r="E36" s="950">
        <f t="shared" si="9"/>
        <v>3554274</v>
      </c>
      <c r="F36" s="950">
        <f t="shared" si="9"/>
        <v>0</v>
      </c>
      <c r="G36" s="950">
        <f t="shared" si="9"/>
        <v>0</v>
      </c>
      <c r="H36" s="950">
        <f t="shared" si="9"/>
        <v>0</v>
      </c>
      <c r="I36" s="1147">
        <f t="shared" si="0"/>
        <v>3554274</v>
      </c>
    </row>
    <row r="37" spans="1:9" s="1133" customFormat="1" ht="12" customHeight="1" thickBot="1" x14ac:dyDescent="0.25">
      <c r="A37" s="951">
        <v>60</v>
      </c>
      <c r="B37" s="1455" t="s">
        <v>533</v>
      </c>
      <c r="C37" s="1455"/>
      <c r="D37" s="952">
        <f t="shared" ref="D37:H37" si="10">SUM(D38:D40)</f>
        <v>533000</v>
      </c>
      <c r="E37" s="952">
        <f t="shared" si="10"/>
        <v>200000</v>
      </c>
      <c r="F37" s="952">
        <f t="shared" si="10"/>
        <v>0</v>
      </c>
      <c r="G37" s="952">
        <f t="shared" si="10"/>
        <v>0</v>
      </c>
      <c r="H37" s="952">
        <f t="shared" si="10"/>
        <v>0</v>
      </c>
      <c r="I37" s="1148">
        <f t="shared" si="0"/>
        <v>200000</v>
      </c>
    </row>
    <row r="38" spans="1:9" s="1133" customFormat="1" ht="12" customHeight="1" x14ac:dyDescent="0.2">
      <c r="A38" s="953"/>
      <c r="B38" s="954">
        <v>602</v>
      </c>
      <c r="C38" s="953" t="s">
        <v>534</v>
      </c>
      <c r="D38" s="1140">
        <v>533000</v>
      </c>
      <c r="E38" s="1140">
        <v>200000</v>
      </c>
      <c r="F38" s="1140"/>
      <c r="G38" s="1140"/>
      <c r="H38" s="1140"/>
      <c r="I38" s="1149">
        <f>SUM(E38:H38)</f>
        <v>200000</v>
      </c>
    </row>
    <row r="39" spans="1:9" s="1133" customFormat="1" ht="12" customHeight="1" x14ac:dyDescent="0.2">
      <c r="A39" s="955"/>
      <c r="B39" s="956">
        <v>603</v>
      </c>
      <c r="C39" s="955" t="s">
        <v>535</v>
      </c>
      <c r="D39" s="1140"/>
      <c r="E39" s="1140"/>
      <c r="F39" s="1140"/>
      <c r="G39" s="1140"/>
      <c r="H39" s="1140"/>
      <c r="I39" s="1150">
        <f>SUM(E39:H39)</f>
        <v>0</v>
      </c>
    </row>
    <row r="40" spans="1:9" s="1133" customFormat="1" ht="12" customHeight="1" thickBot="1" x14ac:dyDescent="0.25">
      <c r="A40" s="957"/>
      <c r="B40" s="958">
        <v>604</v>
      </c>
      <c r="C40" s="957" t="s">
        <v>536</v>
      </c>
      <c r="D40" s="1140"/>
      <c r="E40" s="1140"/>
      <c r="F40" s="1140"/>
      <c r="G40" s="1140"/>
      <c r="H40" s="1140"/>
      <c r="I40" s="1151">
        <f t="shared" ref="I40:I54" si="11">SUM(E40:H40)</f>
        <v>0</v>
      </c>
    </row>
    <row r="41" spans="1:9" s="1133" customFormat="1" ht="12" customHeight="1" thickBot="1" x14ac:dyDescent="0.25">
      <c r="A41" s="951">
        <v>64</v>
      </c>
      <c r="B41" s="1455" t="s">
        <v>537</v>
      </c>
      <c r="C41" s="1455"/>
      <c r="D41" s="952">
        <f>SUM(D42:D45)</f>
        <v>428500</v>
      </c>
      <c r="E41" s="952">
        <f t="shared" ref="E41:H41" si="12">SUM(E42:E45)</f>
        <v>0</v>
      </c>
      <c r="F41" s="952">
        <f t="shared" si="12"/>
        <v>0</v>
      </c>
      <c r="G41" s="952">
        <f t="shared" si="12"/>
        <v>0</v>
      </c>
      <c r="H41" s="952">
        <f t="shared" si="12"/>
        <v>0</v>
      </c>
      <c r="I41" s="1148">
        <f t="shared" si="11"/>
        <v>0</v>
      </c>
    </row>
    <row r="42" spans="1:9" s="1133" customFormat="1" ht="12" customHeight="1" x14ac:dyDescent="0.2">
      <c r="A42" s="953"/>
      <c r="B42" s="954">
        <v>641</v>
      </c>
      <c r="C42" s="953" t="s">
        <v>319</v>
      </c>
      <c r="D42" s="1140"/>
      <c r="E42" s="1140"/>
      <c r="F42" s="1140"/>
      <c r="G42" s="1140"/>
      <c r="H42" s="1140"/>
      <c r="I42" s="1149">
        <f t="shared" si="11"/>
        <v>0</v>
      </c>
    </row>
    <row r="43" spans="1:9" s="1133" customFormat="1" ht="12" customHeight="1" x14ac:dyDescent="0.2">
      <c r="A43" s="955"/>
      <c r="B43" s="956">
        <v>643</v>
      </c>
      <c r="C43" s="955" t="s">
        <v>538</v>
      </c>
      <c r="D43" s="1140"/>
      <c r="E43" s="1140"/>
      <c r="F43" s="1140"/>
      <c r="G43" s="1140"/>
      <c r="H43" s="1140"/>
      <c r="I43" s="1150">
        <f t="shared" si="11"/>
        <v>0</v>
      </c>
    </row>
    <row r="44" spans="1:9" s="1133" customFormat="1" ht="12" customHeight="1" x14ac:dyDescent="0.2">
      <c r="A44" s="955"/>
      <c r="B44" s="956">
        <v>648</v>
      </c>
      <c r="C44" s="955" t="s">
        <v>539</v>
      </c>
      <c r="D44" s="1140">
        <v>428500</v>
      </c>
      <c r="E44" s="1140"/>
      <c r="F44" s="1140"/>
      <c r="G44" s="1140"/>
      <c r="H44" s="1140"/>
      <c r="I44" s="1150">
        <f t="shared" si="11"/>
        <v>0</v>
      </c>
    </row>
    <row r="45" spans="1:9" s="1133" customFormat="1" ht="12" customHeight="1" thickBot="1" x14ac:dyDescent="0.25">
      <c r="A45" s="957"/>
      <c r="B45" s="958">
        <v>649</v>
      </c>
      <c r="C45" s="957" t="s">
        <v>540</v>
      </c>
      <c r="D45" s="1140"/>
      <c r="E45" s="1140"/>
      <c r="F45" s="1140"/>
      <c r="G45" s="1140"/>
      <c r="H45" s="1140"/>
      <c r="I45" s="1151">
        <f t="shared" si="11"/>
        <v>0</v>
      </c>
    </row>
    <row r="46" spans="1:9" s="1133" customFormat="1" ht="12" customHeight="1" thickBot="1" x14ac:dyDescent="0.25">
      <c r="A46" s="951">
        <v>66</v>
      </c>
      <c r="B46" s="1455" t="s">
        <v>541</v>
      </c>
      <c r="C46" s="1455"/>
      <c r="D46" s="952">
        <f>D47</f>
        <v>0</v>
      </c>
      <c r="E46" s="952">
        <f t="shared" ref="E46:H46" si="13">E47</f>
        <v>0</v>
      </c>
      <c r="F46" s="952">
        <f t="shared" si="13"/>
        <v>0</v>
      </c>
      <c r="G46" s="952">
        <f t="shared" si="13"/>
        <v>0</v>
      </c>
      <c r="H46" s="952">
        <f t="shared" si="13"/>
        <v>0</v>
      </c>
      <c r="I46" s="1148">
        <f t="shared" si="11"/>
        <v>0</v>
      </c>
    </row>
    <row r="47" spans="1:9" s="1133" customFormat="1" ht="12" customHeight="1" thickBot="1" x14ac:dyDescent="0.25">
      <c r="A47" s="959"/>
      <c r="B47" s="960">
        <v>662</v>
      </c>
      <c r="C47" s="959" t="s">
        <v>542</v>
      </c>
      <c r="D47" s="1152"/>
      <c r="E47" s="1152"/>
      <c r="F47" s="1152"/>
      <c r="G47" s="1152"/>
      <c r="H47" s="1152"/>
      <c r="I47" s="1149">
        <f t="shared" si="11"/>
        <v>0</v>
      </c>
    </row>
    <row r="48" spans="1:9" s="1133" customFormat="1" ht="12" customHeight="1" thickBot="1" x14ac:dyDescent="0.25">
      <c r="A48" s="951">
        <v>67</v>
      </c>
      <c r="B48" s="1455" t="s">
        <v>543</v>
      </c>
      <c r="C48" s="1455"/>
      <c r="D48" s="952">
        <f t="shared" ref="D48:H48" si="14">SUM(D49:D53)</f>
        <v>3399444</v>
      </c>
      <c r="E48" s="952">
        <f t="shared" si="14"/>
        <v>3354274</v>
      </c>
      <c r="F48" s="952">
        <f t="shared" si="14"/>
        <v>0</v>
      </c>
      <c r="G48" s="952">
        <f t="shared" si="14"/>
        <v>0</v>
      </c>
      <c r="H48" s="952">
        <f t="shared" si="14"/>
        <v>0</v>
      </c>
      <c r="I48" s="1148">
        <f t="shared" si="11"/>
        <v>3354274</v>
      </c>
    </row>
    <row r="49" spans="1:9" s="1133" customFormat="1" ht="12" customHeight="1" x14ac:dyDescent="0.2">
      <c r="A49" s="954" t="s">
        <v>544</v>
      </c>
      <c r="B49" s="954">
        <v>500</v>
      </c>
      <c r="C49" s="953" t="s">
        <v>545</v>
      </c>
      <c r="D49" s="1140">
        <v>892000</v>
      </c>
      <c r="E49" s="1138">
        <v>1284000</v>
      </c>
      <c r="F49" s="1138"/>
      <c r="G49" s="1138"/>
      <c r="H49" s="1138"/>
      <c r="I49" s="1153">
        <f t="shared" si="11"/>
        <v>1284000</v>
      </c>
    </row>
    <row r="50" spans="1:9" s="1133" customFormat="1" ht="12" customHeight="1" x14ac:dyDescent="0.2">
      <c r="A50" s="954" t="s">
        <v>544</v>
      </c>
      <c r="B50" s="954">
        <v>510</v>
      </c>
      <c r="C50" s="953" t="s">
        <v>546</v>
      </c>
      <c r="D50" s="1140"/>
      <c r="E50" s="1138"/>
      <c r="F50" s="1138"/>
      <c r="G50" s="1138"/>
      <c r="H50" s="1138"/>
      <c r="I50" s="1153">
        <f t="shared" si="11"/>
        <v>0</v>
      </c>
    </row>
    <row r="51" spans="1:9" s="1133" customFormat="1" ht="12" customHeight="1" x14ac:dyDescent="0.2">
      <c r="A51" s="954" t="s">
        <v>544</v>
      </c>
      <c r="B51" s="954">
        <v>600</v>
      </c>
      <c r="C51" s="953" t="s">
        <v>547</v>
      </c>
      <c r="D51" s="1140">
        <v>2070274</v>
      </c>
      <c r="E51" s="1138">
        <v>2070274</v>
      </c>
      <c r="F51" s="1138"/>
      <c r="G51" s="1138"/>
      <c r="H51" s="1138"/>
      <c r="I51" s="1153">
        <f t="shared" si="11"/>
        <v>2070274</v>
      </c>
    </row>
    <row r="52" spans="1:9" s="1133" customFormat="1" ht="12" customHeight="1" x14ac:dyDescent="0.2">
      <c r="A52" s="954" t="s">
        <v>544</v>
      </c>
      <c r="B52" s="954"/>
      <c r="C52" s="953" t="s">
        <v>548</v>
      </c>
      <c r="D52" s="1140">
        <v>437170</v>
      </c>
      <c r="E52" s="1138"/>
      <c r="F52" s="1138"/>
      <c r="G52" s="1138"/>
      <c r="H52" s="1138"/>
      <c r="I52" s="1153">
        <f t="shared" si="11"/>
        <v>0</v>
      </c>
    </row>
    <row r="53" spans="1:9" s="1133" customFormat="1" ht="12" customHeight="1" thickBot="1" x14ac:dyDescent="0.25">
      <c r="A53" s="961" t="s">
        <v>544</v>
      </c>
      <c r="B53" s="1154"/>
      <c r="C53" s="962" t="s">
        <v>549</v>
      </c>
      <c r="D53" s="1140"/>
      <c r="E53" s="1140"/>
      <c r="F53" s="1140"/>
      <c r="G53" s="1140"/>
      <c r="H53" s="1140"/>
      <c r="I53" s="1155">
        <f t="shared" si="11"/>
        <v>0</v>
      </c>
    </row>
    <row r="54" spans="1:9" s="1133" customFormat="1" ht="12" customHeight="1" thickBot="1" x14ac:dyDescent="0.25">
      <c r="A54" s="963" t="s">
        <v>550</v>
      </c>
      <c r="B54" s="963"/>
      <c r="C54" s="964"/>
      <c r="D54" s="965">
        <f>D36-D5</f>
        <v>0</v>
      </c>
      <c r="E54" s="965">
        <f>E36-E5</f>
        <v>0</v>
      </c>
      <c r="F54" s="965">
        <f>F36-F5</f>
        <v>0</v>
      </c>
      <c r="G54" s="965">
        <f>G36-G5</f>
        <v>0</v>
      </c>
      <c r="H54" s="965">
        <f>H36-H5</f>
        <v>0</v>
      </c>
      <c r="I54" s="1156">
        <f t="shared" si="11"/>
        <v>0</v>
      </c>
    </row>
    <row r="55" spans="1:9" s="1133" customFormat="1" ht="12" customHeight="1" thickBot="1" x14ac:dyDescent="0.25">
      <c r="A55" s="1445" t="s">
        <v>551</v>
      </c>
      <c r="B55" s="1446"/>
      <c r="C55" s="1446"/>
      <c r="D55" s="1503"/>
      <c r="E55" s="1503"/>
      <c r="F55" s="1503"/>
      <c r="G55" s="1503"/>
      <c r="H55" s="1503"/>
      <c r="I55" s="1504"/>
    </row>
    <row r="56" spans="1:9" s="1133" customFormat="1" ht="12" customHeight="1" thickBot="1" x14ac:dyDescent="0.25">
      <c r="A56" s="963" t="s">
        <v>552</v>
      </c>
      <c r="B56" s="963"/>
      <c r="C56" s="964"/>
      <c r="D56" s="966">
        <f t="shared" ref="D56:H56" si="15">SUM(D57:D58)</f>
        <v>0</v>
      </c>
      <c r="E56" s="966">
        <f t="shared" si="15"/>
        <v>0</v>
      </c>
      <c r="F56" s="966">
        <f t="shared" si="15"/>
        <v>0</v>
      </c>
      <c r="G56" s="966">
        <f t="shared" si="15"/>
        <v>0</v>
      </c>
      <c r="H56" s="966">
        <f t="shared" si="15"/>
        <v>0</v>
      </c>
      <c r="I56" s="1156">
        <f t="shared" ref="I56:I62" si="16">SUM(E56:H56)</f>
        <v>0</v>
      </c>
    </row>
    <row r="57" spans="1:9" s="1133" customFormat="1" ht="12" customHeight="1" x14ac:dyDescent="0.2">
      <c r="A57" s="967" t="s">
        <v>553</v>
      </c>
      <c r="B57" s="968" t="s">
        <v>554</v>
      </c>
      <c r="C57" s="968"/>
      <c r="D57" s="1140"/>
      <c r="E57" s="1140"/>
      <c r="F57" s="1140"/>
      <c r="G57" s="1140"/>
      <c r="H57" s="1140"/>
      <c r="I57" s="1157">
        <f t="shared" si="16"/>
        <v>0</v>
      </c>
    </row>
    <row r="58" spans="1:9" s="1133" customFormat="1" ht="12" customHeight="1" thickBot="1" x14ac:dyDescent="0.25">
      <c r="A58" s="969"/>
      <c r="B58" s="970" t="s">
        <v>555</v>
      </c>
      <c r="C58" s="970"/>
      <c r="D58" s="1140"/>
      <c r="E58" s="1140"/>
      <c r="F58" s="1140"/>
      <c r="G58" s="1140"/>
      <c r="H58" s="1140"/>
      <c r="I58" s="1158">
        <f t="shared" si="16"/>
        <v>0</v>
      </c>
    </row>
    <row r="59" spans="1:9" s="1133" customFormat="1" ht="12" customHeight="1" thickBot="1" x14ac:dyDescent="0.25">
      <c r="A59" s="963" t="s">
        <v>556</v>
      </c>
      <c r="B59" s="963"/>
      <c r="C59" s="963"/>
      <c r="D59" s="965">
        <f t="shared" ref="D59:H59" si="17">SUM(D60:D62)</f>
        <v>0</v>
      </c>
      <c r="E59" s="965">
        <f t="shared" si="17"/>
        <v>0</v>
      </c>
      <c r="F59" s="965">
        <f t="shared" si="17"/>
        <v>0</v>
      </c>
      <c r="G59" s="965">
        <f t="shared" si="17"/>
        <v>0</v>
      </c>
      <c r="H59" s="965">
        <f t="shared" si="17"/>
        <v>0</v>
      </c>
      <c r="I59" s="1156">
        <f t="shared" si="16"/>
        <v>0</v>
      </c>
    </row>
    <row r="60" spans="1:9" s="1133" customFormat="1" ht="12" customHeight="1" x14ac:dyDescent="0.2">
      <c r="A60" s="971" t="s">
        <v>557</v>
      </c>
      <c r="B60" s="972" t="s">
        <v>558</v>
      </c>
      <c r="C60" s="972"/>
      <c r="D60" s="1144"/>
      <c r="E60" s="1144"/>
      <c r="F60" s="1144"/>
      <c r="G60" s="1144"/>
      <c r="H60" s="1144"/>
      <c r="I60" s="1157">
        <f t="shared" si="16"/>
        <v>0</v>
      </c>
    </row>
    <row r="61" spans="1:9" s="1133" customFormat="1" ht="12" customHeight="1" x14ac:dyDescent="0.2">
      <c r="A61" s="973"/>
      <c r="B61" s="974" t="s">
        <v>559</v>
      </c>
      <c r="C61" s="974"/>
      <c r="D61" s="1140"/>
      <c r="E61" s="1140"/>
      <c r="F61" s="1140"/>
      <c r="G61" s="1140"/>
      <c r="H61" s="1140"/>
      <c r="I61" s="1159">
        <f t="shared" si="16"/>
        <v>0</v>
      </c>
    </row>
    <row r="62" spans="1:9" s="1133" customFormat="1" ht="12" customHeight="1" thickBot="1" x14ac:dyDescent="0.25">
      <c r="A62" s="975"/>
      <c r="B62" s="976" t="s">
        <v>560</v>
      </c>
      <c r="C62" s="976"/>
      <c r="D62" s="1160"/>
      <c r="E62" s="1160"/>
      <c r="F62" s="1160"/>
      <c r="G62" s="1160"/>
      <c r="H62" s="1160"/>
      <c r="I62" s="1161">
        <f t="shared" si="16"/>
        <v>0</v>
      </c>
    </row>
    <row r="63" spans="1:9" s="1133" customFormat="1" ht="12" customHeight="1" x14ac:dyDescent="0.2">
      <c r="A63" s="977"/>
      <c r="B63" s="207"/>
      <c r="C63" s="207"/>
      <c r="D63" s="978"/>
      <c r="E63" s="979"/>
    </row>
    <row r="64" spans="1:9" s="1133" customFormat="1" ht="12" customHeight="1" x14ac:dyDescent="0.2">
      <c r="A64" s="980" t="s">
        <v>335</v>
      </c>
      <c r="B64" s="207"/>
      <c r="C64" s="1162" t="str">
        <f>[4]P8!C89</f>
        <v>Ing. Miroslav Tesař</v>
      </c>
      <c r="D64" s="208" t="s">
        <v>336</v>
      </c>
      <c r="E64" s="979"/>
      <c r="F64" s="1163"/>
      <c r="G64" s="981" t="s">
        <v>337</v>
      </c>
      <c r="H64" s="1164" t="s">
        <v>641</v>
      </c>
    </row>
    <row r="65" spans="1:9" s="1133" customFormat="1" ht="7.5" customHeight="1" x14ac:dyDescent="0.2">
      <c r="D65" s="208"/>
      <c r="E65" s="207"/>
      <c r="F65" s="1163"/>
      <c r="G65" s="1163"/>
      <c r="H65" s="1163"/>
      <c r="I65" s="1163"/>
    </row>
    <row r="66" spans="1:9" s="1133" customFormat="1" ht="12" customHeight="1" x14ac:dyDescent="0.2">
      <c r="A66" s="980" t="s">
        <v>338</v>
      </c>
      <c r="B66" s="207"/>
      <c r="C66" s="1162" t="str">
        <f>[4]P8!C91</f>
        <v>Ing. Miroslav Tesař</v>
      </c>
      <c r="D66" s="208" t="s">
        <v>336</v>
      </c>
      <c r="E66" s="982"/>
      <c r="F66" s="1163"/>
      <c r="G66" s="1163"/>
      <c r="H66" s="1163"/>
      <c r="I66" s="1163"/>
    </row>
    <row r="67" spans="1:9" s="1133" customFormat="1" ht="7.5" customHeight="1" x14ac:dyDescent="0.2">
      <c r="A67" s="1163"/>
      <c r="B67" s="1163"/>
      <c r="C67" s="1163"/>
      <c r="D67" s="1163"/>
      <c r="E67" s="1163"/>
      <c r="F67" s="1163"/>
      <c r="G67" s="1163"/>
      <c r="H67" s="1163"/>
      <c r="I67" s="1163"/>
    </row>
    <row r="68" spans="1:9" x14ac:dyDescent="0.3">
      <c r="A68" s="209" t="s">
        <v>561</v>
      </c>
      <c r="B68" s="1165"/>
      <c r="C68" s="1165"/>
    </row>
  </sheetData>
  <sheetProtection password="CA25" sheet="1" objects="1" scenarios="1"/>
  <protectedRanges>
    <protectedRange sqref="F38:H40 F23:H26 F10:H13 F15:H19 F21:H21 F32:H32 F34:H35 F47:H47 F7:H8 F42:H45 F57:H58 F60:H62 F29:H30 F49:H53" name="Oblast1"/>
  </protectedRanges>
  <mergeCells count="18">
    <mergeCell ref="A55:I55"/>
    <mergeCell ref="B14:C14"/>
    <mergeCell ref="B20:C20"/>
    <mergeCell ref="B22:C22"/>
    <mergeCell ref="B27:C27"/>
    <mergeCell ref="B31:C31"/>
    <mergeCell ref="B33:C33"/>
    <mergeCell ref="A36:C36"/>
    <mergeCell ref="B37:C37"/>
    <mergeCell ref="B41:C41"/>
    <mergeCell ref="B46:C46"/>
    <mergeCell ref="B48:C48"/>
    <mergeCell ref="B9:C9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4"/>
  <sheetViews>
    <sheetView showGridLines="0" zoomScale="120" zoomScaleNormal="120" zoomScaleSheetLayoutView="110" workbookViewId="0">
      <selection activeCell="H28" sqref="H28"/>
    </sheetView>
  </sheetViews>
  <sheetFormatPr defaultColWidth="9.109375" defaultRowHeight="14.4" x14ac:dyDescent="0.3"/>
  <cols>
    <col min="1" max="1" width="4.44140625" style="1129" customWidth="1"/>
    <col min="2" max="2" width="5" style="1129" customWidth="1"/>
    <col min="3" max="3" width="32.6640625" style="1129" customWidth="1"/>
    <col min="4" max="5" width="10" style="1129" customWidth="1"/>
    <col min="6" max="7" width="8.33203125" style="1129" customWidth="1"/>
    <col min="8" max="8" width="10" style="1129" customWidth="1"/>
    <col min="9" max="16384" width="9.109375" style="1129"/>
  </cols>
  <sheetData>
    <row r="1" spans="1:11" x14ac:dyDescent="0.3">
      <c r="A1" s="1166"/>
      <c r="B1" s="1166"/>
      <c r="C1" s="1167" t="s">
        <v>254</v>
      </c>
      <c r="D1" s="1166"/>
      <c r="E1" s="1168" t="s">
        <v>255</v>
      </c>
      <c r="F1" s="1169">
        <v>2025</v>
      </c>
      <c r="G1" s="1166"/>
      <c r="H1" s="120" t="s">
        <v>256</v>
      </c>
    </row>
    <row r="2" spans="1:11" s="1133" customFormat="1" ht="11.4" customHeight="1" x14ac:dyDescent="0.2">
      <c r="A2" s="121"/>
      <c r="B2" s="1505" t="s">
        <v>342</v>
      </c>
      <c r="C2" s="1505"/>
      <c r="D2" s="1505"/>
      <c r="E2" s="1505"/>
      <c r="F2" s="1505"/>
      <c r="G2" s="1505"/>
      <c r="H2" s="122"/>
      <c r="I2" s="123"/>
      <c r="J2" s="1163"/>
      <c r="K2" s="1163"/>
    </row>
    <row r="3" spans="1:11" s="1133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63"/>
      <c r="K3" s="1163"/>
    </row>
    <row r="4" spans="1:11" s="1133" customFormat="1" ht="11.4" customHeight="1" x14ac:dyDescent="0.2">
      <c r="A4" s="1483"/>
      <c r="B4" s="1485" t="s">
        <v>260</v>
      </c>
      <c r="C4" s="1487" t="s">
        <v>261</v>
      </c>
      <c r="D4" s="1489" t="s">
        <v>262</v>
      </c>
      <c r="E4" s="1491" t="s">
        <v>263</v>
      </c>
      <c r="F4" s="1485" t="s">
        <v>264</v>
      </c>
      <c r="G4" s="1485"/>
      <c r="H4" s="1493"/>
      <c r="I4" s="123"/>
      <c r="J4" s="1163"/>
      <c r="K4" s="1163"/>
    </row>
    <row r="5" spans="1:11" s="1133" customFormat="1" ht="11.4" customHeight="1" thickBot="1" x14ac:dyDescent="0.25">
      <c r="A5" s="1484"/>
      <c r="B5" s="1486"/>
      <c r="C5" s="1488"/>
      <c r="D5" s="1490"/>
      <c r="E5" s="1492"/>
      <c r="F5" s="506" t="s">
        <v>265</v>
      </c>
      <c r="G5" s="506" t="s">
        <v>266</v>
      </c>
      <c r="H5" s="125" t="s">
        <v>267</v>
      </c>
      <c r="I5" s="123"/>
      <c r="J5" s="1163"/>
      <c r="K5" s="1163"/>
    </row>
    <row r="6" spans="1:11" s="1133" customFormat="1" ht="11.4" customHeight="1" thickBot="1" x14ac:dyDescent="0.25">
      <c r="A6" s="1479" t="s">
        <v>268</v>
      </c>
      <c r="B6" s="1480"/>
      <c r="C6" s="1481"/>
      <c r="D6" s="126">
        <f>D7+D22+D44+D58+D61+D70+D78+D81</f>
        <v>3554274</v>
      </c>
      <c r="E6" s="127">
        <f>E7+E22+E44+E58+E61+E70+E78+E81</f>
        <v>1284000</v>
      </c>
      <c r="F6" s="128">
        <f>F7+F22+F44+F58+F61+F70+F78+F81</f>
        <v>200000</v>
      </c>
      <c r="G6" s="128">
        <f>G7+G22+G44+G58+G61+G70+G78+G81</f>
        <v>0</v>
      </c>
      <c r="H6" s="129">
        <f>H7+H22+H44+H58+H61+H70+H78+H81</f>
        <v>2070274</v>
      </c>
      <c r="I6" s="123"/>
      <c r="J6" s="1163"/>
      <c r="K6" s="1163"/>
    </row>
    <row r="7" spans="1:11" s="1133" customFormat="1" ht="11.4" customHeight="1" thickBot="1" x14ac:dyDescent="0.25">
      <c r="A7" s="130">
        <v>50</v>
      </c>
      <c r="B7" s="1469" t="s">
        <v>269</v>
      </c>
      <c r="C7" s="1470"/>
      <c r="D7" s="131">
        <f>SUM(E7:H7)</f>
        <v>374862</v>
      </c>
      <c r="E7" s="132">
        <f>SUM(E8+E17)</f>
        <v>309000</v>
      </c>
      <c r="F7" s="133">
        <f>SUM(F8+F17)</f>
        <v>64000</v>
      </c>
      <c r="G7" s="133">
        <f>SUM(G8+G17)</f>
        <v>0</v>
      </c>
      <c r="H7" s="134">
        <f>SUM(H8+H17)</f>
        <v>1862</v>
      </c>
      <c r="I7" s="123"/>
      <c r="J7" s="1163"/>
      <c r="K7" s="1163"/>
    </row>
    <row r="8" spans="1:11" s="1133" customFormat="1" ht="11.4" customHeight="1" thickBot="1" x14ac:dyDescent="0.25">
      <c r="A8" s="135">
        <v>501</v>
      </c>
      <c r="B8" s="1471" t="s">
        <v>270</v>
      </c>
      <c r="C8" s="1472"/>
      <c r="D8" s="136">
        <f>SUM(E8:H8)</f>
        <v>233862</v>
      </c>
      <c r="E8" s="137">
        <f>SUM(E9:E16)</f>
        <v>168000</v>
      </c>
      <c r="F8" s="138">
        <f>SUM(F9:F16)</f>
        <v>64000</v>
      </c>
      <c r="G8" s="138">
        <f>SUM(G9:G16)</f>
        <v>0</v>
      </c>
      <c r="H8" s="139">
        <f>SUM(H9:H16)</f>
        <v>1862</v>
      </c>
      <c r="I8" s="123"/>
      <c r="J8" s="1163"/>
      <c r="K8" s="1163"/>
    </row>
    <row r="9" spans="1:11" s="1133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116000</v>
      </c>
      <c r="E9" s="1170">
        <v>96000</v>
      </c>
      <c r="F9" s="1171">
        <v>20000</v>
      </c>
      <c r="G9" s="1171"/>
      <c r="H9" s="1172"/>
      <c r="I9" s="123"/>
      <c r="J9" s="1163"/>
      <c r="K9" s="1163"/>
    </row>
    <row r="10" spans="1:11" s="1133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5" si="0">SUM(E10:H10)</f>
        <v>75862</v>
      </c>
      <c r="E10" s="1173">
        <v>30000</v>
      </c>
      <c r="F10" s="1174">
        <v>44000</v>
      </c>
      <c r="G10" s="1174"/>
      <c r="H10" s="1175">
        <v>1862</v>
      </c>
      <c r="I10" s="123"/>
      <c r="J10" s="1163"/>
      <c r="K10" s="1163"/>
    </row>
    <row r="11" spans="1:11" s="1133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5000</v>
      </c>
      <c r="E11" s="1173">
        <v>5000</v>
      </c>
      <c r="F11" s="1174"/>
      <c r="G11" s="1174"/>
      <c r="H11" s="1175"/>
      <c r="I11" s="123"/>
      <c r="J11" s="1163"/>
      <c r="K11" s="1163"/>
    </row>
    <row r="12" spans="1:11" s="1133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2000</v>
      </c>
      <c r="E12" s="1173">
        <v>2000</v>
      </c>
      <c r="F12" s="1174"/>
      <c r="G12" s="1174"/>
      <c r="H12" s="1175"/>
      <c r="I12" s="123"/>
      <c r="J12" s="1163"/>
      <c r="K12" s="1163"/>
    </row>
    <row r="13" spans="1:11" s="1133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25000</v>
      </c>
      <c r="E13" s="1173">
        <v>25000</v>
      </c>
      <c r="F13" s="1174"/>
      <c r="G13" s="1174"/>
      <c r="H13" s="1175"/>
      <c r="I13" s="123"/>
      <c r="J13" s="1163"/>
      <c r="K13" s="1163"/>
    </row>
    <row r="14" spans="1:11" s="1133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173"/>
      <c r="F14" s="1174"/>
      <c r="G14" s="1174"/>
      <c r="H14" s="1175"/>
      <c r="I14" s="123"/>
      <c r="J14" s="1163"/>
      <c r="K14" s="1163"/>
    </row>
    <row r="15" spans="1:11" s="1133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10000</v>
      </c>
      <c r="E15" s="1173">
        <v>10000</v>
      </c>
      <c r="F15" s="1174"/>
      <c r="G15" s="1174"/>
      <c r="H15" s="1175"/>
      <c r="I15" s="123"/>
      <c r="J15" s="1163"/>
      <c r="K15" s="1163"/>
    </row>
    <row r="16" spans="1:11" s="1133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0</v>
      </c>
      <c r="E16" s="1176"/>
      <c r="F16" s="1177"/>
      <c r="G16" s="1177"/>
      <c r="H16" s="1178"/>
      <c r="I16" s="123"/>
      <c r="J16" s="1163"/>
      <c r="K16" s="1163"/>
    </row>
    <row r="17" spans="1:11" s="1133" customFormat="1" ht="11.4" customHeight="1" thickBot="1" x14ac:dyDescent="0.25">
      <c r="A17" s="135">
        <v>502</v>
      </c>
      <c r="B17" s="1471" t="s">
        <v>279</v>
      </c>
      <c r="C17" s="1472"/>
      <c r="D17" s="136">
        <f t="shared" si="0"/>
        <v>141000</v>
      </c>
      <c r="E17" s="152">
        <f>SUM(E18:E21)</f>
        <v>141000</v>
      </c>
      <c r="F17" s="153">
        <f>SUM(F18:F21)</f>
        <v>0</v>
      </c>
      <c r="G17" s="153">
        <f>SUM(G18:G21)</f>
        <v>0</v>
      </c>
      <c r="H17" s="154">
        <f>SUM(H18:H21)</f>
        <v>0</v>
      </c>
      <c r="I17" s="123"/>
      <c r="J17" s="1163"/>
      <c r="K17" s="1163"/>
    </row>
    <row r="18" spans="1:11" s="1133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34000</v>
      </c>
      <c r="E18" s="1170">
        <v>34000</v>
      </c>
      <c r="F18" s="1171"/>
      <c r="G18" s="1171"/>
      <c r="H18" s="1172"/>
      <c r="I18" s="123"/>
      <c r="J18" s="1163"/>
      <c r="K18" s="1163"/>
    </row>
    <row r="19" spans="1:11" s="1133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0</v>
      </c>
      <c r="E19" s="1173"/>
      <c r="F19" s="1174"/>
      <c r="G19" s="1174"/>
      <c r="H19" s="1175"/>
      <c r="I19" s="123"/>
      <c r="J19" s="1163"/>
      <c r="K19" s="1163"/>
    </row>
    <row r="20" spans="1:11" s="1133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100000</v>
      </c>
      <c r="E20" s="1173">
        <v>100000</v>
      </c>
      <c r="F20" s="1174"/>
      <c r="G20" s="1174"/>
      <c r="H20" s="1175"/>
      <c r="I20" s="123"/>
      <c r="J20" s="1163"/>
      <c r="K20" s="1163"/>
    </row>
    <row r="21" spans="1:11" s="1133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 t="shared" si="0"/>
        <v>7000</v>
      </c>
      <c r="E21" s="1173">
        <v>7000</v>
      </c>
      <c r="F21" s="1174"/>
      <c r="G21" s="1174"/>
      <c r="H21" s="1175"/>
      <c r="I21" s="123"/>
      <c r="J21" s="1163"/>
      <c r="K21" s="1163"/>
    </row>
    <row r="22" spans="1:11" s="1133" customFormat="1" ht="11.4" customHeight="1" thickBot="1" x14ac:dyDescent="0.25">
      <c r="A22" s="155">
        <v>51</v>
      </c>
      <c r="B22" s="1473" t="s">
        <v>284</v>
      </c>
      <c r="C22" s="1474"/>
      <c r="D22" s="156">
        <f t="shared" si="0"/>
        <v>536000</v>
      </c>
      <c r="E22" s="157">
        <f>SUM(E23+E26+E28+E30)</f>
        <v>496000</v>
      </c>
      <c r="F22" s="157">
        <f>SUM(F23+F26+F28+F30)</f>
        <v>40000</v>
      </c>
      <c r="G22" s="157">
        <f>SUM(G23+G26+G28+G30)</f>
        <v>0</v>
      </c>
      <c r="H22" s="157">
        <f>SUM(H23+H26+H28+H30)</f>
        <v>0</v>
      </c>
      <c r="I22" s="123"/>
      <c r="J22" s="1163"/>
      <c r="K22" s="1163"/>
    </row>
    <row r="23" spans="1:11" s="1133" customFormat="1" ht="11.4" customHeight="1" thickBot="1" x14ac:dyDescent="0.25">
      <c r="A23" s="158">
        <v>511</v>
      </c>
      <c r="B23" s="1463" t="s">
        <v>285</v>
      </c>
      <c r="C23" s="1464"/>
      <c r="D23" s="159">
        <f t="shared" ref="D23" si="1">SUM(E23:H23)</f>
        <v>178000</v>
      </c>
      <c r="E23" s="160">
        <f>SUM(E24:E25)</f>
        <v>178000</v>
      </c>
      <c r="F23" s="160">
        <f>SUM(F24:F25)</f>
        <v>0</v>
      </c>
      <c r="G23" s="160">
        <f>SUM(G24:G25)</f>
        <v>0</v>
      </c>
      <c r="H23" s="160">
        <f>SUM(H24:H25)</f>
        <v>0</v>
      </c>
      <c r="I23" s="123"/>
      <c r="J23" s="1163"/>
      <c r="K23" s="1163"/>
    </row>
    <row r="24" spans="1:11" s="1133" customFormat="1" ht="11.4" customHeight="1" x14ac:dyDescent="0.2">
      <c r="A24" s="161">
        <v>511</v>
      </c>
      <c r="B24" s="162">
        <v>300</v>
      </c>
      <c r="C24" s="163" t="s">
        <v>286</v>
      </c>
      <c r="D24" s="164">
        <f t="shared" si="0"/>
        <v>170000</v>
      </c>
      <c r="E24" s="1173">
        <v>170000</v>
      </c>
      <c r="F24" s="1174"/>
      <c r="G24" s="1174"/>
      <c r="H24" s="1175"/>
      <c r="I24" s="123"/>
      <c r="J24" s="1163"/>
      <c r="K24" s="1163"/>
    </row>
    <row r="25" spans="1:11" s="1133" customFormat="1" ht="11.4" customHeight="1" thickBot="1" x14ac:dyDescent="0.25">
      <c r="A25" s="165">
        <v>511</v>
      </c>
      <c r="B25" s="166">
        <v>310</v>
      </c>
      <c r="C25" s="167" t="s">
        <v>287</v>
      </c>
      <c r="D25" s="168">
        <f t="shared" si="0"/>
        <v>8000</v>
      </c>
      <c r="E25" s="1173">
        <v>8000</v>
      </c>
      <c r="F25" s="1174"/>
      <c r="G25" s="1174"/>
      <c r="H25" s="1175"/>
      <c r="I25" s="123"/>
      <c r="J25" s="1163"/>
      <c r="K25" s="1163"/>
    </row>
    <row r="26" spans="1:11" s="1133" customFormat="1" ht="11.4" customHeight="1" thickBot="1" x14ac:dyDescent="0.25">
      <c r="A26" s="158">
        <v>512</v>
      </c>
      <c r="B26" s="1463" t="s">
        <v>288</v>
      </c>
      <c r="C26" s="1464"/>
      <c r="D26" s="159">
        <f t="shared" si="0"/>
        <v>2000</v>
      </c>
      <c r="E26" s="160">
        <f>SUM(E27:E27)</f>
        <v>2000</v>
      </c>
      <c r="F26" s="160">
        <f>SUM(F27:F27)</f>
        <v>0</v>
      </c>
      <c r="G26" s="160">
        <f>SUM(G27:G27)</f>
        <v>0</v>
      </c>
      <c r="H26" s="160">
        <f>SUM(H27:H27)</f>
        <v>0</v>
      </c>
      <c r="I26" s="123"/>
      <c r="J26" s="1163"/>
      <c r="K26" s="1163"/>
    </row>
    <row r="27" spans="1:11" s="1133" customFormat="1" ht="11.4" customHeight="1" thickBot="1" x14ac:dyDescent="0.25">
      <c r="A27" s="165">
        <v>512</v>
      </c>
      <c r="B27" s="166">
        <v>300</v>
      </c>
      <c r="C27" s="167" t="s">
        <v>289</v>
      </c>
      <c r="D27" s="168">
        <f t="shared" si="0"/>
        <v>2000</v>
      </c>
      <c r="E27" s="1173">
        <v>2000</v>
      </c>
      <c r="F27" s="1174"/>
      <c r="G27" s="1174"/>
      <c r="H27" s="1175"/>
      <c r="I27" s="123"/>
      <c r="J27" s="1163"/>
      <c r="K27" s="1163"/>
    </row>
    <row r="28" spans="1:11" s="1133" customFormat="1" ht="11.4" customHeight="1" thickBot="1" x14ac:dyDescent="0.25">
      <c r="A28" s="158">
        <v>513</v>
      </c>
      <c r="B28" s="1463" t="s">
        <v>290</v>
      </c>
      <c r="C28" s="1464"/>
      <c r="D28" s="159">
        <f t="shared" si="0"/>
        <v>5000</v>
      </c>
      <c r="E28" s="160">
        <f>SUM(E29:E29)</f>
        <v>5000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63"/>
      <c r="K28" s="1163"/>
    </row>
    <row r="29" spans="1:11" s="1133" customFormat="1" ht="11.4" customHeight="1" thickBot="1" x14ac:dyDescent="0.25">
      <c r="A29" s="165">
        <v>513</v>
      </c>
      <c r="B29" s="166">
        <v>300</v>
      </c>
      <c r="C29" s="167" t="s">
        <v>291</v>
      </c>
      <c r="D29" s="168">
        <f t="shared" si="0"/>
        <v>5000</v>
      </c>
      <c r="E29" s="1173">
        <v>5000</v>
      </c>
      <c r="F29" s="1174"/>
      <c r="G29" s="1174"/>
      <c r="H29" s="1175"/>
      <c r="I29" s="123"/>
      <c r="J29" s="1163"/>
      <c r="K29" s="1163"/>
    </row>
    <row r="30" spans="1:11" s="1133" customFormat="1" ht="11.4" customHeight="1" thickBot="1" x14ac:dyDescent="0.25">
      <c r="A30" s="158">
        <v>518</v>
      </c>
      <c r="B30" s="1463" t="s">
        <v>292</v>
      </c>
      <c r="C30" s="1464"/>
      <c r="D30" s="159">
        <f t="shared" si="0"/>
        <v>351000</v>
      </c>
      <c r="E30" s="160">
        <f>SUM(E31:E43)</f>
        <v>311000</v>
      </c>
      <c r="F30" s="160">
        <f>SUM(F31:F43)</f>
        <v>40000</v>
      </c>
      <c r="G30" s="160">
        <f>SUM(G31:G43)</f>
        <v>0</v>
      </c>
      <c r="H30" s="160">
        <f>SUM(H31:H43)</f>
        <v>0</v>
      </c>
      <c r="I30" s="123"/>
      <c r="J30" s="1163"/>
      <c r="K30" s="1163"/>
    </row>
    <row r="31" spans="1:11" s="1133" customFormat="1" ht="11.4" customHeight="1" x14ac:dyDescent="0.2">
      <c r="A31" s="165">
        <v>518</v>
      </c>
      <c r="B31" s="166">
        <v>310</v>
      </c>
      <c r="C31" s="167" t="s">
        <v>293</v>
      </c>
      <c r="D31" s="168">
        <f t="shared" si="0"/>
        <v>2000</v>
      </c>
      <c r="E31" s="1173">
        <v>2000</v>
      </c>
      <c r="F31" s="1174"/>
      <c r="G31" s="1174"/>
      <c r="H31" s="1175"/>
      <c r="I31" s="123"/>
      <c r="J31" s="1163"/>
      <c r="K31" s="1163"/>
    </row>
    <row r="32" spans="1:11" s="1133" customFormat="1" ht="11.4" customHeight="1" x14ac:dyDescent="0.2">
      <c r="A32" s="165">
        <v>518</v>
      </c>
      <c r="B32" s="166">
        <v>320</v>
      </c>
      <c r="C32" s="167" t="s">
        <v>294</v>
      </c>
      <c r="D32" s="168">
        <f t="shared" si="0"/>
        <v>6000</v>
      </c>
      <c r="E32" s="1173">
        <v>6000</v>
      </c>
      <c r="F32" s="1174"/>
      <c r="G32" s="1174"/>
      <c r="H32" s="1175"/>
      <c r="I32" s="123"/>
      <c r="J32" s="1163"/>
      <c r="K32" s="1163"/>
    </row>
    <row r="33" spans="1:11" s="1133" customFormat="1" ht="11.4" customHeight="1" x14ac:dyDescent="0.2">
      <c r="A33" s="165">
        <v>518</v>
      </c>
      <c r="B33" s="166">
        <v>330</v>
      </c>
      <c r="C33" s="167" t="s">
        <v>295</v>
      </c>
      <c r="D33" s="168">
        <f t="shared" si="0"/>
        <v>2000</v>
      </c>
      <c r="E33" s="1173">
        <v>2000</v>
      </c>
      <c r="F33" s="1174"/>
      <c r="G33" s="1174"/>
      <c r="H33" s="1175"/>
      <c r="I33" s="123"/>
      <c r="J33" s="1179"/>
      <c r="K33" s="1163"/>
    </row>
    <row r="34" spans="1:11" s="1133" customFormat="1" ht="11.4" customHeight="1" x14ac:dyDescent="0.2">
      <c r="A34" s="165">
        <v>518</v>
      </c>
      <c r="B34" s="166">
        <v>340</v>
      </c>
      <c r="C34" s="167" t="s">
        <v>296</v>
      </c>
      <c r="D34" s="168">
        <f t="shared" si="0"/>
        <v>35000</v>
      </c>
      <c r="E34" s="1173">
        <v>35000</v>
      </c>
      <c r="F34" s="1174"/>
      <c r="G34" s="1174"/>
      <c r="H34" s="1175"/>
      <c r="I34" s="123"/>
      <c r="J34" s="1163"/>
      <c r="K34" s="1163"/>
    </row>
    <row r="35" spans="1:11" s="1133" customFormat="1" ht="11.4" customHeight="1" x14ac:dyDescent="0.2">
      <c r="A35" s="165">
        <v>518</v>
      </c>
      <c r="B35" s="166">
        <v>350</v>
      </c>
      <c r="C35" s="167" t="s">
        <v>297</v>
      </c>
      <c r="D35" s="168">
        <f t="shared" si="0"/>
        <v>160000</v>
      </c>
      <c r="E35" s="1173">
        <v>160000</v>
      </c>
      <c r="F35" s="1174"/>
      <c r="G35" s="1174"/>
      <c r="H35" s="1175"/>
      <c r="I35" s="123"/>
      <c r="J35" s="1163"/>
      <c r="K35" s="1163"/>
    </row>
    <row r="36" spans="1:11" s="1133" customFormat="1" ht="11.4" customHeight="1" x14ac:dyDescent="0.2">
      <c r="A36" s="165">
        <v>518</v>
      </c>
      <c r="B36" s="166">
        <v>370</v>
      </c>
      <c r="C36" s="167" t="s">
        <v>298</v>
      </c>
      <c r="D36" s="168">
        <f t="shared" si="0"/>
        <v>20000</v>
      </c>
      <c r="E36" s="1173">
        <v>20000</v>
      </c>
      <c r="F36" s="1174"/>
      <c r="G36" s="1174"/>
      <c r="H36" s="1175"/>
      <c r="I36" s="123"/>
      <c r="J36" s="1163"/>
      <c r="K36" s="1163"/>
    </row>
    <row r="37" spans="1:11" s="1133" customFormat="1" ht="11.4" customHeight="1" x14ac:dyDescent="0.2">
      <c r="A37" s="165">
        <v>518</v>
      </c>
      <c r="B37" s="166">
        <v>400</v>
      </c>
      <c r="C37" s="167" t="s">
        <v>299</v>
      </c>
      <c r="D37" s="168">
        <f t="shared" si="0"/>
        <v>3000</v>
      </c>
      <c r="E37" s="1173">
        <v>3000</v>
      </c>
      <c r="F37" s="1174"/>
      <c r="G37" s="1174"/>
      <c r="H37" s="1175"/>
      <c r="I37" s="123"/>
      <c r="J37" s="1163"/>
      <c r="K37" s="1163"/>
    </row>
    <row r="38" spans="1:11" s="1133" customFormat="1" ht="11.4" customHeight="1" x14ac:dyDescent="0.2">
      <c r="A38" s="165">
        <v>518</v>
      </c>
      <c r="B38" s="166">
        <v>440</v>
      </c>
      <c r="C38" s="167" t="s">
        <v>300</v>
      </c>
      <c r="D38" s="168">
        <f t="shared" si="0"/>
        <v>120000</v>
      </c>
      <c r="E38" s="1173">
        <v>80000</v>
      </c>
      <c r="F38" s="1174">
        <v>40000</v>
      </c>
      <c r="G38" s="1174"/>
      <c r="H38" s="1175"/>
      <c r="I38" s="123"/>
      <c r="J38" s="1163"/>
      <c r="K38" s="1163"/>
    </row>
    <row r="39" spans="1:11" s="1133" customFormat="1" ht="11.4" customHeight="1" x14ac:dyDescent="0.2">
      <c r="A39" s="165">
        <v>518</v>
      </c>
      <c r="B39" s="166">
        <v>450</v>
      </c>
      <c r="C39" s="167" t="s">
        <v>301</v>
      </c>
      <c r="D39" s="168">
        <f t="shared" si="0"/>
        <v>0</v>
      </c>
      <c r="E39" s="1173"/>
      <c r="F39" s="1174"/>
      <c r="G39" s="1174"/>
      <c r="H39" s="1175"/>
      <c r="I39" s="123"/>
      <c r="J39" s="1163"/>
      <c r="K39" s="1163"/>
    </row>
    <row r="40" spans="1:11" s="1133" customFormat="1" ht="11.4" customHeight="1" x14ac:dyDescent="0.2">
      <c r="A40" s="165">
        <v>518</v>
      </c>
      <c r="B40" s="166">
        <v>460</v>
      </c>
      <c r="C40" s="167" t="s">
        <v>302</v>
      </c>
      <c r="D40" s="168">
        <f t="shared" si="0"/>
        <v>0</v>
      </c>
      <c r="E40" s="1173"/>
      <c r="F40" s="1174"/>
      <c r="G40" s="1174"/>
      <c r="H40" s="1175"/>
      <c r="I40" s="123"/>
      <c r="J40" s="1163"/>
      <c r="K40" s="1163"/>
    </row>
    <row r="41" spans="1:11" s="1133" customFormat="1" ht="11.4" customHeight="1" x14ac:dyDescent="0.2">
      <c r="A41" s="165">
        <v>518</v>
      </c>
      <c r="B41" s="166">
        <v>470</v>
      </c>
      <c r="C41" s="167" t="s">
        <v>303</v>
      </c>
      <c r="D41" s="168">
        <f t="shared" si="0"/>
        <v>0</v>
      </c>
      <c r="E41" s="1173"/>
      <c r="F41" s="1174"/>
      <c r="G41" s="1174"/>
      <c r="H41" s="1175"/>
      <c r="I41" s="123"/>
      <c r="J41" s="1163"/>
      <c r="K41" s="1163"/>
    </row>
    <row r="42" spans="1:11" s="1133" customFormat="1" ht="11.4" customHeight="1" x14ac:dyDescent="0.2">
      <c r="A42" s="165">
        <v>518</v>
      </c>
      <c r="B42" s="166">
        <v>480</v>
      </c>
      <c r="C42" s="167" t="s">
        <v>304</v>
      </c>
      <c r="D42" s="168">
        <f t="shared" si="0"/>
        <v>3000</v>
      </c>
      <c r="E42" s="1173">
        <v>3000</v>
      </c>
      <c r="F42" s="1174"/>
      <c r="G42" s="1174"/>
      <c r="H42" s="1175"/>
      <c r="I42" s="123"/>
      <c r="J42" s="1163"/>
      <c r="K42" s="1163"/>
    </row>
    <row r="43" spans="1:11" s="1133" customFormat="1" ht="11.4" customHeight="1" thickBot="1" x14ac:dyDescent="0.25">
      <c r="A43" s="169">
        <v>518</v>
      </c>
      <c r="B43" s="170">
        <v>520</v>
      </c>
      <c r="C43" s="171" t="s">
        <v>305</v>
      </c>
      <c r="D43" s="172">
        <f t="shared" si="0"/>
        <v>0</v>
      </c>
      <c r="E43" s="1173"/>
      <c r="F43" s="1174"/>
      <c r="G43" s="1174"/>
      <c r="H43" s="1175"/>
      <c r="I43" s="123"/>
      <c r="J43" s="1163"/>
      <c r="K43" s="1163"/>
    </row>
    <row r="44" spans="1:11" s="1133" customFormat="1" ht="11.4" customHeight="1" thickBot="1" x14ac:dyDescent="0.25">
      <c r="A44" s="173">
        <v>52</v>
      </c>
      <c r="B44" s="1477" t="s">
        <v>306</v>
      </c>
      <c r="C44" s="1478"/>
      <c r="D44" s="174">
        <f t="shared" si="0"/>
        <v>2536412</v>
      </c>
      <c r="E44" s="175">
        <f>SUM(E45+E47+E49+E51+E56)</f>
        <v>422000</v>
      </c>
      <c r="F44" s="175">
        <f>SUM(F45+F47+F49+F51+F56)</f>
        <v>46000</v>
      </c>
      <c r="G44" s="175">
        <f>SUM(G45+G47+G49+G51+G56)</f>
        <v>0</v>
      </c>
      <c r="H44" s="175">
        <f>SUM(H45+H47+H49+H51+H56)</f>
        <v>2068412</v>
      </c>
      <c r="I44" s="123"/>
      <c r="J44" s="1163"/>
      <c r="K44" s="1163"/>
    </row>
    <row r="45" spans="1:11" s="1133" customFormat="1" ht="11.4" customHeight="1" thickBot="1" x14ac:dyDescent="0.25">
      <c r="A45" s="176">
        <v>521</v>
      </c>
      <c r="B45" s="1465" t="s">
        <v>307</v>
      </c>
      <c r="C45" s="1466"/>
      <c r="D45" s="177">
        <f t="shared" si="0"/>
        <v>1905130</v>
      </c>
      <c r="E45" s="178">
        <f>SUM(E46:E46)</f>
        <v>350000</v>
      </c>
      <c r="F45" s="178">
        <f>SUM(F46:F46)</f>
        <v>0</v>
      </c>
      <c r="G45" s="178">
        <f>SUM(G46:G46)</f>
        <v>0</v>
      </c>
      <c r="H45" s="178">
        <f>SUM(H46:H46)</f>
        <v>1555130</v>
      </c>
      <c r="I45" s="123"/>
      <c r="J45" s="1163"/>
      <c r="K45" s="1163"/>
    </row>
    <row r="46" spans="1:11" s="1133" customFormat="1" ht="11.4" customHeight="1" thickBot="1" x14ac:dyDescent="0.25">
      <c r="A46" s="179">
        <v>521</v>
      </c>
      <c r="B46" s="180"/>
      <c r="C46" s="181" t="s">
        <v>307</v>
      </c>
      <c r="D46" s="182">
        <f t="shared" si="0"/>
        <v>1905130</v>
      </c>
      <c r="E46" s="1173">
        <v>350000</v>
      </c>
      <c r="F46" s="1174"/>
      <c r="G46" s="1174"/>
      <c r="H46" s="1175">
        <v>1555130</v>
      </c>
      <c r="I46" s="123"/>
      <c r="J46" s="1163"/>
      <c r="K46" s="1163"/>
    </row>
    <row r="47" spans="1:11" s="1133" customFormat="1" ht="11.4" customHeight="1" thickBot="1" x14ac:dyDescent="0.25">
      <c r="A47" s="176">
        <v>524</v>
      </c>
      <c r="B47" s="1465" t="s">
        <v>308</v>
      </c>
      <c r="C47" s="1466"/>
      <c r="D47" s="177">
        <f t="shared" si="0"/>
        <v>512475</v>
      </c>
      <c r="E47" s="178">
        <f>SUM(E48:E48)</f>
        <v>12000</v>
      </c>
      <c r="F47" s="178">
        <f>SUM(F48:F48)</f>
        <v>0</v>
      </c>
      <c r="G47" s="178">
        <f>SUM(G48:G48)</f>
        <v>0</v>
      </c>
      <c r="H47" s="178">
        <f>SUM(H48:H48)</f>
        <v>500475</v>
      </c>
      <c r="I47" s="123"/>
      <c r="J47" s="1163"/>
      <c r="K47" s="1163"/>
    </row>
    <row r="48" spans="1:11" s="1133" customFormat="1" ht="11.4" customHeight="1" thickBot="1" x14ac:dyDescent="0.25">
      <c r="A48" s="179">
        <v>524</v>
      </c>
      <c r="B48" s="180"/>
      <c r="C48" s="181" t="s">
        <v>308</v>
      </c>
      <c r="D48" s="182">
        <f t="shared" si="0"/>
        <v>512475</v>
      </c>
      <c r="E48" s="1173">
        <v>12000</v>
      </c>
      <c r="F48" s="1174"/>
      <c r="G48" s="1174"/>
      <c r="H48" s="1175">
        <v>500475</v>
      </c>
      <c r="I48" s="123"/>
      <c r="J48" s="1163"/>
      <c r="K48" s="1163"/>
    </row>
    <row r="49" spans="1:11" s="1133" customFormat="1" ht="11.4" customHeight="1" thickBot="1" x14ac:dyDescent="0.25">
      <c r="A49" s="176">
        <v>525</v>
      </c>
      <c r="B49" s="1465" t="s">
        <v>309</v>
      </c>
      <c r="C49" s="1466"/>
      <c r="D49" s="177">
        <f t="shared" si="0"/>
        <v>9000</v>
      </c>
      <c r="E49" s="178">
        <f>SUM(E50:E50)</f>
        <v>9000</v>
      </c>
      <c r="F49" s="178">
        <f>SUM(F50:F50)</f>
        <v>0</v>
      </c>
      <c r="G49" s="178">
        <f>SUM(G50:G50)</f>
        <v>0</v>
      </c>
      <c r="H49" s="178">
        <f>SUM(H50:H50)</f>
        <v>0</v>
      </c>
      <c r="I49" s="123"/>
      <c r="J49" s="1163"/>
      <c r="K49" s="1163"/>
    </row>
    <row r="50" spans="1:11" s="1133" customFormat="1" ht="11.4" customHeight="1" x14ac:dyDescent="0.2">
      <c r="A50" s="179">
        <v>525</v>
      </c>
      <c r="B50" s="180"/>
      <c r="C50" s="181" t="s">
        <v>309</v>
      </c>
      <c r="D50" s="182">
        <f t="shared" si="0"/>
        <v>9000</v>
      </c>
      <c r="E50" s="1173">
        <v>9000</v>
      </c>
      <c r="F50" s="1174"/>
      <c r="G50" s="1174"/>
      <c r="H50" s="1175"/>
      <c r="I50" s="123"/>
      <c r="J50" s="1163"/>
      <c r="K50" s="1163"/>
    </row>
    <row r="51" spans="1:11" s="1133" customFormat="1" ht="11.4" customHeight="1" x14ac:dyDescent="0.2">
      <c r="A51" s="183">
        <v>527</v>
      </c>
      <c r="B51" s="1467" t="s">
        <v>310</v>
      </c>
      <c r="C51" s="1468"/>
      <c r="D51" s="184">
        <f t="shared" si="0"/>
        <v>43807</v>
      </c>
      <c r="E51" s="185">
        <f>SUM(E52:E55)</f>
        <v>19000</v>
      </c>
      <c r="F51" s="185">
        <f>SUM(F52:F55)</f>
        <v>12000</v>
      </c>
      <c r="G51" s="185">
        <f>SUM(G52:G55)</f>
        <v>0</v>
      </c>
      <c r="H51" s="185">
        <f>SUM(H52:H55)</f>
        <v>12807</v>
      </c>
      <c r="I51" s="123"/>
      <c r="J51" s="1163"/>
      <c r="K51" s="1163"/>
    </row>
    <row r="52" spans="1:11" s="1133" customFormat="1" ht="11.4" customHeight="1" x14ac:dyDescent="0.2">
      <c r="A52" s="179">
        <v>527</v>
      </c>
      <c r="B52" s="180"/>
      <c r="C52" s="181" t="s">
        <v>311</v>
      </c>
      <c r="D52" s="182">
        <f t="shared" si="0"/>
        <v>15807</v>
      </c>
      <c r="E52" s="1173">
        <v>3000</v>
      </c>
      <c r="F52" s="1174"/>
      <c r="G52" s="1174"/>
      <c r="H52" s="1175">
        <v>12807</v>
      </c>
      <c r="I52" s="123"/>
      <c r="J52" s="1163"/>
      <c r="K52" s="1163"/>
    </row>
    <row r="53" spans="1:11" s="1133" customFormat="1" ht="11.4" customHeight="1" x14ac:dyDescent="0.2">
      <c r="A53" s="179">
        <v>527</v>
      </c>
      <c r="B53" s="180">
        <v>400</v>
      </c>
      <c r="C53" s="181" t="s">
        <v>312</v>
      </c>
      <c r="D53" s="182">
        <f t="shared" si="0"/>
        <v>3000</v>
      </c>
      <c r="E53" s="1173">
        <v>3000</v>
      </c>
      <c r="F53" s="1174"/>
      <c r="G53" s="1174"/>
      <c r="H53" s="1175"/>
      <c r="I53" s="123"/>
      <c r="J53" s="1163"/>
      <c r="K53" s="1163"/>
    </row>
    <row r="54" spans="1:11" s="1133" customFormat="1" ht="11.4" customHeight="1" x14ac:dyDescent="0.2">
      <c r="A54" s="179">
        <v>527</v>
      </c>
      <c r="B54" s="180">
        <v>500</v>
      </c>
      <c r="C54" s="181" t="s">
        <v>313</v>
      </c>
      <c r="D54" s="182">
        <f t="shared" si="0"/>
        <v>3000</v>
      </c>
      <c r="E54" s="1173">
        <v>3000</v>
      </c>
      <c r="F54" s="1174"/>
      <c r="G54" s="1174"/>
      <c r="H54" s="1175"/>
      <c r="I54" s="123"/>
      <c r="J54" s="1163"/>
      <c r="K54" s="1163"/>
    </row>
    <row r="55" spans="1:11" s="1133" customFormat="1" ht="11.4" customHeight="1" thickBot="1" x14ac:dyDescent="0.25">
      <c r="A55" s="179">
        <v>527</v>
      </c>
      <c r="B55" s="180">
        <v>600</v>
      </c>
      <c r="C55" s="181" t="s">
        <v>314</v>
      </c>
      <c r="D55" s="182">
        <f t="shared" si="0"/>
        <v>22000</v>
      </c>
      <c r="E55" s="1173">
        <v>10000</v>
      </c>
      <c r="F55" s="1174">
        <v>12000</v>
      </c>
      <c r="G55" s="1174"/>
      <c r="H55" s="1175"/>
      <c r="I55" s="123"/>
      <c r="J55" s="1163"/>
      <c r="K55" s="1163"/>
    </row>
    <row r="56" spans="1:11" s="1133" customFormat="1" ht="11.4" customHeight="1" thickBot="1" x14ac:dyDescent="0.25">
      <c r="A56" s="176">
        <v>528</v>
      </c>
      <c r="B56" s="1465" t="s">
        <v>315</v>
      </c>
      <c r="C56" s="1466"/>
      <c r="D56" s="177">
        <f t="shared" si="0"/>
        <v>66000</v>
      </c>
      <c r="E56" s="178">
        <f>SUM(E57:E57)</f>
        <v>32000</v>
      </c>
      <c r="F56" s="178">
        <f>SUM(F57:F57)</f>
        <v>34000</v>
      </c>
      <c r="G56" s="178">
        <f>SUM(G57:G57)</f>
        <v>0</v>
      </c>
      <c r="H56" s="178">
        <f>SUM(H57:H57)</f>
        <v>0</v>
      </c>
      <c r="I56" s="123"/>
      <c r="J56" s="1163"/>
      <c r="K56" s="1163"/>
    </row>
    <row r="57" spans="1:11" s="1133" customFormat="1" ht="11.4" customHeight="1" thickBot="1" x14ac:dyDescent="0.25">
      <c r="A57" s="179">
        <v>528</v>
      </c>
      <c r="B57" s="180"/>
      <c r="C57" s="181" t="s">
        <v>315</v>
      </c>
      <c r="D57" s="182">
        <f t="shared" si="0"/>
        <v>66000</v>
      </c>
      <c r="E57" s="1173">
        <v>32000</v>
      </c>
      <c r="F57" s="1174">
        <v>34000</v>
      </c>
      <c r="G57" s="1174"/>
      <c r="H57" s="1175"/>
      <c r="I57" s="123"/>
      <c r="J57" s="1163"/>
      <c r="K57" s="1163"/>
    </row>
    <row r="58" spans="1:11" s="1133" customFormat="1" ht="11.4" customHeight="1" thickBot="1" x14ac:dyDescent="0.25">
      <c r="A58" s="130">
        <v>53</v>
      </c>
      <c r="B58" s="1469" t="s">
        <v>316</v>
      </c>
      <c r="C58" s="1470"/>
      <c r="D58" s="131">
        <f t="shared" si="0"/>
        <v>2000</v>
      </c>
      <c r="E58" s="132">
        <f t="shared" ref="E58:H59" si="2">SUM(E59:E59)</f>
        <v>2000</v>
      </c>
      <c r="F58" s="132">
        <f t="shared" si="2"/>
        <v>0</v>
      </c>
      <c r="G58" s="132">
        <f t="shared" si="2"/>
        <v>0</v>
      </c>
      <c r="H58" s="132">
        <f t="shared" si="2"/>
        <v>0</v>
      </c>
      <c r="I58" s="123"/>
      <c r="J58" s="1163"/>
      <c r="K58" s="1163"/>
    </row>
    <row r="59" spans="1:11" s="1133" customFormat="1" ht="11.4" customHeight="1" thickBot="1" x14ac:dyDescent="0.25">
      <c r="A59" s="135">
        <v>538</v>
      </c>
      <c r="B59" s="1471" t="s">
        <v>317</v>
      </c>
      <c r="C59" s="1472"/>
      <c r="D59" s="136">
        <f t="shared" si="0"/>
        <v>2000</v>
      </c>
      <c r="E59" s="152">
        <f t="shared" si="2"/>
        <v>2000</v>
      </c>
      <c r="F59" s="152">
        <f t="shared" si="2"/>
        <v>0</v>
      </c>
      <c r="G59" s="152">
        <f t="shared" si="2"/>
        <v>0</v>
      </c>
      <c r="H59" s="152">
        <f t="shared" si="2"/>
        <v>0</v>
      </c>
      <c r="I59" s="123"/>
      <c r="J59" s="1163"/>
      <c r="K59" s="1163"/>
    </row>
    <row r="60" spans="1:11" s="1133" customFormat="1" ht="11.4" customHeight="1" thickBot="1" x14ac:dyDescent="0.25">
      <c r="A60" s="186">
        <v>538</v>
      </c>
      <c r="B60" s="187"/>
      <c r="C60" s="188" t="s">
        <v>317</v>
      </c>
      <c r="D60" s="189">
        <f t="shared" si="0"/>
        <v>2000</v>
      </c>
      <c r="E60" s="1173">
        <v>2000</v>
      </c>
      <c r="F60" s="1174"/>
      <c r="G60" s="1174"/>
      <c r="H60" s="1175"/>
      <c r="I60" s="123"/>
      <c r="J60" s="1163"/>
      <c r="K60" s="1163"/>
    </row>
    <row r="61" spans="1:11" s="1133" customFormat="1" ht="11.4" customHeight="1" thickBot="1" x14ac:dyDescent="0.25">
      <c r="A61" s="155">
        <v>54</v>
      </c>
      <c r="B61" s="1473" t="s">
        <v>318</v>
      </c>
      <c r="C61" s="1474"/>
      <c r="D61" s="156">
        <f t="shared" si="0"/>
        <v>25000</v>
      </c>
      <c r="E61" s="157">
        <f>SUM(E62+E64+E66+E68)</f>
        <v>25000</v>
      </c>
      <c r="F61" s="157">
        <f>SUM(F62+F64+F66+F68)</f>
        <v>0</v>
      </c>
      <c r="G61" s="157">
        <f>SUM(G62+G64+G66+G68)</f>
        <v>0</v>
      </c>
      <c r="H61" s="157">
        <f>SUM(H62+H64+H66+H68)</f>
        <v>0</v>
      </c>
      <c r="I61" s="123"/>
      <c r="J61" s="1163"/>
      <c r="K61" s="1163"/>
    </row>
    <row r="62" spans="1:11" s="1133" customFormat="1" ht="11.4" customHeight="1" thickBot="1" x14ac:dyDescent="0.25">
      <c r="A62" s="158">
        <v>541</v>
      </c>
      <c r="B62" s="1463" t="s">
        <v>319</v>
      </c>
      <c r="C62" s="1464"/>
      <c r="D62" s="159">
        <f t="shared" si="0"/>
        <v>0</v>
      </c>
      <c r="E62" s="160">
        <f>SUM(E63:E63)</f>
        <v>0</v>
      </c>
      <c r="F62" s="160">
        <f>SUM(F63:F63)</f>
        <v>0</v>
      </c>
      <c r="G62" s="160">
        <f>SUM(G63:G63)</f>
        <v>0</v>
      </c>
      <c r="H62" s="160">
        <f>SUM(H63:H63)</f>
        <v>0</v>
      </c>
      <c r="I62" s="123"/>
      <c r="J62" s="1163"/>
      <c r="K62" s="1163"/>
    </row>
    <row r="63" spans="1:11" s="1133" customFormat="1" ht="11.4" customHeight="1" thickBot="1" x14ac:dyDescent="0.25">
      <c r="A63" s="165">
        <v>541</v>
      </c>
      <c r="B63" s="166"/>
      <c r="C63" s="167" t="s">
        <v>319</v>
      </c>
      <c r="D63" s="168">
        <f t="shared" si="0"/>
        <v>0</v>
      </c>
      <c r="E63" s="1180"/>
      <c r="F63" s="1181"/>
      <c r="G63" s="1181"/>
      <c r="H63" s="1182"/>
      <c r="I63" s="123"/>
      <c r="J63" s="1163"/>
      <c r="K63" s="1163"/>
    </row>
    <row r="64" spans="1:11" s="1133" customFormat="1" ht="11.4" customHeight="1" thickBot="1" x14ac:dyDescent="0.25">
      <c r="A64" s="158">
        <v>542</v>
      </c>
      <c r="B64" s="1463" t="s">
        <v>320</v>
      </c>
      <c r="C64" s="1464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63"/>
      <c r="K64" s="1163"/>
    </row>
    <row r="65" spans="1:11" s="1133" customFormat="1" ht="11.4" customHeight="1" thickBot="1" x14ac:dyDescent="0.25">
      <c r="A65" s="165">
        <v>542</v>
      </c>
      <c r="B65" s="166"/>
      <c r="C65" s="167" t="s">
        <v>320</v>
      </c>
      <c r="D65" s="168">
        <f t="shared" si="0"/>
        <v>0</v>
      </c>
      <c r="E65" s="1173"/>
      <c r="F65" s="1174"/>
      <c r="G65" s="1174"/>
      <c r="H65" s="1175"/>
      <c r="I65" s="123"/>
      <c r="J65" s="1163"/>
      <c r="K65" s="1163"/>
    </row>
    <row r="66" spans="1:11" s="1133" customFormat="1" ht="11.4" customHeight="1" thickBot="1" x14ac:dyDescent="0.25">
      <c r="A66" s="158">
        <v>547</v>
      </c>
      <c r="B66" s="1463" t="s">
        <v>321</v>
      </c>
      <c r="C66" s="1464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63"/>
      <c r="K66" s="1163"/>
    </row>
    <row r="67" spans="1:11" s="1133" customFormat="1" ht="11.4" customHeight="1" x14ac:dyDescent="0.2">
      <c r="A67" s="165">
        <v>547</v>
      </c>
      <c r="B67" s="166"/>
      <c r="C67" s="167" t="s">
        <v>321</v>
      </c>
      <c r="D67" s="168">
        <f t="shared" si="0"/>
        <v>0</v>
      </c>
      <c r="E67" s="1173"/>
      <c r="F67" s="1174"/>
      <c r="G67" s="1174"/>
      <c r="H67" s="1175"/>
      <c r="I67" s="123"/>
      <c r="J67" s="1163"/>
      <c r="K67" s="1163"/>
    </row>
    <row r="68" spans="1:11" s="1133" customFormat="1" ht="11.4" customHeight="1" x14ac:dyDescent="0.2">
      <c r="A68" s="190">
        <v>549</v>
      </c>
      <c r="B68" s="1475" t="s">
        <v>322</v>
      </c>
      <c r="C68" s="1476"/>
      <c r="D68" s="191">
        <f t="shared" si="0"/>
        <v>25000</v>
      </c>
      <c r="E68" s="192">
        <f>SUM(E69:E69)</f>
        <v>25000</v>
      </c>
      <c r="F68" s="192">
        <f>SUM(F69:F69)</f>
        <v>0</v>
      </c>
      <c r="G68" s="192">
        <f>SUM(G69:G69)</f>
        <v>0</v>
      </c>
      <c r="H68" s="192">
        <f>SUM(H69:H69)</f>
        <v>0</v>
      </c>
      <c r="I68" s="123"/>
      <c r="J68" s="1163"/>
      <c r="K68" s="1163"/>
    </row>
    <row r="69" spans="1:11" s="1133" customFormat="1" ht="11.4" customHeight="1" thickBot="1" x14ac:dyDescent="0.25">
      <c r="A69" s="165">
        <v>549</v>
      </c>
      <c r="B69" s="166">
        <v>320</v>
      </c>
      <c r="C69" s="167" t="s">
        <v>323</v>
      </c>
      <c r="D69" s="168">
        <f t="shared" si="0"/>
        <v>25000</v>
      </c>
      <c r="E69" s="1173">
        <v>25000</v>
      </c>
      <c r="F69" s="1174"/>
      <c r="G69" s="1174"/>
      <c r="H69" s="1175"/>
      <c r="I69" s="123"/>
      <c r="J69" s="1163"/>
      <c r="K69" s="1163"/>
    </row>
    <row r="70" spans="1:11" s="1133" customFormat="1" ht="11.4" customHeight="1" thickBot="1" x14ac:dyDescent="0.25">
      <c r="A70" s="173">
        <v>55</v>
      </c>
      <c r="B70" s="1477" t="s">
        <v>324</v>
      </c>
      <c r="C70" s="1478"/>
      <c r="D70" s="174">
        <f t="shared" si="0"/>
        <v>80000</v>
      </c>
      <c r="E70" s="175">
        <f>SUM(E71+E73+E75)</f>
        <v>30000</v>
      </c>
      <c r="F70" s="175">
        <f>SUM(F71+F73+F75)</f>
        <v>50000</v>
      </c>
      <c r="G70" s="175">
        <f>SUM(G71+G73+G75)</f>
        <v>0</v>
      </c>
      <c r="H70" s="175">
        <f>SUM(H71+H73+H75)</f>
        <v>0</v>
      </c>
      <c r="I70" s="123"/>
      <c r="J70" s="1163"/>
      <c r="K70" s="1163"/>
    </row>
    <row r="71" spans="1:11" s="1133" customFormat="1" ht="11.4" customHeight="1" thickBot="1" x14ac:dyDescent="0.25">
      <c r="A71" s="176">
        <v>551</v>
      </c>
      <c r="B71" s="1465" t="s">
        <v>325</v>
      </c>
      <c r="C71" s="1466"/>
      <c r="D71" s="177">
        <f t="shared" ref="D71:D72" si="3">SUM(E71:H71)</f>
        <v>0</v>
      </c>
      <c r="E71" s="178">
        <f>SUM(E72:E72)</f>
        <v>0</v>
      </c>
      <c r="F71" s="178">
        <f>SUM(F72:F72)</f>
        <v>0</v>
      </c>
      <c r="G71" s="178">
        <f>SUM(G72:G72)</f>
        <v>0</v>
      </c>
      <c r="H71" s="178">
        <f>SUM(H72:H72)</f>
        <v>0</v>
      </c>
      <c r="I71" s="123"/>
      <c r="J71" s="1163"/>
      <c r="K71" s="1163"/>
    </row>
    <row r="72" spans="1:11" s="1133" customFormat="1" ht="11.4" customHeight="1" thickBot="1" x14ac:dyDescent="0.25">
      <c r="A72" s="179">
        <v>551</v>
      </c>
      <c r="B72" s="180"/>
      <c r="C72" s="181" t="s">
        <v>325</v>
      </c>
      <c r="D72" s="182">
        <f t="shared" si="3"/>
        <v>0</v>
      </c>
      <c r="E72" s="1180"/>
      <c r="F72" s="1181"/>
      <c r="G72" s="1181"/>
      <c r="H72" s="1182"/>
      <c r="I72" s="123"/>
      <c r="J72" s="1163"/>
      <c r="K72" s="1163"/>
    </row>
    <row r="73" spans="1:11" s="1133" customFormat="1" ht="11.4" customHeight="1" thickBot="1" x14ac:dyDescent="0.25">
      <c r="A73" s="176">
        <v>556</v>
      </c>
      <c r="B73" s="1465" t="s">
        <v>326</v>
      </c>
      <c r="C73" s="1466"/>
      <c r="D73" s="177">
        <f t="shared" ref="D73:D74" si="4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63"/>
      <c r="K73" s="1163"/>
    </row>
    <row r="74" spans="1:11" s="1133" customFormat="1" ht="11.4" customHeight="1" x14ac:dyDescent="0.2">
      <c r="A74" s="179">
        <v>556</v>
      </c>
      <c r="B74" s="180"/>
      <c r="C74" s="181" t="s">
        <v>326</v>
      </c>
      <c r="D74" s="182">
        <f t="shared" si="4"/>
        <v>0</v>
      </c>
      <c r="E74" s="1180"/>
      <c r="F74" s="1181"/>
      <c r="G74" s="1181"/>
      <c r="H74" s="1182"/>
      <c r="I74" s="123"/>
      <c r="J74" s="1163"/>
      <c r="K74" s="1163"/>
    </row>
    <row r="75" spans="1:11" s="1133" customFormat="1" ht="11.4" customHeight="1" x14ac:dyDescent="0.2">
      <c r="A75" s="183">
        <v>558</v>
      </c>
      <c r="B75" s="1467" t="s">
        <v>327</v>
      </c>
      <c r="C75" s="1468"/>
      <c r="D75" s="184">
        <f t="shared" si="0"/>
        <v>80000</v>
      </c>
      <c r="E75" s="185">
        <f>SUM(E76:E77)</f>
        <v>30000</v>
      </c>
      <c r="F75" s="185">
        <f>SUM(F76:F77)</f>
        <v>50000</v>
      </c>
      <c r="G75" s="185">
        <f>SUM(G76:G77)</f>
        <v>0</v>
      </c>
      <c r="H75" s="185">
        <f>SUM(H76:H77)</f>
        <v>0</v>
      </c>
      <c r="I75" s="123"/>
      <c r="J75" s="1163"/>
      <c r="K75" s="1163"/>
    </row>
    <row r="76" spans="1:11" s="1133" customFormat="1" ht="11.4" customHeight="1" x14ac:dyDescent="0.2">
      <c r="A76" s="193">
        <v>558</v>
      </c>
      <c r="B76" s="194">
        <v>300</v>
      </c>
      <c r="C76" s="195" t="s">
        <v>328</v>
      </c>
      <c r="D76" s="196">
        <f t="shared" si="0"/>
        <v>65000</v>
      </c>
      <c r="E76" s="1173">
        <v>15000</v>
      </c>
      <c r="F76" s="1174">
        <v>50000</v>
      </c>
      <c r="G76" s="1174"/>
      <c r="H76" s="1175"/>
      <c r="I76" s="123"/>
      <c r="J76" s="1163"/>
      <c r="K76" s="1163"/>
    </row>
    <row r="77" spans="1:11" s="1133" customFormat="1" ht="11.4" customHeight="1" thickBot="1" x14ac:dyDescent="0.25">
      <c r="A77" s="197">
        <v>558</v>
      </c>
      <c r="B77" s="198">
        <v>330</v>
      </c>
      <c r="C77" s="199" t="s">
        <v>329</v>
      </c>
      <c r="D77" s="200">
        <f t="shared" si="0"/>
        <v>15000</v>
      </c>
      <c r="E77" s="1173">
        <v>15000</v>
      </c>
      <c r="F77" s="1174"/>
      <c r="G77" s="1174"/>
      <c r="H77" s="1175"/>
      <c r="I77" s="123"/>
      <c r="J77" s="1163"/>
      <c r="K77" s="1163"/>
    </row>
    <row r="78" spans="1:11" s="1133" customFormat="1" ht="11.4" customHeight="1" thickBot="1" x14ac:dyDescent="0.25">
      <c r="A78" s="130">
        <v>56</v>
      </c>
      <c r="B78" s="1469" t="s">
        <v>330</v>
      </c>
      <c r="C78" s="1470"/>
      <c r="D78" s="131">
        <f t="shared" si="0"/>
        <v>0</v>
      </c>
      <c r="E78" s="132">
        <f t="shared" ref="E78:H79" si="5">SUM(E79:E79)</f>
        <v>0</v>
      </c>
      <c r="F78" s="132">
        <f t="shared" si="5"/>
        <v>0</v>
      </c>
      <c r="G78" s="132">
        <f t="shared" si="5"/>
        <v>0</v>
      </c>
      <c r="H78" s="132">
        <f t="shared" si="5"/>
        <v>0</v>
      </c>
      <c r="I78" s="123"/>
      <c r="J78" s="1163"/>
      <c r="K78" s="1163"/>
    </row>
    <row r="79" spans="1:11" s="1133" customFormat="1" ht="11.4" customHeight="1" thickBot="1" x14ac:dyDescent="0.25">
      <c r="A79" s="135">
        <v>569</v>
      </c>
      <c r="B79" s="1471" t="s">
        <v>331</v>
      </c>
      <c r="C79" s="1472"/>
      <c r="D79" s="136">
        <f t="shared" si="0"/>
        <v>0</v>
      </c>
      <c r="E79" s="152">
        <f t="shared" si="5"/>
        <v>0</v>
      </c>
      <c r="F79" s="152">
        <f t="shared" si="5"/>
        <v>0</v>
      </c>
      <c r="G79" s="152">
        <f t="shared" si="5"/>
        <v>0</v>
      </c>
      <c r="H79" s="152">
        <f t="shared" si="5"/>
        <v>0</v>
      </c>
      <c r="I79" s="123"/>
      <c r="J79" s="1163"/>
      <c r="K79" s="1163"/>
    </row>
    <row r="80" spans="1:11" s="1133" customFormat="1" ht="11.4" customHeight="1" thickBot="1" x14ac:dyDescent="0.25">
      <c r="A80" s="186">
        <v>569</v>
      </c>
      <c r="B80" s="187"/>
      <c r="C80" s="188" t="s">
        <v>331</v>
      </c>
      <c r="D80" s="189">
        <f t="shared" si="0"/>
        <v>0</v>
      </c>
      <c r="E80" s="1173"/>
      <c r="F80" s="1174"/>
      <c r="G80" s="1174"/>
      <c r="H80" s="1175"/>
      <c r="I80" s="123"/>
      <c r="J80" s="1163"/>
      <c r="K80" s="1163"/>
    </row>
    <row r="81" spans="1:11" s="1133" customFormat="1" ht="11.4" customHeight="1" thickBot="1" x14ac:dyDescent="0.25">
      <c r="A81" s="155">
        <v>59</v>
      </c>
      <c r="B81" s="1473" t="s">
        <v>332</v>
      </c>
      <c r="C81" s="1474"/>
      <c r="D81" s="156">
        <f t="shared" si="0"/>
        <v>0</v>
      </c>
      <c r="E81" s="157">
        <f>SUM(E82:E84)</f>
        <v>0</v>
      </c>
      <c r="F81" s="157">
        <f>SUM(F82:F84)</f>
        <v>0</v>
      </c>
      <c r="G81" s="157">
        <f>SUM(G82:G84)</f>
        <v>0</v>
      </c>
      <c r="H81" s="157">
        <f>SUM(H82:H84)</f>
        <v>0</v>
      </c>
      <c r="I81" s="123"/>
      <c r="J81" s="1163"/>
      <c r="K81" s="1163"/>
    </row>
    <row r="82" spans="1:11" s="1133" customFormat="1" ht="11.4" customHeight="1" thickBot="1" x14ac:dyDescent="0.25">
      <c r="A82" s="158">
        <v>591</v>
      </c>
      <c r="B82" s="1463" t="s">
        <v>333</v>
      </c>
      <c r="C82" s="1464"/>
      <c r="D82" s="159">
        <f t="shared" si="0"/>
        <v>0</v>
      </c>
      <c r="E82" s="160">
        <f>SUM(E83:E83)</f>
        <v>0</v>
      </c>
      <c r="F82" s="160">
        <f>SUM(F83:F83)</f>
        <v>0</v>
      </c>
      <c r="G82" s="160">
        <f>SUM(G83:G83)</f>
        <v>0</v>
      </c>
      <c r="H82" s="160">
        <f>SUM(H83:H83)</f>
        <v>0</v>
      </c>
      <c r="I82" s="123"/>
      <c r="J82" s="1163"/>
      <c r="K82" s="1163"/>
    </row>
    <row r="83" spans="1:11" s="1133" customFormat="1" ht="11.4" customHeight="1" thickBot="1" x14ac:dyDescent="0.25">
      <c r="A83" s="161">
        <v>591</v>
      </c>
      <c r="B83" s="162">
        <v>300</v>
      </c>
      <c r="C83" s="163" t="s">
        <v>333</v>
      </c>
      <c r="D83" s="164">
        <f t="shared" si="0"/>
        <v>0</v>
      </c>
      <c r="E83" s="1183"/>
      <c r="F83" s="1184"/>
      <c r="G83" s="1184"/>
      <c r="H83" s="1185"/>
      <c r="I83" s="123"/>
      <c r="J83" s="1163"/>
      <c r="K83" s="1163"/>
    </row>
    <row r="84" spans="1:11" s="1133" customFormat="1" ht="11.4" customHeight="1" thickBot="1" x14ac:dyDescent="0.25">
      <c r="A84" s="158">
        <v>595</v>
      </c>
      <c r="B84" s="1463" t="s">
        <v>334</v>
      </c>
      <c r="C84" s="1464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63"/>
      <c r="K84" s="1163"/>
    </row>
    <row r="85" spans="1:11" s="1133" customFormat="1" ht="11.4" customHeight="1" thickBot="1" x14ac:dyDescent="0.25">
      <c r="A85" s="201">
        <v>595</v>
      </c>
      <c r="B85" s="202">
        <v>300</v>
      </c>
      <c r="C85" s="203" t="s">
        <v>334</v>
      </c>
      <c r="D85" s="204">
        <f t="shared" si="0"/>
        <v>0</v>
      </c>
      <c r="E85" s="1176"/>
      <c r="F85" s="1177"/>
      <c r="G85" s="1177"/>
      <c r="H85" s="1178"/>
      <c r="I85" s="123"/>
      <c r="J85" s="1163"/>
      <c r="K85" s="1163"/>
    </row>
    <row r="86" spans="1:11" s="1133" customFormat="1" ht="11.4" customHeight="1" x14ac:dyDescent="0.2">
      <c r="A86" s="205"/>
      <c r="B86" s="205"/>
      <c r="C86" s="123"/>
      <c r="D86" s="206"/>
      <c r="E86" s="1186"/>
      <c r="F86" s="1186"/>
      <c r="G86" s="1186"/>
      <c r="H86" s="1186"/>
      <c r="I86" s="123"/>
      <c r="J86" s="1163"/>
      <c r="K86" s="1163"/>
    </row>
    <row r="87" spans="1:11" s="1133" customFormat="1" ht="11.4" customHeight="1" x14ac:dyDescent="0.2">
      <c r="A87" s="205"/>
      <c r="B87" s="205"/>
      <c r="C87" s="123"/>
      <c r="D87" s="206"/>
      <c r="E87" s="1186"/>
      <c r="F87" s="1186"/>
      <c r="G87" s="1186"/>
      <c r="H87" s="1186"/>
      <c r="I87" s="123"/>
      <c r="J87" s="1163"/>
      <c r="K87" s="1163"/>
    </row>
    <row r="88" spans="1:11" s="1133" customFormat="1" ht="11.4" customHeight="1" x14ac:dyDescent="0.2">
      <c r="A88" s="205"/>
      <c r="B88" s="205"/>
      <c r="C88" s="123"/>
      <c r="D88" s="206"/>
      <c r="E88" s="1186"/>
      <c r="F88" s="1186"/>
      <c r="G88" s="1186"/>
      <c r="H88" s="1186"/>
      <c r="I88" s="123"/>
      <c r="J88" s="1163"/>
      <c r="K88" s="1163"/>
    </row>
    <row r="89" spans="1:11" s="1133" customFormat="1" ht="11.4" customHeight="1" x14ac:dyDescent="0.2">
      <c r="A89" s="207" t="s">
        <v>335</v>
      </c>
      <c r="B89" s="208"/>
      <c r="C89" s="1164" t="s">
        <v>617</v>
      </c>
      <c r="D89" s="208" t="s">
        <v>336</v>
      </c>
      <c r="E89" s="983"/>
      <c r="F89" s="981" t="s">
        <v>337</v>
      </c>
      <c r="G89" s="1187" t="s">
        <v>641</v>
      </c>
      <c r="J89" s="1163"/>
      <c r="K89" s="1163"/>
    </row>
    <row r="90" spans="1:11" ht="7.5" customHeight="1" x14ac:dyDescent="0.3"/>
    <row r="91" spans="1:11" s="1133" customFormat="1" ht="11.4" customHeight="1" x14ac:dyDescent="0.2">
      <c r="A91" s="207" t="s">
        <v>338</v>
      </c>
      <c r="B91" s="208"/>
      <c r="C91" s="1164" t="s">
        <v>617</v>
      </c>
      <c r="D91" s="208" t="s">
        <v>336</v>
      </c>
      <c r="E91" s="123"/>
      <c r="F91" s="123"/>
      <c r="G91" s="123"/>
      <c r="H91" s="123"/>
      <c r="I91" s="1163"/>
      <c r="J91" s="1163"/>
      <c r="K91" s="1163"/>
    </row>
    <row r="92" spans="1:11" s="1133" customFormat="1" ht="7.5" customHeight="1" x14ac:dyDescent="0.2">
      <c r="B92" s="1163"/>
      <c r="C92" s="1163"/>
      <c r="D92" s="1163"/>
      <c r="E92" s="1163"/>
      <c r="F92" s="1163"/>
      <c r="G92" s="1163"/>
      <c r="H92" s="1163"/>
      <c r="I92" s="1163"/>
      <c r="J92" s="1163"/>
      <c r="K92" s="1163"/>
    </row>
    <row r="93" spans="1:11" s="1133" customFormat="1" ht="10.199999999999999" x14ac:dyDescent="0.2">
      <c r="A93" s="209" t="s">
        <v>339</v>
      </c>
      <c r="B93" s="1163"/>
      <c r="C93" s="1188" t="s">
        <v>562</v>
      </c>
      <c r="D93" s="1163"/>
      <c r="E93" s="1163"/>
      <c r="F93" s="1163"/>
      <c r="G93" s="1163"/>
      <c r="H93" s="1163"/>
      <c r="I93" s="1163"/>
      <c r="J93" s="1163"/>
      <c r="K93" s="1163"/>
    </row>
    <row r="94" spans="1:11" x14ac:dyDescent="0.3">
      <c r="A94" s="1163"/>
      <c r="B94" s="1163"/>
      <c r="C94" s="1163"/>
      <c r="D94" s="1163"/>
      <c r="E94" s="1163"/>
      <c r="F94" s="1163"/>
      <c r="G94" s="1163"/>
      <c r="H94" s="1163"/>
    </row>
  </sheetData>
  <sheetProtection algorithmName="SHA-512" hashValue="YlteZdHLHRTdSoZj4jT0dQDwZx50MHP0TDB7+X2KLpQraI39xAYB0BkPF290LLp21uzYW7376UzYB7cjcoFanw==" saltValue="lX+CDuU86HwcAB5xHOntrA==" spinCount="100000" sheet="1" objects="1" scenarios="1"/>
  <protectedRanges>
    <protectedRange sqref="B70 C85:C88 B78 B81 C80 C83 C76:C77 C69" name="Oblast3_1"/>
    <protectedRange sqref="C5" name="Oblast2"/>
  </protectedRanges>
  <mergeCells count="38">
    <mergeCell ref="B84:C84"/>
    <mergeCell ref="B73:C73"/>
    <mergeCell ref="B75:C75"/>
    <mergeCell ref="B78:C78"/>
    <mergeCell ref="B79:C79"/>
    <mergeCell ref="B81:C81"/>
    <mergeCell ref="B82:C82"/>
    <mergeCell ref="B71:C71"/>
    <mergeCell ref="B49:C49"/>
    <mergeCell ref="B51:C51"/>
    <mergeCell ref="B56:C56"/>
    <mergeCell ref="B58:C58"/>
    <mergeCell ref="B59:C59"/>
    <mergeCell ref="B61:C61"/>
    <mergeCell ref="B62:C62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3:C23"/>
    <mergeCell ref="B26:C26"/>
    <mergeCell ref="B28:C28"/>
    <mergeCell ref="B30:C30"/>
    <mergeCell ref="B44:C44"/>
    <mergeCell ref="B45:C45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500-000000000000}">
      <formula1>Org</formula1>
    </dataValidation>
    <dataValidation type="list" allowBlank="1" showInputMessage="1" showErrorMessage="1" sqref="C91 C89" xr:uid="{00000000-0002-0000-15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I69"/>
  <sheetViews>
    <sheetView showGridLines="0" zoomScale="120" zoomScaleNormal="120" zoomScalePageLayoutView="120" workbookViewId="0">
      <selection activeCell="I23" sqref="I23"/>
    </sheetView>
  </sheetViews>
  <sheetFormatPr defaultColWidth="9.109375" defaultRowHeight="14.4" x14ac:dyDescent="0.3"/>
  <cols>
    <col min="1" max="1" width="4.44140625" style="1129" customWidth="1"/>
    <col min="2" max="2" width="5" style="1129" customWidth="1"/>
    <col min="3" max="3" width="32.5546875" style="1129" customWidth="1"/>
    <col min="4" max="8" width="8.33203125" style="1129" customWidth="1"/>
    <col min="9" max="9" width="9.88671875" style="1129" customWidth="1"/>
    <col min="10" max="16384" width="9.109375" style="1129"/>
  </cols>
  <sheetData>
    <row r="1" spans="1:9" x14ac:dyDescent="0.3">
      <c r="A1" s="1128"/>
      <c r="B1" s="1128"/>
      <c r="C1" s="1500" t="s">
        <v>638</v>
      </c>
      <c r="D1" s="1501"/>
      <c r="E1" s="1501"/>
      <c r="F1" s="1130" t="s">
        <v>255</v>
      </c>
      <c r="G1" s="1131">
        <f>[5]P8!F1</f>
        <v>2025</v>
      </c>
      <c r="H1" s="1128"/>
      <c r="I1" s="914" t="s">
        <v>511</v>
      </c>
    </row>
    <row r="2" spans="1:9" s="1133" customFormat="1" ht="12" customHeight="1" x14ac:dyDescent="0.3">
      <c r="A2" s="1132"/>
      <c r="B2" s="1502" t="str">
        <f>[5]P8!B2</f>
        <v>Sportovní a relaxační centrum, příspěvková organizace</v>
      </c>
      <c r="C2" s="1501"/>
      <c r="D2" s="1501"/>
      <c r="E2" s="1501"/>
      <c r="F2" s="1501"/>
      <c r="G2" s="1501"/>
      <c r="H2" s="1132"/>
      <c r="I2" s="1132"/>
    </row>
    <row r="3" spans="1:9" s="1133" customFormat="1" ht="12" customHeight="1" thickBot="1" x14ac:dyDescent="0.25">
      <c r="A3" s="1459"/>
      <c r="B3" s="1459"/>
      <c r="C3" s="1459"/>
      <c r="D3" s="1459"/>
      <c r="E3" s="1459"/>
      <c r="F3" s="1459"/>
      <c r="G3" s="1459"/>
      <c r="H3" s="915"/>
      <c r="I3" s="124" t="s">
        <v>512</v>
      </c>
    </row>
    <row r="4" spans="1:9" s="1133" customFormat="1" ht="12" customHeight="1" thickBot="1" x14ac:dyDescent="0.25">
      <c r="A4" s="916"/>
      <c r="B4" s="917" t="s">
        <v>260</v>
      </c>
      <c r="C4" s="917" t="s">
        <v>261</v>
      </c>
      <c r="D4" s="918">
        <f>[5]P8!F1-1</f>
        <v>2024</v>
      </c>
      <c r="E4" s="917" t="s">
        <v>110</v>
      </c>
      <c r="F4" s="1134" t="s">
        <v>513</v>
      </c>
      <c r="G4" s="1134" t="s">
        <v>514</v>
      </c>
      <c r="H4" s="1134" t="s">
        <v>515</v>
      </c>
      <c r="I4" s="1135" t="s">
        <v>516</v>
      </c>
    </row>
    <row r="5" spans="1:9" s="1133" customFormat="1" ht="12" customHeight="1" thickBot="1" x14ac:dyDescent="0.25">
      <c r="A5" s="1460" t="s">
        <v>517</v>
      </c>
      <c r="B5" s="1461"/>
      <c r="C5" s="1462"/>
      <c r="D5" s="919">
        <f>D6+D10+D15+D21+D23+D28+D32+D34</f>
        <v>11064000</v>
      </c>
      <c r="E5" s="919">
        <f>E6+E10+E15+E21+E23+E28+E32+E34</f>
        <v>11513000</v>
      </c>
      <c r="F5" s="919">
        <f>F6+F10+F15+F21+F23+F28+F32+F34</f>
        <v>0</v>
      </c>
      <c r="G5" s="919">
        <f>G6+G10+G15+G21+G23+G28+G32+G34</f>
        <v>0</v>
      </c>
      <c r="H5" s="919">
        <f>H6+H10+H15+H21+H23+H28+H32+H34</f>
        <v>0</v>
      </c>
      <c r="I5" s="1136">
        <f t="shared" ref="I5:I38" si="0">SUM(E5:H5)</f>
        <v>11513000</v>
      </c>
    </row>
    <row r="6" spans="1:9" s="1133" customFormat="1" ht="12" customHeight="1" thickBot="1" x14ac:dyDescent="0.25">
      <c r="A6" s="920">
        <v>50</v>
      </c>
      <c r="B6" s="1450" t="s">
        <v>518</v>
      </c>
      <c r="C6" s="1451"/>
      <c r="D6" s="921">
        <f t="shared" ref="D6:H6" si="1">SUM(D7:D9)</f>
        <v>4468000</v>
      </c>
      <c r="E6" s="921">
        <f t="shared" si="1"/>
        <v>4523000</v>
      </c>
      <c r="F6" s="921">
        <f t="shared" si="1"/>
        <v>0</v>
      </c>
      <c r="G6" s="921">
        <f t="shared" si="1"/>
        <v>0</v>
      </c>
      <c r="H6" s="921">
        <f t="shared" si="1"/>
        <v>0</v>
      </c>
      <c r="I6" s="1137">
        <f t="shared" si="0"/>
        <v>4523000</v>
      </c>
    </row>
    <row r="7" spans="1:9" s="1133" customFormat="1" ht="12" customHeight="1" x14ac:dyDescent="0.2">
      <c r="A7" s="922"/>
      <c r="B7" s="922">
        <v>501</v>
      </c>
      <c r="C7" s="923" t="s">
        <v>519</v>
      </c>
      <c r="D7" s="924">
        <v>332000</v>
      </c>
      <c r="E7" s="925">
        <f>[5]P8!D8</f>
        <v>287000</v>
      </c>
      <c r="F7" s="1138"/>
      <c r="G7" s="1138"/>
      <c r="H7" s="1138"/>
      <c r="I7" s="1139">
        <f t="shared" si="0"/>
        <v>287000</v>
      </c>
    </row>
    <row r="8" spans="1:9" s="1133" customFormat="1" ht="12" customHeight="1" x14ac:dyDescent="0.2">
      <c r="A8" s="926"/>
      <c r="B8" s="926">
        <v>502</v>
      </c>
      <c r="C8" s="927" t="s">
        <v>520</v>
      </c>
      <c r="D8" s="928">
        <v>4136000</v>
      </c>
      <c r="E8" s="929">
        <f>[5]P8!D17</f>
        <v>4136000</v>
      </c>
      <c r="F8" s="1140"/>
      <c r="G8" s="1140"/>
      <c r="H8" s="1140"/>
      <c r="I8" s="1141">
        <f t="shared" ref="I8" si="2">SUM(E8:H8)</f>
        <v>4136000</v>
      </c>
    </row>
    <row r="9" spans="1:9" s="1133" customFormat="1" ht="12" customHeight="1" thickBot="1" x14ac:dyDescent="0.25">
      <c r="A9" s="926"/>
      <c r="B9" s="926">
        <v>504</v>
      </c>
      <c r="C9" s="927" t="s">
        <v>642</v>
      </c>
      <c r="D9" s="928">
        <v>0</v>
      </c>
      <c r="E9" s="929">
        <f>[5]P8!D22</f>
        <v>100000</v>
      </c>
      <c r="F9" s="1140"/>
      <c r="G9" s="1140"/>
      <c r="H9" s="1140"/>
      <c r="I9" s="1141">
        <f t="shared" si="0"/>
        <v>100000</v>
      </c>
    </row>
    <row r="10" spans="1:9" s="1133" customFormat="1" ht="12" customHeight="1" thickBot="1" x14ac:dyDescent="0.25">
      <c r="A10" s="920">
        <v>51</v>
      </c>
      <c r="B10" s="1449" t="s">
        <v>521</v>
      </c>
      <c r="C10" s="1449"/>
      <c r="D10" s="921">
        <f t="shared" ref="D10:H10" si="3">SUM(D11:D14)</f>
        <v>1351000</v>
      </c>
      <c r="E10" s="921">
        <f t="shared" si="3"/>
        <v>938000</v>
      </c>
      <c r="F10" s="921">
        <f t="shared" si="3"/>
        <v>0</v>
      </c>
      <c r="G10" s="921">
        <f t="shared" si="3"/>
        <v>0</v>
      </c>
      <c r="H10" s="921">
        <f t="shared" si="3"/>
        <v>0</v>
      </c>
      <c r="I10" s="1137">
        <f t="shared" si="0"/>
        <v>938000</v>
      </c>
    </row>
    <row r="11" spans="1:9" s="1133" customFormat="1" ht="12" customHeight="1" x14ac:dyDescent="0.2">
      <c r="A11" s="922"/>
      <c r="B11" s="922">
        <v>511</v>
      </c>
      <c r="C11" s="930" t="s">
        <v>285</v>
      </c>
      <c r="D11" s="924">
        <v>605000</v>
      </c>
      <c r="E11" s="925">
        <f>[5]P8!D25</f>
        <v>510000</v>
      </c>
      <c r="F11" s="924"/>
      <c r="G11" s="924"/>
      <c r="H11" s="924"/>
      <c r="I11" s="1139">
        <f t="shared" si="0"/>
        <v>510000</v>
      </c>
    </row>
    <row r="12" spans="1:9" s="1133" customFormat="1" ht="12" customHeight="1" x14ac:dyDescent="0.2">
      <c r="A12" s="926"/>
      <c r="B12" s="926">
        <v>512</v>
      </c>
      <c r="C12" s="927" t="s">
        <v>288</v>
      </c>
      <c r="D12" s="928">
        <v>5000</v>
      </c>
      <c r="E12" s="929">
        <f>[5]P8!D28</f>
        <v>0</v>
      </c>
      <c r="F12" s="928"/>
      <c r="G12" s="928"/>
      <c r="H12" s="928"/>
      <c r="I12" s="1141">
        <f t="shared" si="0"/>
        <v>0</v>
      </c>
    </row>
    <row r="13" spans="1:9" s="1133" customFormat="1" ht="12" customHeight="1" x14ac:dyDescent="0.2">
      <c r="A13" s="931"/>
      <c r="B13" s="926">
        <v>513</v>
      </c>
      <c r="C13" s="927" t="s">
        <v>290</v>
      </c>
      <c r="D13" s="1140">
        <v>3000</v>
      </c>
      <c r="E13" s="929">
        <f>[5]P8!D30</f>
        <v>3000</v>
      </c>
      <c r="F13" s="1140"/>
      <c r="G13" s="1140"/>
      <c r="H13" s="1140"/>
      <c r="I13" s="1141">
        <f t="shared" si="0"/>
        <v>3000</v>
      </c>
    </row>
    <row r="14" spans="1:9" s="1133" customFormat="1" ht="12" customHeight="1" thickBot="1" x14ac:dyDescent="0.25">
      <c r="A14" s="932"/>
      <c r="B14" s="933">
        <v>518</v>
      </c>
      <c r="C14" s="934" t="s">
        <v>522</v>
      </c>
      <c r="D14" s="924">
        <v>738000</v>
      </c>
      <c r="E14" s="935">
        <f>[5]P8!D32</f>
        <v>425000</v>
      </c>
      <c r="F14" s="924"/>
      <c r="G14" s="924"/>
      <c r="H14" s="924"/>
      <c r="I14" s="1142">
        <f t="shared" si="0"/>
        <v>425000</v>
      </c>
    </row>
    <row r="15" spans="1:9" s="1133" customFormat="1" ht="12" customHeight="1" thickBot="1" x14ac:dyDescent="0.25">
      <c r="A15" s="920">
        <v>52</v>
      </c>
      <c r="B15" s="1449" t="s">
        <v>523</v>
      </c>
      <c r="C15" s="1449"/>
      <c r="D15" s="921">
        <f t="shared" ref="D15:H15" si="4">SUM(D16:D20)</f>
        <v>4968000</v>
      </c>
      <c r="E15" s="921">
        <f t="shared" si="4"/>
        <v>5938000</v>
      </c>
      <c r="F15" s="921">
        <f t="shared" si="4"/>
        <v>0</v>
      </c>
      <c r="G15" s="921">
        <f t="shared" si="4"/>
        <v>0</v>
      </c>
      <c r="H15" s="921">
        <f t="shared" si="4"/>
        <v>0</v>
      </c>
      <c r="I15" s="1137">
        <f t="shared" si="0"/>
        <v>5938000</v>
      </c>
    </row>
    <row r="16" spans="1:9" s="1133" customFormat="1" ht="12" customHeight="1" x14ac:dyDescent="0.2">
      <c r="A16" s="922"/>
      <c r="B16" s="922">
        <v>521</v>
      </c>
      <c r="C16" s="930" t="s">
        <v>307</v>
      </c>
      <c r="D16" s="1140">
        <v>3660000</v>
      </c>
      <c r="E16" s="925">
        <f>[5]P8!D47</f>
        <v>4550000</v>
      </c>
      <c r="F16" s="1140"/>
      <c r="G16" s="1140"/>
      <c r="H16" s="1140"/>
      <c r="I16" s="1139">
        <f t="shared" si="0"/>
        <v>4550000</v>
      </c>
    </row>
    <row r="17" spans="1:9" s="1133" customFormat="1" ht="12" customHeight="1" x14ac:dyDescent="0.2">
      <c r="A17" s="926"/>
      <c r="B17" s="926">
        <v>524</v>
      </c>
      <c r="C17" s="927" t="s">
        <v>524</v>
      </c>
      <c r="D17" s="1140">
        <v>1170000</v>
      </c>
      <c r="E17" s="925">
        <f>[5]P8!D49</f>
        <v>1210000</v>
      </c>
      <c r="F17" s="1140"/>
      <c r="G17" s="1140"/>
      <c r="H17" s="1140"/>
      <c r="I17" s="1141">
        <f t="shared" si="0"/>
        <v>1210000</v>
      </c>
    </row>
    <row r="18" spans="1:9" s="1133" customFormat="1" ht="12" customHeight="1" x14ac:dyDescent="0.2">
      <c r="A18" s="931"/>
      <c r="B18" s="926">
        <v>525</v>
      </c>
      <c r="C18" s="927" t="s">
        <v>525</v>
      </c>
      <c r="D18" s="1140">
        <v>30000</v>
      </c>
      <c r="E18" s="925">
        <f>[5]P8!D51</f>
        <v>30000</v>
      </c>
      <c r="F18" s="1140"/>
      <c r="G18" s="1140"/>
      <c r="H18" s="1140"/>
      <c r="I18" s="1141">
        <f t="shared" si="0"/>
        <v>30000</v>
      </c>
    </row>
    <row r="19" spans="1:9" s="1133" customFormat="1" ht="12" customHeight="1" x14ac:dyDescent="0.2">
      <c r="A19" s="931"/>
      <c r="B19" s="926">
        <v>527</v>
      </c>
      <c r="C19" s="927" t="s">
        <v>310</v>
      </c>
      <c r="D19" s="1140">
        <v>108000</v>
      </c>
      <c r="E19" s="925">
        <f>[5]P8!D53</f>
        <v>148000</v>
      </c>
      <c r="F19" s="1140"/>
      <c r="G19" s="1140"/>
      <c r="H19" s="1140"/>
      <c r="I19" s="1141">
        <f t="shared" si="0"/>
        <v>148000</v>
      </c>
    </row>
    <row r="20" spans="1:9" s="1133" customFormat="1" ht="12" customHeight="1" thickBot="1" x14ac:dyDescent="0.25">
      <c r="A20" s="932"/>
      <c r="B20" s="933">
        <v>528</v>
      </c>
      <c r="C20" s="934" t="s">
        <v>526</v>
      </c>
      <c r="D20" s="1140"/>
      <c r="E20" s="925">
        <f>[5]P8!D58</f>
        <v>0</v>
      </c>
      <c r="F20" s="1140"/>
      <c r="G20" s="1140"/>
      <c r="H20" s="1140"/>
      <c r="I20" s="1142">
        <f t="shared" si="0"/>
        <v>0</v>
      </c>
    </row>
    <row r="21" spans="1:9" s="1133" customFormat="1" ht="12" customHeight="1" thickBot="1" x14ac:dyDescent="0.25">
      <c r="A21" s="920">
        <v>53</v>
      </c>
      <c r="B21" s="1449" t="s">
        <v>527</v>
      </c>
      <c r="C21" s="1449"/>
      <c r="D21" s="921">
        <f t="shared" ref="D21:H21" si="5">D22</f>
        <v>2000</v>
      </c>
      <c r="E21" s="921">
        <f t="shared" si="5"/>
        <v>2000</v>
      </c>
      <c r="F21" s="921">
        <f t="shared" si="5"/>
        <v>0</v>
      </c>
      <c r="G21" s="921">
        <f t="shared" si="5"/>
        <v>0</v>
      </c>
      <c r="H21" s="921">
        <f t="shared" si="5"/>
        <v>0</v>
      </c>
      <c r="I21" s="1137">
        <f t="shared" si="0"/>
        <v>2000</v>
      </c>
    </row>
    <row r="22" spans="1:9" s="1133" customFormat="1" ht="12" customHeight="1" thickBot="1" x14ac:dyDescent="0.25">
      <c r="A22" s="936"/>
      <c r="B22" s="936">
        <v>538</v>
      </c>
      <c r="C22" s="937" t="s">
        <v>317</v>
      </c>
      <c r="D22" s="1140">
        <v>2000</v>
      </c>
      <c r="E22" s="938">
        <f>[5]P8!D61</f>
        <v>2000</v>
      </c>
      <c r="F22" s="1140"/>
      <c r="G22" s="1140"/>
      <c r="H22" s="1140"/>
      <c r="I22" s="1143">
        <f t="shared" si="0"/>
        <v>2000</v>
      </c>
    </row>
    <row r="23" spans="1:9" s="1133" customFormat="1" ht="12" customHeight="1" thickBot="1" x14ac:dyDescent="0.25">
      <c r="A23" s="920">
        <v>54</v>
      </c>
      <c r="B23" s="1449" t="s">
        <v>528</v>
      </c>
      <c r="C23" s="1449"/>
      <c r="D23" s="921">
        <f t="shared" ref="D23:H23" si="6">SUM(D24:D27)</f>
        <v>25000</v>
      </c>
      <c r="E23" s="921">
        <f t="shared" si="6"/>
        <v>12000</v>
      </c>
      <c r="F23" s="921">
        <f t="shared" si="6"/>
        <v>0</v>
      </c>
      <c r="G23" s="921">
        <f t="shared" si="6"/>
        <v>0</v>
      </c>
      <c r="H23" s="921">
        <f t="shared" si="6"/>
        <v>0</v>
      </c>
      <c r="I23" s="1137">
        <f t="shared" si="0"/>
        <v>12000</v>
      </c>
    </row>
    <row r="24" spans="1:9" s="1133" customFormat="1" ht="12" customHeight="1" x14ac:dyDescent="0.2">
      <c r="A24" s="930"/>
      <c r="B24" s="922">
        <v>541</v>
      </c>
      <c r="C24" s="930" t="s">
        <v>319</v>
      </c>
      <c r="D24" s="1140"/>
      <c r="E24" s="925">
        <f>[5]P8!D64</f>
        <v>0</v>
      </c>
      <c r="F24" s="1140"/>
      <c r="G24" s="1140"/>
      <c r="H24" s="1140"/>
      <c r="I24" s="1139">
        <f t="shared" si="0"/>
        <v>0</v>
      </c>
    </row>
    <row r="25" spans="1:9" s="1133" customFormat="1" ht="12" customHeight="1" x14ac:dyDescent="0.2">
      <c r="A25" s="927"/>
      <c r="B25" s="926">
        <v>542</v>
      </c>
      <c r="C25" s="927" t="s">
        <v>529</v>
      </c>
      <c r="D25" s="1140"/>
      <c r="E25" s="925">
        <f>[5]P8!D66</f>
        <v>0</v>
      </c>
      <c r="F25" s="1140"/>
      <c r="G25" s="1140"/>
      <c r="H25" s="1140"/>
      <c r="I25" s="1141">
        <f t="shared" si="0"/>
        <v>0</v>
      </c>
    </row>
    <row r="26" spans="1:9" s="1133" customFormat="1" ht="12" customHeight="1" x14ac:dyDescent="0.2">
      <c r="A26" s="939"/>
      <c r="B26" s="926">
        <v>547</v>
      </c>
      <c r="C26" s="927" t="s">
        <v>321</v>
      </c>
      <c r="D26" s="1140"/>
      <c r="E26" s="925">
        <f>[5]P8!D68</f>
        <v>0</v>
      </c>
      <c r="F26" s="1140"/>
      <c r="G26" s="1140"/>
      <c r="H26" s="1140"/>
      <c r="I26" s="1141">
        <f t="shared" si="0"/>
        <v>0</v>
      </c>
    </row>
    <row r="27" spans="1:9" s="1133" customFormat="1" ht="12" customHeight="1" thickBot="1" x14ac:dyDescent="0.25">
      <c r="A27" s="934"/>
      <c r="B27" s="933">
        <v>549</v>
      </c>
      <c r="C27" s="934" t="s">
        <v>322</v>
      </c>
      <c r="D27" s="1140">
        <v>25000</v>
      </c>
      <c r="E27" s="925">
        <f>[5]P8!D70</f>
        <v>12000</v>
      </c>
      <c r="F27" s="1140"/>
      <c r="G27" s="1140"/>
      <c r="H27" s="1140"/>
      <c r="I27" s="1142">
        <f t="shared" si="0"/>
        <v>12000</v>
      </c>
    </row>
    <row r="28" spans="1:9" s="1133" customFormat="1" ht="12" customHeight="1" thickBot="1" x14ac:dyDescent="0.25">
      <c r="A28" s="920">
        <v>55</v>
      </c>
      <c r="B28" s="1449" t="s">
        <v>530</v>
      </c>
      <c r="C28" s="1449"/>
      <c r="D28" s="921">
        <f>SUM(D29:D31)</f>
        <v>250000</v>
      </c>
      <c r="E28" s="921">
        <f>SUM(E29:E31)</f>
        <v>100000</v>
      </c>
      <c r="F28" s="921">
        <f>SUM(F29:F31)</f>
        <v>0</v>
      </c>
      <c r="G28" s="921">
        <f>SUM(G29:G31)</f>
        <v>0</v>
      </c>
      <c r="H28" s="921">
        <f>SUM(H29:H31)</f>
        <v>0</v>
      </c>
      <c r="I28" s="1137">
        <f t="shared" si="0"/>
        <v>100000</v>
      </c>
    </row>
    <row r="29" spans="1:9" s="1133" customFormat="1" ht="12" customHeight="1" x14ac:dyDescent="0.2">
      <c r="A29" s="940"/>
      <c r="B29" s="941">
        <v>551</v>
      </c>
      <c r="C29" s="942" t="s">
        <v>325</v>
      </c>
      <c r="D29" s="1144"/>
      <c r="E29" s="943">
        <f>[5]P8!D73</f>
        <v>0</v>
      </c>
      <c r="F29" s="1144"/>
      <c r="G29" s="1144"/>
      <c r="H29" s="1144"/>
      <c r="I29" s="1145">
        <f t="shared" si="0"/>
        <v>0</v>
      </c>
    </row>
    <row r="30" spans="1:9" s="1133" customFormat="1" ht="12" customHeight="1" x14ac:dyDescent="0.2">
      <c r="A30" s="939"/>
      <c r="B30" s="926">
        <v>556</v>
      </c>
      <c r="C30" s="927" t="s">
        <v>326</v>
      </c>
      <c r="D30" s="1140"/>
      <c r="E30" s="925">
        <f>[5]P8!D75</f>
        <v>0</v>
      </c>
      <c r="F30" s="1140"/>
      <c r="G30" s="1140"/>
      <c r="H30" s="1140"/>
      <c r="I30" s="1141">
        <f t="shared" ref="I30" si="7">SUM(E30:H30)</f>
        <v>0</v>
      </c>
    </row>
    <row r="31" spans="1:9" s="1133" customFormat="1" ht="12" customHeight="1" thickBot="1" x14ac:dyDescent="0.25">
      <c r="A31" s="944"/>
      <c r="B31" s="945">
        <v>558</v>
      </c>
      <c r="C31" s="946" t="s">
        <v>327</v>
      </c>
      <c r="D31" s="1140">
        <v>250000</v>
      </c>
      <c r="E31" s="935">
        <f>[5]P8!D77</f>
        <v>100000</v>
      </c>
      <c r="F31" s="1138"/>
      <c r="G31" s="1138"/>
      <c r="H31" s="1138"/>
      <c r="I31" s="1142">
        <f t="shared" si="0"/>
        <v>100000</v>
      </c>
    </row>
    <row r="32" spans="1:9" s="1133" customFormat="1" ht="12" customHeight="1" thickBot="1" x14ac:dyDescent="0.25">
      <c r="A32" s="920">
        <v>56</v>
      </c>
      <c r="B32" s="1450" t="s">
        <v>531</v>
      </c>
      <c r="C32" s="1451"/>
      <c r="D32" s="921">
        <f>D33</f>
        <v>0</v>
      </c>
      <c r="E32" s="921">
        <f t="shared" ref="E32:H32" si="8">E33</f>
        <v>0</v>
      </c>
      <c r="F32" s="921">
        <f t="shared" si="8"/>
        <v>0</v>
      </c>
      <c r="G32" s="921">
        <f t="shared" si="8"/>
        <v>0</v>
      </c>
      <c r="H32" s="921">
        <f t="shared" si="8"/>
        <v>0</v>
      </c>
      <c r="I32" s="1137">
        <f t="shared" si="0"/>
        <v>0</v>
      </c>
    </row>
    <row r="33" spans="1:9" s="1133" customFormat="1" ht="12" customHeight="1" thickBot="1" x14ac:dyDescent="0.25">
      <c r="A33" s="947"/>
      <c r="B33" s="936">
        <v>569</v>
      </c>
      <c r="C33" s="937" t="s">
        <v>331</v>
      </c>
      <c r="D33" s="1140"/>
      <c r="E33" s="938">
        <f>[5]P8!D81</f>
        <v>0</v>
      </c>
      <c r="F33" s="1140"/>
      <c r="G33" s="1140"/>
      <c r="H33" s="1140"/>
      <c r="I33" s="1143">
        <f t="shared" si="0"/>
        <v>0</v>
      </c>
    </row>
    <row r="34" spans="1:9" s="1133" customFormat="1" ht="12" customHeight="1" thickBot="1" x14ac:dyDescent="0.25">
      <c r="A34" s="920">
        <v>59</v>
      </c>
      <c r="B34" s="1449" t="s">
        <v>333</v>
      </c>
      <c r="C34" s="1449"/>
      <c r="D34" s="921">
        <f t="shared" ref="D34:H34" si="9">SUM(D35:D36)</f>
        <v>0</v>
      </c>
      <c r="E34" s="921">
        <f t="shared" si="9"/>
        <v>0</v>
      </c>
      <c r="F34" s="921">
        <f t="shared" si="9"/>
        <v>0</v>
      </c>
      <c r="G34" s="921">
        <f t="shared" si="9"/>
        <v>0</v>
      </c>
      <c r="H34" s="921">
        <f t="shared" si="9"/>
        <v>0</v>
      </c>
      <c r="I34" s="1137">
        <f t="shared" si="0"/>
        <v>0</v>
      </c>
    </row>
    <row r="35" spans="1:9" s="1133" customFormat="1" ht="12" customHeight="1" x14ac:dyDescent="0.2">
      <c r="A35" s="930"/>
      <c r="B35" s="922">
        <v>591</v>
      </c>
      <c r="C35" s="930" t="s">
        <v>333</v>
      </c>
      <c r="D35" s="1140"/>
      <c r="E35" s="925">
        <f>[5]P8!D84</f>
        <v>0</v>
      </c>
      <c r="F35" s="1140"/>
      <c r="G35" s="1140"/>
      <c r="H35" s="1140"/>
      <c r="I35" s="1139">
        <f t="shared" si="0"/>
        <v>0</v>
      </c>
    </row>
    <row r="36" spans="1:9" s="1133" customFormat="1" ht="12" customHeight="1" thickBot="1" x14ac:dyDescent="0.25">
      <c r="A36" s="948"/>
      <c r="B36" s="949">
        <v>595</v>
      </c>
      <c r="C36" s="948" t="s">
        <v>334</v>
      </c>
      <c r="D36" s="1140"/>
      <c r="E36" s="925">
        <f>[5]P8!D86</f>
        <v>0</v>
      </c>
      <c r="F36" s="1140"/>
      <c r="G36" s="1140"/>
      <c r="H36" s="1140"/>
      <c r="I36" s="1146">
        <f t="shared" si="0"/>
        <v>0</v>
      </c>
    </row>
    <row r="37" spans="1:9" s="1133" customFormat="1" ht="12" customHeight="1" thickBot="1" x14ac:dyDescent="0.25">
      <c r="A37" s="1452" t="s">
        <v>532</v>
      </c>
      <c r="B37" s="1453"/>
      <c r="C37" s="1454"/>
      <c r="D37" s="950">
        <f t="shared" ref="D37:H37" si="10">D38+D42+D47+D49</f>
        <v>11064000</v>
      </c>
      <c r="E37" s="950">
        <f t="shared" si="10"/>
        <v>11513000</v>
      </c>
      <c r="F37" s="950">
        <f t="shared" si="10"/>
        <v>0</v>
      </c>
      <c r="G37" s="950">
        <f t="shared" si="10"/>
        <v>0</v>
      </c>
      <c r="H37" s="950">
        <f t="shared" si="10"/>
        <v>0</v>
      </c>
      <c r="I37" s="1147">
        <f t="shared" si="0"/>
        <v>11513000</v>
      </c>
    </row>
    <row r="38" spans="1:9" s="1133" customFormat="1" ht="12" customHeight="1" thickBot="1" x14ac:dyDescent="0.25">
      <c r="A38" s="951">
        <v>60</v>
      </c>
      <c r="B38" s="1455" t="s">
        <v>533</v>
      </c>
      <c r="C38" s="1455"/>
      <c r="D38" s="952">
        <f t="shared" ref="D38:H38" si="11">SUM(D39:D41)</f>
        <v>2661000</v>
      </c>
      <c r="E38" s="952">
        <f t="shared" si="11"/>
        <v>2960000</v>
      </c>
      <c r="F38" s="952">
        <f t="shared" si="11"/>
        <v>0</v>
      </c>
      <c r="G38" s="952">
        <f t="shared" si="11"/>
        <v>0</v>
      </c>
      <c r="H38" s="952">
        <f t="shared" si="11"/>
        <v>0</v>
      </c>
      <c r="I38" s="1148">
        <f t="shared" si="0"/>
        <v>2960000</v>
      </c>
    </row>
    <row r="39" spans="1:9" s="1133" customFormat="1" ht="12" customHeight="1" x14ac:dyDescent="0.2">
      <c r="A39" s="953"/>
      <c r="B39" s="954">
        <v>602</v>
      </c>
      <c r="C39" s="953" t="s">
        <v>534</v>
      </c>
      <c r="D39" s="1140">
        <v>2576000</v>
      </c>
      <c r="E39" s="1140">
        <v>2860000</v>
      </c>
      <c r="F39" s="1140"/>
      <c r="G39" s="1140"/>
      <c r="H39" s="1140"/>
      <c r="I39" s="1149">
        <f>SUM(E39:H39)</f>
        <v>2860000</v>
      </c>
    </row>
    <row r="40" spans="1:9" s="1133" customFormat="1" ht="12" customHeight="1" x14ac:dyDescent="0.2">
      <c r="A40" s="955"/>
      <c r="B40" s="956">
        <v>603</v>
      </c>
      <c r="C40" s="955" t="s">
        <v>535</v>
      </c>
      <c r="D40" s="1140"/>
      <c r="E40" s="1140"/>
      <c r="F40" s="1140"/>
      <c r="G40" s="1140"/>
      <c r="H40" s="1140"/>
      <c r="I40" s="1150">
        <f>SUM(E40:H40)</f>
        <v>0</v>
      </c>
    </row>
    <row r="41" spans="1:9" s="1133" customFormat="1" ht="12" customHeight="1" thickBot="1" x14ac:dyDescent="0.25">
      <c r="A41" s="957"/>
      <c r="B41" s="958">
        <v>604</v>
      </c>
      <c r="C41" s="957" t="s">
        <v>536</v>
      </c>
      <c r="D41" s="1140">
        <v>85000</v>
      </c>
      <c r="E41" s="1140">
        <v>100000</v>
      </c>
      <c r="F41" s="1140"/>
      <c r="G41" s="1140"/>
      <c r="H41" s="1140"/>
      <c r="I41" s="1151">
        <f t="shared" ref="I41:I55" si="12">SUM(E41:H41)</f>
        <v>100000</v>
      </c>
    </row>
    <row r="42" spans="1:9" s="1133" customFormat="1" ht="12" customHeight="1" thickBot="1" x14ac:dyDescent="0.25">
      <c r="A42" s="951">
        <v>64</v>
      </c>
      <c r="B42" s="1455" t="s">
        <v>537</v>
      </c>
      <c r="C42" s="1455"/>
      <c r="D42" s="952">
        <f>SUM(D43:D46)</f>
        <v>1215000</v>
      </c>
      <c r="E42" s="952">
        <f t="shared" ref="E42:H42" si="13">SUM(E43:E46)</f>
        <v>370000</v>
      </c>
      <c r="F42" s="952">
        <f t="shared" si="13"/>
        <v>0</v>
      </c>
      <c r="G42" s="952">
        <f t="shared" si="13"/>
        <v>0</v>
      </c>
      <c r="H42" s="952">
        <f t="shared" si="13"/>
        <v>0</v>
      </c>
      <c r="I42" s="1148">
        <f t="shared" si="12"/>
        <v>370000</v>
      </c>
    </row>
    <row r="43" spans="1:9" s="1133" customFormat="1" ht="12" customHeight="1" x14ac:dyDescent="0.2">
      <c r="A43" s="953"/>
      <c r="B43" s="954">
        <v>641</v>
      </c>
      <c r="C43" s="953" t="s">
        <v>319</v>
      </c>
      <c r="D43" s="1140"/>
      <c r="E43" s="1140"/>
      <c r="F43" s="1140"/>
      <c r="G43" s="1140"/>
      <c r="H43" s="1140"/>
      <c r="I43" s="1149">
        <f t="shared" si="12"/>
        <v>0</v>
      </c>
    </row>
    <row r="44" spans="1:9" s="1133" customFormat="1" ht="12" customHeight="1" x14ac:dyDescent="0.2">
      <c r="A44" s="955"/>
      <c r="B44" s="956">
        <v>643</v>
      </c>
      <c r="C44" s="955" t="s">
        <v>538</v>
      </c>
      <c r="D44" s="1140"/>
      <c r="E44" s="1140"/>
      <c r="F44" s="1140"/>
      <c r="G44" s="1140"/>
      <c r="H44" s="1140"/>
      <c r="I44" s="1150">
        <f t="shared" si="12"/>
        <v>0</v>
      </c>
    </row>
    <row r="45" spans="1:9" s="1133" customFormat="1" ht="12" customHeight="1" x14ac:dyDescent="0.2">
      <c r="A45" s="955"/>
      <c r="B45" s="956">
        <v>648</v>
      </c>
      <c r="C45" s="955" t="s">
        <v>539</v>
      </c>
      <c r="D45" s="1140">
        <v>1050000</v>
      </c>
      <c r="E45" s="1140">
        <v>350000</v>
      </c>
      <c r="F45" s="1140"/>
      <c r="G45" s="1140"/>
      <c r="H45" s="1140"/>
      <c r="I45" s="1150">
        <f t="shared" si="12"/>
        <v>350000</v>
      </c>
    </row>
    <row r="46" spans="1:9" s="1133" customFormat="1" ht="12" customHeight="1" thickBot="1" x14ac:dyDescent="0.25">
      <c r="A46" s="957"/>
      <c r="B46" s="958">
        <v>649</v>
      </c>
      <c r="C46" s="957" t="s">
        <v>540</v>
      </c>
      <c r="D46" s="1140">
        <v>165000</v>
      </c>
      <c r="E46" s="1140">
        <v>20000</v>
      </c>
      <c r="F46" s="1140"/>
      <c r="G46" s="1140"/>
      <c r="H46" s="1140"/>
      <c r="I46" s="1151">
        <f t="shared" si="12"/>
        <v>20000</v>
      </c>
    </row>
    <row r="47" spans="1:9" s="1133" customFormat="1" ht="12" customHeight="1" thickBot="1" x14ac:dyDescent="0.25">
      <c r="A47" s="951">
        <v>66</v>
      </c>
      <c r="B47" s="1455" t="s">
        <v>541</v>
      </c>
      <c r="C47" s="1455"/>
      <c r="D47" s="952">
        <f>D48</f>
        <v>0</v>
      </c>
      <c r="E47" s="952">
        <f t="shared" ref="E47:H47" si="14">E48</f>
        <v>0</v>
      </c>
      <c r="F47" s="952">
        <f t="shared" si="14"/>
        <v>0</v>
      </c>
      <c r="G47" s="952">
        <f t="shared" si="14"/>
        <v>0</v>
      </c>
      <c r="H47" s="952">
        <f t="shared" si="14"/>
        <v>0</v>
      </c>
      <c r="I47" s="1148">
        <f t="shared" si="12"/>
        <v>0</v>
      </c>
    </row>
    <row r="48" spans="1:9" s="1133" customFormat="1" ht="12" customHeight="1" thickBot="1" x14ac:dyDescent="0.25">
      <c r="A48" s="959"/>
      <c r="B48" s="960">
        <v>662</v>
      </c>
      <c r="C48" s="959" t="s">
        <v>542</v>
      </c>
      <c r="D48" s="1152"/>
      <c r="E48" s="1152"/>
      <c r="F48" s="1152"/>
      <c r="G48" s="1152"/>
      <c r="H48" s="1152"/>
      <c r="I48" s="1149">
        <f t="shared" si="12"/>
        <v>0</v>
      </c>
    </row>
    <row r="49" spans="1:9" s="1133" customFormat="1" ht="12" customHeight="1" thickBot="1" x14ac:dyDescent="0.25">
      <c r="A49" s="951">
        <v>67</v>
      </c>
      <c r="B49" s="1455" t="s">
        <v>543</v>
      </c>
      <c r="C49" s="1455"/>
      <c r="D49" s="952">
        <f t="shared" ref="D49:H49" si="15">SUM(D50:D54)</f>
        <v>7188000</v>
      </c>
      <c r="E49" s="952">
        <f t="shared" si="15"/>
        <v>8183000</v>
      </c>
      <c r="F49" s="952">
        <f t="shared" si="15"/>
        <v>0</v>
      </c>
      <c r="G49" s="952">
        <f t="shared" si="15"/>
        <v>0</v>
      </c>
      <c r="H49" s="952">
        <f t="shared" si="15"/>
        <v>0</v>
      </c>
      <c r="I49" s="1148">
        <f t="shared" si="12"/>
        <v>8183000</v>
      </c>
    </row>
    <row r="50" spans="1:9" s="1133" customFormat="1" ht="12" customHeight="1" x14ac:dyDescent="0.2">
      <c r="A50" s="954" t="s">
        <v>544</v>
      </c>
      <c r="B50" s="954">
        <v>500</v>
      </c>
      <c r="C50" s="953" t="s">
        <v>545</v>
      </c>
      <c r="D50" s="1140">
        <v>7188000</v>
      </c>
      <c r="E50" s="1138">
        <v>8183000</v>
      </c>
      <c r="F50" s="1138"/>
      <c r="G50" s="1138"/>
      <c r="H50" s="1138"/>
      <c r="I50" s="1153">
        <f t="shared" si="12"/>
        <v>8183000</v>
      </c>
    </row>
    <row r="51" spans="1:9" s="1133" customFormat="1" ht="12" customHeight="1" x14ac:dyDescent="0.2">
      <c r="A51" s="954" t="s">
        <v>544</v>
      </c>
      <c r="B51" s="954">
        <v>510</v>
      </c>
      <c r="C51" s="953" t="s">
        <v>546</v>
      </c>
      <c r="D51" s="1140"/>
      <c r="E51" s="1138"/>
      <c r="F51" s="1138"/>
      <c r="G51" s="1138"/>
      <c r="H51" s="1138"/>
      <c r="I51" s="1153">
        <f t="shared" si="12"/>
        <v>0</v>
      </c>
    </row>
    <row r="52" spans="1:9" s="1133" customFormat="1" ht="12" customHeight="1" x14ac:dyDescent="0.2">
      <c r="A52" s="954" t="s">
        <v>544</v>
      </c>
      <c r="B52" s="954">
        <v>600</v>
      </c>
      <c r="C52" s="953" t="s">
        <v>547</v>
      </c>
      <c r="D52" s="1140"/>
      <c r="E52" s="1138"/>
      <c r="F52" s="1138"/>
      <c r="G52" s="1138"/>
      <c r="H52" s="1138"/>
      <c r="I52" s="1153">
        <f t="shared" si="12"/>
        <v>0</v>
      </c>
    </row>
    <row r="53" spans="1:9" s="1133" customFormat="1" ht="12" customHeight="1" x14ac:dyDescent="0.2">
      <c r="A53" s="954" t="s">
        <v>544</v>
      </c>
      <c r="B53" s="954"/>
      <c r="C53" s="953" t="s">
        <v>548</v>
      </c>
      <c r="D53" s="1140"/>
      <c r="E53" s="1138"/>
      <c r="F53" s="1138"/>
      <c r="G53" s="1138"/>
      <c r="H53" s="1138"/>
      <c r="I53" s="1153">
        <f t="shared" si="12"/>
        <v>0</v>
      </c>
    </row>
    <row r="54" spans="1:9" s="1133" customFormat="1" ht="12" customHeight="1" thickBot="1" x14ac:dyDescent="0.25">
      <c r="A54" s="961" t="s">
        <v>544</v>
      </c>
      <c r="B54" s="1154"/>
      <c r="C54" s="962" t="s">
        <v>549</v>
      </c>
      <c r="D54" s="1140"/>
      <c r="E54" s="1140"/>
      <c r="F54" s="1140"/>
      <c r="G54" s="1140"/>
      <c r="H54" s="1140"/>
      <c r="I54" s="1155">
        <f t="shared" si="12"/>
        <v>0</v>
      </c>
    </row>
    <row r="55" spans="1:9" s="1133" customFormat="1" ht="12" customHeight="1" thickBot="1" x14ac:dyDescent="0.25">
      <c r="A55" s="963" t="s">
        <v>550</v>
      </c>
      <c r="B55" s="963"/>
      <c r="C55" s="964"/>
      <c r="D55" s="965">
        <f>D37-D5</f>
        <v>0</v>
      </c>
      <c r="E55" s="965">
        <f>E37-E5</f>
        <v>0</v>
      </c>
      <c r="F55" s="965">
        <f>F37-F5</f>
        <v>0</v>
      </c>
      <c r="G55" s="965">
        <f>G37-G5</f>
        <v>0</v>
      </c>
      <c r="H55" s="965">
        <f>H37-H5</f>
        <v>0</v>
      </c>
      <c r="I55" s="1156">
        <f t="shared" si="12"/>
        <v>0</v>
      </c>
    </row>
    <row r="56" spans="1:9" s="1133" customFormat="1" ht="12" customHeight="1" thickBot="1" x14ac:dyDescent="0.25">
      <c r="A56" s="1445" t="s">
        <v>551</v>
      </c>
      <c r="B56" s="1446"/>
      <c r="C56" s="1446"/>
      <c r="D56" s="1503"/>
      <c r="E56" s="1503"/>
      <c r="F56" s="1503"/>
      <c r="G56" s="1503"/>
      <c r="H56" s="1503"/>
      <c r="I56" s="1504"/>
    </row>
    <row r="57" spans="1:9" s="1133" customFormat="1" ht="12" customHeight="1" thickBot="1" x14ac:dyDescent="0.25">
      <c r="A57" s="963" t="s">
        <v>552</v>
      </c>
      <c r="B57" s="963"/>
      <c r="C57" s="964"/>
      <c r="D57" s="966">
        <f t="shared" ref="D57:H57" si="16">SUM(D58:D59)</f>
        <v>0</v>
      </c>
      <c r="E57" s="966">
        <f t="shared" si="16"/>
        <v>0</v>
      </c>
      <c r="F57" s="966">
        <f t="shared" si="16"/>
        <v>0</v>
      </c>
      <c r="G57" s="966">
        <f t="shared" si="16"/>
        <v>0</v>
      </c>
      <c r="H57" s="966">
        <f t="shared" si="16"/>
        <v>0</v>
      </c>
      <c r="I57" s="1156">
        <f t="shared" ref="I57:I63" si="17">SUM(E57:H57)</f>
        <v>0</v>
      </c>
    </row>
    <row r="58" spans="1:9" s="1133" customFormat="1" ht="12" customHeight="1" x14ac:dyDescent="0.2">
      <c r="A58" s="967" t="s">
        <v>553</v>
      </c>
      <c r="B58" s="968" t="s">
        <v>554</v>
      </c>
      <c r="C58" s="968"/>
      <c r="D58" s="1140"/>
      <c r="E58" s="1140"/>
      <c r="F58" s="1140"/>
      <c r="G58" s="1140"/>
      <c r="H58" s="1140"/>
      <c r="I58" s="1157">
        <f t="shared" si="17"/>
        <v>0</v>
      </c>
    </row>
    <row r="59" spans="1:9" s="1133" customFormat="1" ht="12" customHeight="1" thickBot="1" x14ac:dyDescent="0.25">
      <c r="A59" s="969"/>
      <c r="B59" s="970" t="s">
        <v>555</v>
      </c>
      <c r="C59" s="970"/>
      <c r="D59" s="1140"/>
      <c r="E59" s="1140"/>
      <c r="F59" s="1140"/>
      <c r="G59" s="1140"/>
      <c r="H59" s="1140"/>
      <c r="I59" s="1158">
        <f t="shared" si="17"/>
        <v>0</v>
      </c>
    </row>
    <row r="60" spans="1:9" s="1133" customFormat="1" ht="12" customHeight="1" thickBot="1" x14ac:dyDescent="0.25">
      <c r="A60" s="963" t="s">
        <v>556</v>
      </c>
      <c r="B60" s="963"/>
      <c r="C60" s="963"/>
      <c r="D60" s="965">
        <f t="shared" ref="D60:H60" si="18">SUM(D61:D63)</f>
        <v>0</v>
      </c>
      <c r="E60" s="965">
        <f t="shared" si="18"/>
        <v>0</v>
      </c>
      <c r="F60" s="965">
        <f t="shared" si="18"/>
        <v>0</v>
      </c>
      <c r="G60" s="965">
        <f t="shared" si="18"/>
        <v>0</v>
      </c>
      <c r="H60" s="965">
        <f t="shared" si="18"/>
        <v>0</v>
      </c>
      <c r="I60" s="1156">
        <f t="shared" si="17"/>
        <v>0</v>
      </c>
    </row>
    <row r="61" spans="1:9" s="1133" customFormat="1" ht="12" customHeight="1" x14ac:dyDescent="0.2">
      <c r="A61" s="971" t="s">
        <v>557</v>
      </c>
      <c r="B61" s="972" t="s">
        <v>558</v>
      </c>
      <c r="C61" s="972"/>
      <c r="D61" s="1144"/>
      <c r="E61" s="1144"/>
      <c r="F61" s="1144"/>
      <c r="G61" s="1144"/>
      <c r="H61" s="1144"/>
      <c r="I61" s="1157">
        <f t="shared" si="17"/>
        <v>0</v>
      </c>
    </row>
    <row r="62" spans="1:9" s="1133" customFormat="1" ht="12" customHeight="1" x14ac:dyDescent="0.2">
      <c r="A62" s="973"/>
      <c r="B62" s="974" t="s">
        <v>559</v>
      </c>
      <c r="C62" s="974"/>
      <c r="D62" s="1140"/>
      <c r="E62" s="1140"/>
      <c r="F62" s="1140"/>
      <c r="G62" s="1140"/>
      <c r="H62" s="1140"/>
      <c r="I62" s="1159">
        <f t="shared" si="17"/>
        <v>0</v>
      </c>
    </row>
    <row r="63" spans="1:9" s="1133" customFormat="1" ht="12" customHeight="1" thickBot="1" x14ac:dyDescent="0.25">
      <c r="A63" s="975"/>
      <c r="B63" s="976" t="s">
        <v>560</v>
      </c>
      <c r="C63" s="976"/>
      <c r="D63" s="1160"/>
      <c r="E63" s="1160"/>
      <c r="F63" s="1160"/>
      <c r="G63" s="1160"/>
      <c r="H63" s="1160"/>
      <c r="I63" s="1161">
        <f t="shared" si="17"/>
        <v>0</v>
      </c>
    </row>
    <row r="64" spans="1:9" s="1133" customFormat="1" ht="12" customHeight="1" x14ac:dyDescent="0.2">
      <c r="A64" s="977"/>
      <c r="B64" s="207"/>
      <c r="C64" s="207"/>
      <c r="D64" s="978"/>
      <c r="E64" s="979"/>
    </row>
    <row r="65" spans="1:9" s="1133" customFormat="1" ht="12" customHeight="1" x14ac:dyDescent="0.2">
      <c r="A65" s="980" t="s">
        <v>335</v>
      </c>
      <c r="B65" s="207"/>
      <c r="C65" s="1162" t="str">
        <f>[5]P8!C91</f>
        <v>Ing. Pavel Jakoubek</v>
      </c>
      <c r="D65" s="208" t="s">
        <v>336</v>
      </c>
      <c r="E65" s="979"/>
      <c r="F65" s="1163"/>
      <c r="G65" s="981" t="s">
        <v>337</v>
      </c>
      <c r="H65" s="1164" t="s">
        <v>639</v>
      </c>
    </row>
    <row r="66" spans="1:9" s="1133" customFormat="1" ht="7.5" customHeight="1" x14ac:dyDescent="0.2">
      <c r="D66" s="208"/>
      <c r="E66" s="207"/>
      <c r="F66" s="1163"/>
      <c r="G66" s="1163"/>
      <c r="H66" s="1163"/>
      <c r="I66" s="1163"/>
    </row>
    <row r="67" spans="1:9" s="1133" customFormat="1" ht="12" customHeight="1" x14ac:dyDescent="0.2">
      <c r="A67" s="980" t="s">
        <v>338</v>
      </c>
      <c r="B67" s="207"/>
      <c r="C67" s="1162" t="str">
        <f>[5]P8!C93</f>
        <v>Ing. Pavel Jakoubek</v>
      </c>
      <c r="D67" s="208" t="s">
        <v>336</v>
      </c>
      <c r="E67" s="982"/>
      <c r="F67" s="1163"/>
      <c r="G67" s="1163"/>
      <c r="H67" s="1163"/>
      <c r="I67" s="1163"/>
    </row>
    <row r="68" spans="1:9" s="1133" customFormat="1" ht="7.5" customHeight="1" x14ac:dyDescent="0.2">
      <c r="A68" s="1163"/>
      <c r="B68" s="1163"/>
      <c r="C68" s="1163"/>
      <c r="D68" s="1163"/>
      <c r="E68" s="1163"/>
      <c r="F68" s="1163"/>
      <c r="G68" s="1163"/>
      <c r="H68" s="1163"/>
      <c r="I68" s="1163"/>
    </row>
    <row r="69" spans="1:9" x14ac:dyDescent="0.3">
      <c r="A69" s="209" t="s">
        <v>561</v>
      </c>
      <c r="B69" s="1165"/>
      <c r="C69" s="1165"/>
    </row>
  </sheetData>
  <sheetProtection algorithmName="SHA-512" hashValue="c3PWY+VRZFaDTlb8tcWinwaC1CJY98Ifh5enEC7sXHCq9/pYM9FetqbWU1FApHn+kJtMD37yy+s4FQw6kWtLPw==" saltValue="HDNWiRzujlT2m6pvhuYRug==" spinCount="100000" sheet="1" objects="1" scenarios="1"/>
  <protectedRanges>
    <protectedRange sqref="F39:H41 F24:H27 F11:H14 F16:H20 F22:H22 F33:H33 F35:H36 F48:H48 F43:H46 F58:H59 F61:H63 F30:H31 F50:H54 F7:H9" name="Oblast1"/>
  </protectedRanges>
  <mergeCells count="18">
    <mergeCell ref="A56:I56"/>
    <mergeCell ref="B15:C15"/>
    <mergeCell ref="B21:C21"/>
    <mergeCell ref="B23:C23"/>
    <mergeCell ref="B28:C28"/>
    <mergeCell ref="B32:C32"/>
    <mergeCell ref="B34:C34"/>
    <mergeCell ref="A37:C37"/>
    <mergeCell ref="B38:C38"/>
    <mergeCell ref="B42:C42"/>
    <mergeCell ref="B47:C47"/>
    <mergeCell ref="B49:C49"/>
    <mergeCell ref="B10:C10"/>
    <mergeCell ref="C1:E1"/>
    <mergeCell ref="B2:G2"/>
    <mergeCell ref="A3:G3"/>
    <mergeCell ref="A5:C5"/>
    <mergeCell ref="B6:C6"/>
  </mergeCells>
  <pageMargins left="0.34" right="0.17" top="0.38" bottom="0.34" header="0.3" footer="0.3"/>
  <pageSetup paperSize="9" fitToHeight="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96"/>
  <sheetViews>
    <sheetView showGridLines="0" zoomScale="120" zoomScaleNormal="120" zoomScaleSheetLayoutView="110" workbookViewId="0">
      <selection activeCell="L75" sqref="L74:L75"/>
    </sheetView>
  </sheetViews>
  <sheetFormatPr defaultColWidth="9.109375" defaultRowHeight="14.4" x14ac:dyDescent="0.3"/>
  <cols>
    <col min="1" max="1" width="4.44140625" style="1129" customWidth="1"/>
    <col min="2" max="2" width="5" style="1129" customWidth="1"/>
    <col min="3" max="3" width="32.6640625" style="1129" customWidth="1"/>
    <col min="4" max="5" width="10" style="1129" customWidth="1"/>
    <col min="6" max="7" width="8.33203125" style="1129" customWidth="1"/>
    <col min="8" max="8" width="10" style="1129" customWidth="1"/>
    <col min="9" max="16384" width="9.109375" style="1129"/>
  </cols>
  <sheetData>
    <row r="1" spans="1:11" x14ac:dyDescent="0.3">
      <c r="A1" s="1166"/>
      <c r="B1" s="1166"/>
      <c r="C1" s="1167" t="s">
        <v>254</v>
      </c>
      <c r="D1" s="1166"/>
      <c r="E1" s="1168" t="s">
        <v>255</v>
      </c>
      <c r="F1" s="1169">
        <v>2025</v>
      </c>
      <c r="G1" s="1166"/>
      <c r="H1" s="120" t="s">
        <v>256</v>
      </c>
    </row>
    <row r="2" spans="1:11" s="1133" customFormat="1" ht="11.4" customHeight="1" x14ac:dyDescent="0.2">
      <c r="A2" s="121"/>
      <c r="B2" s="1505" t="s">
        <v>343</v>
      </c>
      <c r="C2" s="1505"/>
      <c r="D2" s="1505"/>
      <c r="E2" s="1505"/>
      <c r="F2" s="1505"/>
      <c r="G2" s="1505"/>
      <c r="H2" s="122"/>
      <c r="I2" s="123"/>
      <c r="J2" s="1163"/>
      <c r="K2" s="1163"/>
    </row>
    <row r="3" spans="1:11" s="1133" customFormat="1" ht="11.4" customHeight="1" thickBot="1" x14ac:dyDescent="0.25">
      <c r="A3" s="121"/>
      <c r="B3" s="121"/>
      <c r="C3" s="121" t="s">
        <v>258</v>
      </c>
      <c r="D3" s="121"/>
      <c r="E3" s="121"/>
      <c r="F3" s="121"/>
      <c r="G3" s="121"/>
      <c r="H3" s="124" t="s">
        <v>259</v>
      </c>
      <c r="I3" s="123"/>
      <c r="J3" s="1163"/>
      <c r="K3" s="1163"/>
    </row>
    <row r="4" spans="1:11" s="1133" customFormat="1" ht="11.4" customHeight="1" x14ac:dyDescent="0.2">
      <c r="A4" s="1483"/>
      <c r="B4" s="1485" t="s">
        <v>260</v>
      </c>
      <c r="C4" s="1487" t="s">
        <v>261</v>
      </c>
      <c r="D4" s="1489" t="s">
        <v>262</v>
      </c>
      <c r="E4" s="1491" t="s">
        <v>263</v>
      </c>
      <c r="F4" s="1485" t="s">
        <v>264</v>
      </c>
      <c r="G4" s="1485"/>
      <c r="H4" s="1493"/>
      <c r="I4" s="123"/>
      <c r="J4" s="1163"/>
      <c r="K4" s="1163"/>
    </row>
    <row r="5" spans="1:11" s="1133" customFormat="1" ht="11.4" customHeight="1" thickBot="1" x14ac:dyDescent="0.25">
      <c r="A5" s="1484"/>
      <c r="B5" s="1486"/>
      <c r="C5" s="1488"/>
      <c r="D5" s="1490"/>
      <c r="E5" s="1492"/>
      <c r="F5" s="506" t="s">
        <v>265</v>
      </c>
      <c r="G5" s="506" t="s">
        <v>266</v>
      </c>
      <c r="H5" s="125" t="s">
        <v>267</v>
      </c>
      <c r="I5" s="123"/>
      <c r="J5" s="1163"/>
      <c r="K5" s="1163"/>
    </row>
    <row r="6" spans="1:11" s="1133" customFormat="1" ht="11.4" customHeight="1" thickBot="1" x14ac:dyDescent="0.25">
      <c r="A6" s="1479" t="s">
        <v>268</v>
      </c>
      <c r="B6" s="1480"/>
      <c r="C6" s="1481"/>
      <c r="D6" s="126">
        <f>D7+D24+D46+D60+D63+D72+D80+D83</f>
        <v>11513000</v>
      </c>
      <c r="E6" s="127">
        <f>E7+E24+E46+E60+E63+E72+E80+E83</f>
        <v>8183000</v>
      </c>
      <c r="F6" s="128">
        <f>F7+F24+F46+F60+F63+F72+F80+F83</f>
        <v>2980000</v>
      </c>
      <c r="G6" s="128">
        <f>G7+G24+G46+G60+G63+G72+G80+G83</f>
        <v>350000</v>
      </c>
      <c r="H6" s="129">
        <f>H7+H24+H46+H60+H63+H72+H80+H83</f>
        <v>0</v>
      </c>
      <c r="I6" s="123"/>
      <c r="J6" s="1163"/>
      <c r="K6" s="1163"/>
    </row>
    <row r="7" spans="1:11" s="1133" customFormat="1" ht="11.4" customHeight="1" thickBot="1" x14ac:dyDescent="0.25">
      <c r="A7" s="130">
        <v>50</v>
      </c>
      <c r="B7" s="1469" t="s">
        <v>269</v>
      </c>
      <c r="C7" s="1470"/>
      <c r="D7" s="131">
        <f>SUM(E7:H7)</f>
        <v>4523000</v>
      </c>
      <c r="E7" s="132">
        <f>SUM(E8+E17+E22)</f>
        <v>3050000</v>
      </c>
      <c r="F7" s="133">
        <f>SUM(F8+F17+F22)</f>
        <v>1473000</v>
      </c>
      <c r="G7" s="133">
        <f>SUM(G8+G17+G22)</f>
        <v>0</v>
      </c>
      <c r="H7" s="134">
        <f>SUM(H8+H17+H22)</f>
        <v>0</v>
      </c>
      <c r="I7" s="123"/>
      <c r="J7" s="1163"/>
      <c r="K7" s="1163"/>
    </row>
    <row r="8" spans="1:11" s="1133" customFormat="1" ht="11.4" customHeight="1" thickBot="1" x14ac:dyDescent="0.25">
      <c r="A8" s="135">
        <v>501</v>
      </c>
      <c r="B8" s="1471" t="s">
        <v>270</v>
      </c>
      <c r="C8" s="1472"/>
      <c r="D8" s="136">
        <f>SUM(E8:H8)</f>
        <v>287000</v>
      </c>
      <c r="E8" s="137">
        <f>SUM(E9:E16)</f>
        <v>0</v>
      </c>
      <c r="F8" s="138">
        <f>SUM(F9:F16)</f>
        <v>287000</v>
      </c>
      <c r="G8" s="138">
        <f>SUM(G9:G16)</f>
        <v>0</v>
      </c>
      <c r="H8" s="139">
        <f>SUM(H9:H16)</f>
        <v>0</v>
      </c>
      <c r="I8" s="123"/>
      <c r="J8" s="1163"/>
      <c r="K8" s="1163"/>
    </row>
    <row r="9" spans="1:11" s="1133" customFormat="1" ht="11.4" customHeight="1" x14ac:dyDescent="0.2">
      <c r="A9" s="140">
        <v>501</v>
      </c>
      <c r="B9" s="141">
        <v>310</v>
      </c>
      <c r="C9" s="142" t="s">
        <v>271</v>
      </c>
      <c r="D9" s="143">
        <f>SUM(E9:H9)</f>
        <v>150000</v>
      </c>
      <c r="E9" s="1170"/>
      <c r="F9" s="1171">
        <v>150000</v>
      </c>
      <c r="G9" s="1171"/>
      <c r="H9" s="1172"/>
      <c r="I9" s="123"/>
      <c r="J9" s="1163"/>
      <c r="K9" s="1163"/>
    </row>
    <row r="10" spans="1:11" s="1133" customFormat="1" ht="11.4" customHeight="1" x14ac:dyDescent="0.2">
      <c r="A10" s="144">
        <v>501</v>
      </c>
      <c r="B10" s="145">
        <v>320</v>
      </c>
      <c r="C10" s="146" t="s">
        <v>272</v>
      </c>
      <c r="D10" s="147">
        <f t="shared" ref="D10:D87" si="0">SUM(E10:H10)</f>
        <v>15000</v>
      </c>
      <c r="E10" s="1173"/>
      <c r="F10" s="1174">
        <v>15000</v>
      </c>
      <c r="G10" s="1174"/>
      <c r="H10" s="1175"/>
      <c r="I10" s="123"/>
      <c r="J10" s="1163"/>
      <c r="K10" s="1163"/>
    </row>
    <row r="11" spans="1:11" s="1133" customFormat="1" ht="11.4" customHeight="1" x14ac:dyDescent="0.2">
      <c r="A11" s="144">
        <v>501</v>
      </c>
      <c r="B11" s="145">
        <v>330</v>
      </c>
      <c r="C11" s="146" t="s">
        <v>273</v>
      </c>
      <c r="D11" s="147">
        <f t="shared" si="0"/>
        <v>5000</v>
      </c>
      <c r="E11" s="1173"/>
      <c r="F11" s="1174">
        <v>5000</v>
      </c>
      <c r="G11" s="1174"/>
      <c r="H11" s="1175"/>
      <c r="I11" s="123"/>
      <c r="J11" s="1163"/>
      <c r="K11" s="1163"/>
    </row>
    <row r="12" spans="1:11" s="1133" customFormat="1" ht="11.4" customHeight="1" x14ac:dyDescent="0.2">
      <c r="A12" s="144">
        <v>501</v>
      </c>
      <c r="B12" s="145">
        <v>340</v>
      </c>
      <c r="C12" s="146" t="s">
        <v>274</v>
      </c>
      <c r="D12" s="147">
        <f t="shared" si="0"/>
        <v>2000</v>
      </c>
      <c r="E12" s="1173"/>
      <c r="F12" s="1174">
        <v>2000</v>
      </c>
      <c r="G12" s="1174"/>
      <c r="H12" s="1175"/>
      <c r="I12" s="123"/>
      <c r="J12" s="1163"/>
      <c r="K12" s="1163"/>
    </row>
    <row r="13" spans="1:11" s="1133" customFormat="1" ht="11.4" customHeight="1" x14ac:dyDescent="0.2">
      <c r="A13" s="144">
        <v>501</v>
      </c>
      <c r="B13" s="145">
        <v>360</v>
      </c>
      <c r="C13" s="146" t="s">
        <v>275</v>
      </c>
      <c r="D13" s="147">
        <f t="shared" si="0"/>
        <v>30000</v>
      </c>
      <c r="E13" s="1173"/>
      <c r="F13" s="1174">
        <v>30000</v>
      </c>
      <c r="G13" s="1174"/>
      <c r="H13" s="1175"/>
      <c r="I13" s="123"/>
      <c r="J13" s="1163"/>
      <c r="K13" s="1163"/>
    </row>
    <row r="14" spans="1:11" s="1133" customFormat="1" ht="11.4" customHeight="1" x14ac:dyDescent="0.2">
      <c r="A14" s="144">
        <v>501</v>
      </c>
      <c r="B14" s="145">
        <v>370</v>
      </c>
      <c r="C14" s="146" t="s">
        <v>276</v>
      </c>
      <c r="D14" s="147">
        <f t="shared" si="0"/>
        <v>0</v>
      </c>
      <c r="E14" s="1173"/>
      <c r="F14" s="1174"/>
      <c r="G14" s="1174"/>
      <c r="H14" s="1175"/>
      <c r="I14" s="123"/>
      <c r="J14" s="1163"/>
      <c r="K14" s="1163"/>
    </row>
    <row r="15" spans="1:11" s="1133" customFormat="1" ht="11.4" customHeight="1" x14ac:dyDescent="0.2">
      <c r="A15" s="144">
        <v>501</v>
      </c>
      <c r="B15" s="145">
        <v>380</v>
      </c>
      <c r="C15" s="146" t="s">
        <v>277</v>
      </c>
      <c r="D15" s="147">
        <f t="shared" si="0"/>
        <v>30000</v>
      </c>
      <c r="E15" s="1173"/>
      <c r="F15" s="1174">
        <v>30000</v>
      </c>
      <c r="G15" s="1174"/>
      <c r="H15" s="1175"/>
      <c r="I15" s="123"/>
      <c r="J15" s="1163"/>
      <c r="K15" s="1163"/>
    </row>
    <row r="16" spans="1:11" s="1133" customFormat="1" ht="11.4" customHeight="1" thickBot="1" x14ac:dyDescent="0.25">
      <c r="A16" s="148">
        <v>501</v>
      </c>
      <c r="B16" s="149">
        <v>390</v>
      </c>
      <c r="C16" s="150" t="s">
        <v>278</v>
      </c>
      <c r="D16" s="151">
        <f t="shared" si="0"/>
        <v>55000</v>
      </c>
      <c r="E16" s="1176"/>
      <c r="F16" s="1177">
        <v>55000</v>
      </c>
      <c r="G16" s="1177"/>
      <c r="H16" s="1178"/>
      <c r="I16" s="123"/>
      <c r="J16" s="1163"/>
      <c r="K16" s="1163"/>
    </row>
    <row r="17" spans="1:11" s="1133" customFormat="1" ht="11.4" customHeight="1" thickBot="1" x14ac:dyDescent="0.25">
      <c r="A17" s="135">
        <v>502</v>
      </c>
      <c r="B17" s="1471" t="s">
        <v>279</v>
      </c>
      <c r="C17" s="1472"/>
      <c r="D17" s="136">
        <f t="shared" si="0"/>
        <v>4136000</v>
      </c>
      <c r="E17" s="152">
        <f>SUM(E18:E21)</f>
        <v>3050000</v>
      </c>
      <c r="F17" s="153">
        <f>SUM(F18:F21)</f>
        <v>1086000</v>
      </c>
      <c r="G17" s="153">
        <f>SUM(G18:G21)</f>
        <v>0</v>
      </c>
      <c r="H17" s="154">
        <f>SUM(H18:H21)</f>
        <v>0</v>
      </c>
      <c r="I17" s="123"/>
      <c r="J17" s="1163"/>
      <c r="K17" s="1163"/>
    </row>
    <row r="18" spans="1:11" s="1133" customFormat="1" ht="11.4" customHeight="1" x14ac:dyDescent="0.2">
      <c r="A18" s="140">
        <v>502</v>
      </c>
      <c r="B18" s="141">
        <v>310</v>
      </c>
      <c r="C18" s="142" t="s">
        <v>280</v>
      </c>
      <c r="D18" s="143">
        <f t="shared" si="0"/>
        <v>1300000</v>
      </c>
      <c r="E18" s="1170">
        <v>850000</v>
      </c>
      <c r="F18" s="1171">
        <v>450000</v>
      </c>
      <c r="G18" s="1171"/>
      <c r="H18" s="1172"/>
      <c r="I18" s="123"/>
      <c r="J18" s="1163"/>
      <c r="K18" s="1163"/>
    </row>
    <row r="19" spans="1:11" s="1133" customFormat="1" ht="11.4" customHeight="1" x14ac:dyDescent="0.2">
      <c r="A19" s="144">
        <v>502</v>
      </c>
      <c r="B19" s="145">
        <v>320</v>
      </c>
      <c r="C19" s="146" t="s">
        <v>281</v>
      </c>
      <c r="D19" s="147">
        <f t="shared" si="0"/>
        <v>2050000</v>
      </c>
      <c r="E19" s="1173">
        <v>1700000</v>
      </c>
      <c r="F19" s="1174">
        <v>350000</v>
      </c>
      <c r="G19" s="1174"/>
      <c r="H19" s="1175"/>
      <c r="I19" s="123"/>
      <c r="J19" s="1163"/>
      <c r="K19" s="1163"/>
    </row>
    <row r="20" spans="1:11" s="1133" customFormat="1" ht="11.4" customHeight="1" x14ac:dyDescent="0.2">
      <c r="A20" s="144">
        <v>502</v>
      </c>
      <c r="B20" s="145">
        <v>330</v>
      </c>
      <c r="C20" s="146" t="s">
        <v>282</v>
      </c>
      <c r="D20" s="147">
        <f t="shared" si="0"/>
        <v>306000</v>
      </c>
      <c r="E20" s="1173">
        <v>200000</v>
      </c>
      <c r="F20" s="1174">
        <v>106000</v>
      </c>
      <c r="G20" s="1174"/>
      <c r="H20" s="1175"/>
      <c r="I20" s="123"/>
      <c r="J20" s="1163"/>
      <c r="K20" s="1163"/>
    </row>
    <row r="21" spans="1:11" s="1133" customFormat="1" ht="11.4" customHeight="1" thickBot="1" x14ac:dyDescent="0.25">
      <c r="A21" s="148">
        <v>502</v>
      </c>
      <c r="B21" s="149">
        <v>340</v>
      </c>
      <c r="C21" s="150" t="s">
        <v>283</v>
      </c>
      <c r="D21" s="151">
        <f>SUM(E21:H21)</f>
        <v>480000</v>
      </c>
      <c r="E21" s="1173">
        <v>300000</v>
      </c>
      <c r="F21" s="1174">
        <v>180000</v>
      </c>
      <c r="G21" s="1174"/>
      <c r="H21" s="1175"/>
      <c r="I21" s="123"/>
      <c r="J21" s="1179"/>
      <c r="K21" s="1163"/>
    </row>
    <row r="22" spans="1:11" s="1133" customFormat="1" ht="11.4" customHeight="1" thickBot="1" x14ac:dyDescent="0.25">
      <c r="A22" s="135">
        <v>504</v>
      </c>
      <c r="B22" s="1471" t="s">
        <v>642</v>
      </c>
      <c r="C22" s="1472"/>
      <c r="D22" s="136">
        <f>SUM(E22:H22)</f>
        <v>100000</v>
      </c>
      <c r="E22" s="152">
        <f>SUM(E23:E23)</f>
        <v>0</v>
      </c>
      <c r="F22" s="153">
        <f>SUM(F23:F23)</f>
        <v>100000</v>
      </c>
      <c r="G22" s="153">
        <f>SUM(G23:G23)</f>
        <v>0</v>
      </c>
      <c r="H22" s="154">
        <f>SUM(H23:H23)</f>
        <v>0</v>
      </c>
      <c r="I22" s="123"/>
      <c r="J22" s="1179"/>
      <c r="K22" s="1163"/>
    </row>
    <row r="23" spans="1:11" s="1133" customFormat="1" ht="11.4" customHeight="1" thickBot="1" x14ac:dyDescent="0.25">
      <c r="A23" s="148">
        <v>504</v>
      </c>
      <c r="B23" s="149">
        <v>300</v>
      </c>
      <c r="C23" s="150" t="s">
        <v>643</v>
      </c>
      <c r="D23" s="151">
        <f>SUM(E23:H23)</f>
        <v>100000</v>
      </c>
      <c r="E23" s="1173"/>
      <c r="F23" s="1174">
        <v>100000</v>
      </c>
      <c r="G23" s="1174"/>
      <c r="H23" s="1175"/>
      <c r="I23" s="123"/>
      <c r="J23" s="1163"/>
      <c r="K23" s="1163"/>
    </row>
    <row r="24" spans="1:11" s="1133" customFormat="1" ht="11.4" customHeight="1" thickBot="1" x14ac:dyDescent="0.25">
      <c r="A24" s="155">
        <v>51</v>
      </c>
      <c r="B24" s="1473" t="s">
        <v>284</v>
      </c>
      <c r="C24" s="1474"/>
      <c r="D24" s="156">
        <f t="shared" si="0"/>
        <v>938000</v>
      </c>
      <c r="E24" s="157">
        <f>SUM(E25+E28+E30+E32)</f>
        <v>400000</v>
      </c>
      <c r="F24" s="157">
        <f>SUM(F25+F28+F30+F32)</f>
        <v>288000</v>
      </c>
      <c r="G24" s="157">
        <f>SUM(G25+G28+G30+G32)</f>
        <v>250000</v>
      </c>
      <c r="H24" s="157">
        <f>SUM(H25+H28+H30+H32)</f>
        <v>0</v>
      </c>
      <c r="I24" s="123"/>
      <c r="J24" s="1163"/>
      <c r="K24" s="1163"/>
    </row>
    <row r="25" spans="1:11" s="1133" customFormat="1" ht="11.4" customHeight="1" thickBot="1" x14ac:dyDescent="0.25">
      <c r="A25" s="158">
        <v>511</v>
      </c>
      <c r="B25" s="1463" t="s">
        <v>285</v>
      </c>
      <c r="C25" s="1464"/>
      <c r="D25" s="159">
        <f t="shared" ref="D25" si="1">SUM(E25:H25)</f>
        <v>510000</v>
      </c>
      <c r="E25" s="160">
        <f>SUM(E26:E27)</f>
        <v>400000</v>
      </c>
      <c r="F25" s="160">
        <f>SUM(F26:F27)</f>
        <v>10000</v>
      </c>
      <c r="G25" s="160">
        <f>SUM(G26:G27)</f>
        <v>100000</v>
      </c>
      <c r="H25" s="160">
        <f>SUM(H26:H27)</f>
        <v>0</v>
      </c>
      <c r="I25" s="123"/>
      <c r="J25" s="1163"/>
      <c r="K25" s="1163"/>
    </row>
    <row r="26" spans="1:11" s="1133" customFormat="1" ht="11.4" customHeight="1" x14ac:dyDescent="0.2">
      <c r="A26" s="161">
        <v>511</v>
      </c>
      <c r="B26" s="162">
        <v>300</v>
      </c>
      <c r="C26" s="163" t="s">
        <v>286</v>
      </c>
      <c r="D26" s="164">
        <f t="shared" si="0"/>
        <v>500000</v>
      </c>
      <c r="E26" s="1173">
        <v>400000</v>
      </c>
      <c r="F26" s="1174"/>
      <c r="G26" s="1174">
        <v>100000</v>
      </c>
      <c r="H26" s="1175"/>
      <c r="I26" s="123"/>
      <c r="J26" s="1163"/>
      <c r="K26" s="1163"/>
    </row>
    <row r="27" spans="1:11" s="1133" customFormat="1" ht="11.4" customHeight="1" thickBot="1" x14ac:dyDescent="0.25">
      <c r="A27" s="165">
        <v>511</v>
      </c>
      <c r="B27" s="166">
        <v>310</v>
      </c>
      <c r="C27" s="167" t="s">
        <v>287</v>
      </c>
      <c r="D27" s="168">
        <f t="shared" si="0"/>
        <v>10000</v>
      </c>
      <c r="E27" s="1173"/>
      <c r="F27" s="1174">
        <v>10000</v>
      </c>
      <c r="G27" s="1174"/>
      <c r="H27" s="1175"/>
      <c r="I27" s="123"/>
      <c r="J27" s="1163"/>
      <c r="K27" s="1163"/>
    </row>
    <row r="28" spans="1:11" s="1133" customFormat="1" ht="11.4" customHeight="1" thickBot="1" x14ac:dyDescent="0.25">
      <c r="A28" s="158">
        <v>512</v>
      </c>
      <c r="B28" s="1463" t="s">
        <v>288</v>
      </c>
      <c r="C28" s="1464"/>
      <c r="D28" s="159">
        <f t="shared" si="0"/>
        <v>0</v>
      </c>
      <c r="E28" s="160">
        <f>SUM(E29:E29)</f>
        <v>0</v>
      </c>
      <c r="F28" s="160">
        <f>SUM(F29:F29)</f>
        <v>0</v>
      </c>
      <c r="G28" s="160">
        <f>SUM(G29:G29)</f>
        <v>0</v>
      </c>
      <c r="H28" s="160">
        <f>SUM(H29:H29)</f>
        <v>0</v>
      </c>
      <c r="I28" s="123"/>
      <c r="J28" s="1163"/>
      <c r="K28" s="1163"/>
    </row>
    <row r="29" spans="1:11" s="1133" customFormat="1" ht="11.4" customHeight="1" thickBot="1" x14ac:dyDescent="0.25">
      <c r="A29" s="165">
        <v>512</v>
      </c>
      <c r="B29" s="166">
        <v>300</v>
      </c>
      <c r="C29" s="167" t="s">
        <v>289</v>
      </c>
      <c r="D29" s="168">
        <f t="shared" si="0"/>
        <v>0</v>
      </c>
      <c r="E29" s="1173"/>
      <c r="F29" s="1174"/>
      <c r="G29" s="1174"/>
      <c r="H29" s="1175"/>
      <c r="I29" s="123"/>
      <c r="J29" s="1163"/>
      <c r="K29" s="1163"/>
    </row>
    <row r="30" spans="1:11" s="1133" customFormat="1" ht="11.4" customHeight="1" thickBot="1" x14ac:dyDescent="0.25">
      <c r="A30" s="158">
        <v>513</v>
      </c>
      <c r="B30" s="1463" t="s">
        <v>290</v>
      </c>
      <c r="C30" s="1464"/>
      <c r="D30" s="159">
        <f t="shared" si="0"/>
        <v>3000</v>
      </c>
      <c r="E30" s="160">
        <f>SUM(E31:E31)</f>
        <v>0</v>
      </c>
      <c r="F30" s="160">
        <f>SUM(F31:F31)</f>
        <v>3000</v>
      </c>
      <c r="G30" s="160">
        <f>SUM(G31:G31)</f>
        <v>0</v>
      </c>
      <c r="H30" s="160">
        <f>SUM(H31:H31)</f>
        <v>0</v>
      </c>
      <c r="I30" s="123"/>
      <c r="J30" s="1163"/>
      <c r="K30" s="1163"/>
    </row>
    <row r="31" spans="1:11" s="1133" customFormat="1" ht="11.4" customHeight="1" thickBot="1" x14ac:dyDescent="0.25">
      <c r="A31" s="165">
        <v>513</v>
      </c>
      <c r="B31" s="166">
        <v>300</v>
      </c>
      <c r="C31" s="167" t="s">
        <v>291</v>
      </c>
      <c r="D31" s="168">
        <f t="shared" si="0"/>
        <v>3000</v>
      </c>
      <c r="E31" s="1173"/>
      <c r="F31" s="1174">
        <v>3000</v>
      </c>
      <c r="G31" s="1174"/>
      <c r="H31" s="1175"/>
      <c r="I31" s="123"/>
      <c r="J31" s="1163"/>
      <c r="K31" s="1163"/>
    </row>
    <row r="32" spans="1:11" s="1133" customFormat="1" ht="11.4" customHeight="1" thickBot="1" x14ac:dyDescent="0.25">
      <c r="A32" s="158">
        <v>518</v>
      </c>
      <c r="B32" s="1463" t="s">
        <v>292</v>
      </c>
      <c r="C32" s="1464"/>
      <c r="D32" s="159">
        <f t="shared" si="0"/>
        <v>425000</v>
      </c>
      <c r="E32" s="160">
        <f>SUM(E33:E45)</f>
        <v>0</v>
      </c>
      <c r="F32" s="160">
        <f>SUM(F33:F45)</f>
        <v>275000</v>
      </c>
      <c r="G32" s="160">
        <f>SUM(G33:G45)</f>
        <v>150000</v>
      </c>
      <c r="H32" s="160">
        <f>SUM(H33:H45)</f>
        <v>0</v>
      </c>
      <c r="I32" s="123"/>
      <c r="J32" s="1163"/>
      <c r="K32" s="1163"/>
    </row>
    <row r="33" spans="1:11" s="1133" customFormat="1" ht="11.4" customHeight="1" x14ac:dyDescent="0.2">
      <c r="A33" s="165">
        <v>518</v>
      </c>
      <c r="B33" s="166">
        <v>310</v>
      </c>
      <c r="C33" s="167" t="s">
        <v>293</v>
      </c>
      <c r="D33" s="168">
        <f t="shared" si="0"/>
        <v>10000</v>
      </c>
      <c r="E33" s="1173"/>
      <c r="F33" s="1174">
        <v>10000</v>
      </c>
      <c r="G33" s="1174"/>
      <c r="H33" s="1175"/>
      <c r="I33" s="123"/>
      <c r="J33" s="1163"/>
      <c r="K33" s="1163"/>
    </row>
    <row r="34" spans="1:11" s="1133" customFormat="1" ht="11.4" customHeight="1" x14ac:dyDescent="0.2">
      <c r="A34" s="165">
        <v>518</v>
      </c>
      <c r="B34" s="166">
        <v>320</v>
      </c>
      <c r="C34" s="167" t="s">
        <v>294</v>
      </c>
      <c r="D34" s="168">
        <f t="shared" si="0"/>
        <v>10000</v>
      </c>
      <c r="E34" s="1173"/>
      <c r="F34" s="1174">
        <v>10000</v>
      </c>
      <c r="G34" s="1174"/>
      <c r="H34" s="1175"/>
      <c r="I34" s="123"/>
      <c r="J34" s="1163"/>
      <c r="K34" s="1163"/>
    </row>
    <row r="35" spans="1:11" s="1133" customFormat="1" ht="11.4" customHeight="1" x14ac:dyDescent="0.2">
      <c r="A35" s="165">
        <v>518</v>
      </c>
      <c r="B35" s="166">
        <v>330</v>
      </c>
      <c r="C35" s="167" t="s">
        <v>295</v>
      </c>
      <c r="D35" s="168">
        <f t="shared" si="0"/>
        <v>0</v>
      </c>
      <c r="E35" s="1173"/>
      <c r="F35" s="1174"/>
      <c r="G35" s="1174"/>
      <c r="H35" s="1175"/>
      <c r="I35" s="123"/>
      <c r="J35" s="1179"/>
      <c r="K35" s="1163"/>
    </row>
    <row r="36" spans="1:11" s="1133" customFormat="1" ht="11.4" customHeight="1" x14ac:dyDescent="0.2">
      <c r="A36" s="165">
        <v>518</v>
      </c>
      <c r="B36" s="166">
        <v>340</v>
      </c>
      <c r="C36" s="167" t="s">
        <v>296</v>
      </c>
      <c r="D36" s="168">
        <f t="shared" si="0"/>
        <v>45000</v>
      </c>
      <c r="E36" s="1173"/>
      <c r="F36" s="1174">
        <v>45000</v>
      </c>
      <c r="G36" s="1174"/>
      <c r="H36" s="1175"/>
      <c r="I36" s="123"/>
      <c r="J36" s="1163"/>
      <c r="K36" s="1163"/>
    </row>
    <row r="37" spans="1:11" s="1133" customFormat="1" ht="11.4" customHeight="1" x14ac:dyDescent="0.2">
      <c r="A37" s="165">
        <v>518</v>
      </c>
      <c r="B37" s="166">
        <v>350</v>
      </c>
      <c r="C37" s="167" t="s">
        <v>297</v>
      </c>
      <c r="D37" s="168">
        <f t="shared" si="0"/>
        <v>200000</v>
      </c>
      <c r="E37" s="1173"/>
      <c r="F37" s="1174">
        <v>50000</v>
      </c>
      <c r="G37" s="1174">
        <v>150000</v>
      </c>
      <c r="H37" s="1175"/>
      <c r="I37" s="123"/>
      <c r="J37" s="1163"/>
      <c r="K37" s="1163"/>
    </row>
    <row r="38" spans="1:11" s="1133" customFormat="1" ht="11.4" customHeight="1" x14ac:dyDescent="0.2">
      <c r="A38" s="165">
        <v>518</v>
      </c>
      <c r="B38" s="166">
        <v>370</v>
      </c>
      <c r="C38" s="167" t="s">
        <v>298</v>
      </c>
      <c r="D38" s="168">
        <f t="shared" si="0"/>
        <v>0</v>
      </c>
      <c r="E38" s="1173"/>
      <c r="F38" s="1174"/>
      <c r="G38" s="1174"/>
      <c r="H38" s="1175"/>
      <c r="I38" s="123"/>
      <c r="J38" s="1163"/>
      <c r="K38" s="1163"/>
    </row>
    <row r="39" spans="1:11" s="1133" customFormat="1" ht="11.4" customHeight="1" x14ac:dyDescent="0.2">
      <c r="A39" s="165">
        <v>518</v>
      </c>
      <c r="B39" s="166">
        <v>400</v>
      </c>
      <c r="C39" s="167" t="s">
        <v>299</v>
      </c>
      <c r="D39" s="168">
        <f t="shared" si="0"/>
        <v>65000</v>
      </c>
      <c r="E39" s="1173"/>
      <c r="F39" s="1174">
        <v>65000</v>
      </c>
      <c r="G39" s="1174"/>
      <c r="H39" s="1175"/>
      <c r="I39" s="123"/>
      <c r="J39" s="1163"/>
      <c r="K39" s="1163"/>
    </row>
    <row r="40" spans="1:11" s="1133" customFormat="1" ht="11.4" customHeight="1" x14ac:dyDescent="0.2">
      <c r="A40" s="165">
        <v>518</v>
      </c>
      <c r="B40" s="166">
        <v>440</v>
      </c>
      <c r="C40" s="167" t="s">
        <v>300</v>
      </c>
      <c r="D40" s="168">
        <f t="shared" si="0"/>
        <v>0</v>
      </c>
      <c r="E40" s="1173"/>
      <c r="F40" s="1174"/>
      <c r="G40" s="1174"/>
      <c r="H40" s="1175"/>
      <c r="I40" s="123"/>
      <c r="J40" s="1163"/>
      <c r="K40" s="1163"/>
    </row>
    <row r="41" spans="1:11" s="1133" customFormat="1" ht="11.4" customHeight="1" x14ac:dyDescent="0.2">
      <c r="A41" s="165">
        <v>518</v>
      </c>
      <c r="B41" s="166">
        <v>450</v>
      </c>
      <c r="C41" s="167" t="s">
        <v>301</v>
      </c>
      <c r="D41" s="168">
        <f t="shared" si="0"/>
        <v>0</v>
      </c>
      <c r="E41" s="1173"/>
      <c r="F41" s="1174"/>
      <c r="G41" s="1174"/>
      <c r="H41" s="1175"/>
      <c r="I41" s="123"/>
      <c r="J41" s="1163"/>
      <c r="K41" s="1163"/>
    </row>
    <row r="42" spans="1:11" s="1133" customFormat="1" ht="11.4" customHeight="1" x14ac:dyDescent="0.2">
      <c r="A42" s="165">
        <v>518</v>
      </c>
      <c r="B42" s="166">
        <v>460</v>
      </c>
      <c r="C42" s="167" t="s">
        <v>302</v>
      </c>
      <c r="D42" s="168">
        <f t="shared" si="0"/>
        <v>0</v>
      </c>
      <c r="E42" s="1173"/>
      <c r="F42" s="1174"/>
      <c r="G42" s="1174"/>
      <c r="H42" s="1175"/>
      <c r="I42" s="123"/>
      <c r="J42" s="1163"/>
      <c r="K42" s="1163"/>
    </row>
    <row r="43" spans="1:11" s="1133" customFormat="1" ht="11.4" customHeight="1" x14ac:dyDescent="0.2">
      <c r="A43" s="165">
        <v>518</v>
      </c>
      <c r="B43" s="166">
        <v>470</v>
      </c>
      <c r="C43" s="167" t="s">
        <v>303</v>
      </c>
      <c r="D43" s="168">
        <f t="shared" si="0"/>
        <v>85000</v>
      </c>
      <c r="E43" s="1173"/>
      <c r="F43" s="1174">
        <v>85000</v>
      </c>
      <c r="G43" s="1174"/>
      <c r="H43" s="1175"/>
      <c r="I43" s="123"/>
      <c r="J43" s="1163"/>
      <c r="K43" s="1163"/>
    </row>
    <row r="44" spans="1:11" s="1133" customFormat="1" ht="11.4" customHeight="1" x14ac:dyDescent="0.2">
      <c r="A44" s="165">
        <v>518</v>
      </c>
      <c r="B44" s="166">
        <v>480</v>
      </c>
      <c r="C44" s="167" t="s">
        <v>304</v>
      </c>
      <c r="D44" s="168">
        <f t="shared" si="0"/>
        <v>10000</v>
      </c>
      <c r="E44" s="1173"/>
      <c r="F44" s="1174">
        <v>10000</v>
      </c>
      <c r="G44" s="1174"/>
      <c r="H44" s="1175"/>
      <c r="I44" s="123"/>
      <c r="J44" s="1163"/>
      <c r="K44" s="1163"/>
    </row>
    <row r="45" spans="1:11" s="1133" customFormat="1" ht="11.4" customHeight="1" thickBot="1" x14ac:dyDescent="0.25">
      <c r="A45" s="169">
        <v>518</v>
      </c>
      <c r="B45" s="170">
        <v>520</v>
      </c>
      <c r="C45" s="171" t="s">
        <v>305</v>
      </c>
      <c r="D45" s="172">
        <f t="shared" si="0"/>
        <v>0</v>
      </c>
      <c r="E45" s="1173"/>
      <c r="F45" s="1174"/>
      <c r="G45" s="1174"/>
      <c r="H45" s="1175"/>
      <c r="I45" s="123"/>
      <c r="J45" s="1163"/>
      <c r="K45" s="1163"/>
    </row>
    <row r="46" spans="1:11" s="1133" customFormat="1" ht="11.4" customHeight="1" thickBot="1" x14ac:dyDescent="0.25">
      <c r="A46" s="173">
        <v>52</v>
      </c>
      <c r="B46" s="1477" t="s">
        <v>306</v>
      </c>
      <c r="C46" s="1478"/>
      <c r="D46" s="174">
        <f t="shared" si="0"/>
        <v>5938000</v>
      </c>
      <c r="E46" s="175">
        <f>SUM(E47+E49+E51+E53+E58)</f>
        <v>4733000</v>
      </c>
      <c r="F46" s="175">
        <f>SUM(F47+F49+F51+F53+F58)</f>
        <v>1205000</v>
      </c>
      <c r="G46" s="175">
        <f>SUM(G47+G49+G51+G53+G58)</f>
        <v>0</v>
      </c>
      <c r="H46" s="175">
        <f>SUM(H47+H49+H51+H53+H58)</f>
        <v>0</v>
      </c>
      <c r="I46" s="123"/>
      <c r="J46" s="1163"/>
      <c r="K46" s="1163"/>
    </row>
    <row r="47" spans="1:11" s="1133" customFormat="1" ht="11.4" customHeight="1" thickBot="1" x14ac:dyDescent="0.25">
      <c r="A47" s="176">
        <v>521</v>
      </c>
      <c r="B47" s="1465" t="s">
        <v>307</v>
      </c>
      <c r="C47" s="1466"/>
      <c r="D47" s="177">
        <f t="shared" si="0"/>
        <v>4550000</v>
      </c>
      <c r="E47" s="178">
        <f>SUM(E48:E48)</f>
        <v>3700000</v>
      </c>
      <c r="F47" s="178">
        <f>SUM(F48:F48)</f>
        <v>850000</v>
      </c>
      <c r="G47" s="178">
        <f>SUM(G48:G48)</f>
        <v>0</v>
      </c>
      <c r="H47" s="178">
        <f>SUM(H48:H48)</f>
        <v>0</v>
      </c>
      <c r="I47" s="123"/>
      <c r="J47" s="1163"/>
      <c r="K47" s="1163"/>
    </row>
    <row r="48" spans="1:11" s="1133" customFormat="1" ht="11.4" customHeight="1" thickBot="1" x14ac:dyDescent="0.25">
      <c r="A48" s="179">
        <v>521</v>
      </c>
      <c r="B48" s="180"/>
      <c r="C48" s="181" t="s">
        <v>307</v>
      </c>
      <c r="D48" s="182">
        <f t="shared" si="0"/>
        <v>4550000</v>
      </c>
      <c r="E48" s="1173">
        <v>3700000</v>
      </c>
      <c r="F48" s="1174">
        <v>850000</v>
      </c>
      <c r="G48" s="1174"/>
      <c r="H48" s="1175"/>
      <c r="I48" s="123"/>
      <c r="J48" s="1163"/>
      <c r="K48" s="1163"/>
    </row>
    <row r="49" spans="1:11" s="1133" customFormat="1" ht="11.4" customHeight="1" thickBot="1" x14ac:dyDescent="0.25">
      <c r="A49" s="176">
        <v>524</v>
      </c>
      <c r="B49" s="1465" t="s">
        <v>308</v>
      </c>
      <c r="C49" s="1466"/>
      <c r="D49" s="177">
        <f t="shared" si="0"/>
        <v>1210000</v>
      </c>
      <c r="E49" s="178">
        <f>SUM(E50:E50)</f>
        <v>950000</v>
      </c>
      <c r="F49" s="178">
        <f>SUM(F50:F50)</f>
        <v>260000</v>
      </c>
      <c r="G49" s="178">
        <f>SUM(G50:G50)</f>
        <v>0</v>
      </c>
      <c r="H49" s="178">
        <f>SUM(H50:H50)</f>
        <v>0</v>
      </c>
      <c r="I49" s="123"/>
      <c r="J49" s="1163"/>
      <c r="K49" s="1163"/>
    </row>
    <row r="50" spans="1:11" s="1133" customFormat="1" ht="11.4" customHeight="1" thickBot="1" x14ac:dyDescent="0.25">
      <c r="A50" s="179">
        <v>524</v>
      </c>
      <c r="B50" s="180"/>
      <c r="C50" s="181" t="s">
        <v>308</v>
      </c>
      <c r="D50" s="182">
        <f t="shared" si="0"/>
        <v>1210000</v>
      </c>
      <c r="E50" s="1173">
        <v>950000</v>
      </c>
      <c r="F50" s="1174">
        <v>260000</v>
      </c>
      <c r="G50" s="1174"/>
      <c r="H50" s="1175"/>
      <c r="I50" s="123"/>
      <c r="J50" s="1163"/>
      <c r="K50" s="1163"/>
    </row>
    <row r="51" spans="1:11" s="1133" customFormat="1" ht="11.4" customHeight="1" thickBot="1" x14ac:dyDescent="0.25">
      <c r="A51" s="176">
        <v>525</v>
      </c>
      <c r="B51" s="1465" t="s">
        <v>309</v>
      </c>
      <c r="C51" s="1466"/>
      <c r="D51" s="177">
        <f t="shared" si="0"/>
        <v>30000</v>
      </c>
      <c r="E51" s="178">
        <f>SUM(E52:E52)</f>
        <v>18000</v>
      </c>
      <c r="F51" s="178">
        <f>SUM(F52:F52)</f>
        <v>12000</v>
      </c>
      <c r="G51" s="178">
        <f>SUM(G52:G52)</f>
        <v>0</v>
      </c>
      <c r="H51" s="178">
        <f>SUM(H52:H52)</f>
        <v>0</v>
      </c>
      <c r="I51" s="123"/>
      <c r="J51" s="1163"/>
      <c r="K51" s="1163"/>
    </row>
    <row r="52" spans="1:11" s="1133" customFormat="1" ht="11.4" customHeight="1" x14ac:dyDescent="0.2">
      <c r="A52" s="179">
        <v>525</v>
      </c>
      <c r="B52" s="180"/>
      <c r="C52" s="181" t="s">
        <v>309</v>
      </c>
      <c r="D52" s="182">
        <f t="shared" si="0"/>
        <v>30000</v>
      </c>
      <c r="E52" s="1173">
        <v>18000</v>
      </c>
      <c r="F52" s="1174">
        <v>12000</v>
      </c>
      <c r="G52" s="1174"/>
      <c r="H52" s="1175"/>
      <c r="I52" s="123"/>
      <c r="J52" s="1163"/>
      <c r="K52" s="1163"/>
    </row>
    <row r="53" spans="1:11" s="1133" customFormat="1" ht="11.4" customHeight="1" x14ac:dyDescent="0.2">
      <c r="A53" s="183">
        <v>527</v>
      </c>
      <c r="B53" s="1467" t="s">
        <v>310</v>
      </c>
      <c r="C53" s="1468"/>
      <c r="D53" s="184">
        <f t="shared" si="0"/>
        <v>148000</v>
      </c>
      <c r="E53" s="185">
        <f>SUM(E54:E57)</f>
        <v>65000</v>
      </c>
      <c r="F53" s="185">
        <f>SUM(F54:F57)</f>
        <v>83000</v>
      </c>
      <c r="G53" s="185">
        <f>SUM(G54:G57)</f>
        <v>0</v>
      </c>
      <c r="H53" s="185">
        <f>SUM(H54:H57)</f>
        <v>0</v>
      </c>
      <c r="I53" s="123"/>
      <c r="J53" s="1163"/>
      <c r="K53" s="1163"/>
    </row>
    <row r="54" spans="1:11" s="1133" customFormat="1" ht="11.4" customHeight="1" x14ac:dyDescent="0.2">
      <c r="A54" s="179">
        <v>527</v>
      </c>
      <c r="B54" s="180"/>
      <c r="C54" s="181" t="s">
        <v>311</v>
      </c>
      <c r="D54" s="182">
        <f t="shared" si="0"/>
        <v>115000</v>
      </c>
      <c r="E54" s="1173">
        <v>65000</v>
      </c>
      <c r="F54" s="1174">
        <v>50000</v>
      </c>
      <c r="G54" s="1174"/>
      <c r="H54" s="1175"/>
      <c r="I54" s="123"/>
      <c r="J54" s="1163"/>
      <c r="K54" s="1163"/>
    </row>
    <row r="55" spans="1:11" s="1133" customFormat="1" ht="11.4" customHeight="1" x14ac:dyDescent="0.2">
      <c r="A55" s="179">
        <v>527</v>
      </c>
      <c r="B55" s="180">
        <v>400</v>
      </c>
      <c r="C55" s="181" t="s">
        <v>312</v>
      </c>
      <c r="D55" s="182">
        <f t="shared" si="0"/>
        <v>10000</v>
      </c>
      <c r="E55" s="1173"/>
      <c r="F55" s="1174">
        <v>10000</v>
      </c>
      <c r="G55" s="1174"/>
      <c r="H55" s="1175"/>
      <c r="I55" s="123"/>
      <c r="J55" s="1163"/>
      <c r="K55" s="1163"/>
    </row>
    <row r="56" spans="1:11" s="1133" customFormat="1" ht="11.4" customHeight="1" x14ac:dyDescent="0.2">
      <c r="A56" s="179">
        <v>527</v>
      </c>
      <c r="B56" s="180">
        <v>500</v>
      </c>
      <c r="C56" s="181" t="s">
        <v>313</v>
      </c>
      <c r="D56" s="182">
        <f t="shared" si="0"/>
        <v>3000</v>
      </c>
      <c r="E56" s="1173"/>
      <c r="F56" s="1174">
        <v>3000</v>
      </c>
      <c r="G56" s="1174"/>
      <c r="H56" s="1175"/>
      <c r="I56" s="123"/>
      <c r="J56" s="1163"/>
      <c r="K56" s="1163"/>
    </row>
    <row r="57" spans="1:11" s="1133" customFormat="1" ht="11.4" customHeight="1" thickBot="1" x14ac:dyDescent="0.25">
      <c r="A57" s="179">
        <v>527</v>
      </c>
      <c r="B57" s="180">
        <v>600</v>
      </c>
      <c r="C57" s="181" t="s">
        <v>314</v>
      </c>
      <c r="D57" s="182">
        <f t="shared" si="0"/>
        <v>20000</v>
      </c>
      <c r="E57" s="1173"/>
      <c r="F57" s="1174">
        <v>20000</v>
      </c>
      <c r="G57" s="1174"/>
      <c r="H57" s="1175"/>
      <c r="I57" s="123"/>
      <c r="J57" s="1163"/>
      <c r="K57" s="1163"/>
    </row>
    <row r="58" spans="1:11" s="1133" customFormat="1" ht="11.4" customHeight="1" thickBot="1" x14ac:dyDescent="0.25">
      <c r="A58" s="176">
        <v>528</v>
      </c>
      <c r="B58" s="1465" t="s">
        <v>315</v>
      </c>
      <c r="C58" s="1466"/>
      <c r="D58" s="177">
        <f t="shared" si="0"/>
        <v>0</v>
      </c>
      <c r="E58" s="178">
        <f>SUM(E59:E59)</f>
        <v>0</v>
      </c>
      <c r="F58" s="178">
        <f>SUM(F59:F59)</f>
        <v>0</v>
      </c>
      <c r="G58" s="178">
        <f>SUM(G59:G59)</f>
        <v>0</v>
      </c>
      <c r="H58" s="178">
        <f>SUM(H59:H59)</f>
        <v>0</v>
      </c>
      <c r="I58" s="123"/>
      <c r="J58" s="1163"/>
      <c r="K58" s="1163"/>
    </row>
    <row r="59" spans="1:11" s="1133" customFormat="1" ht="11.4" customHeight="1" thickBot="1" x14ac:dyDescent="0.25">
      <c r="A59" s="179">
        <v>528</v>
      </c>
      <c r="B59" s="180"/>
      <c r="C59" s="181" t="s">
        <v>315</v>
      </c>
      <c r="D59" s="182">
        <f t="shared" si="0"/>
        <v>0</v>
      </c>
      <c r="E59" s="1173"/>
      <c r="F59" s="1174"/>
      <c r="G59" s="1174"/>
      <c r="H59" s="1175"/>
      <c r="I59" s="123"/>
      <c r="J59" s="1163"/>
      <c r="K59" s="1163"/>
    </row>
    <row r="60" spans="1:11" s="1133" customFormat="1" ht="11.4" customHeight="1" thickBot="1" x14ac:dyDescent="0.25">
      <c r="A60" s="130">
        <v>53</v>
      </c>
      <c r="B60" s="1469" t="s">
        <v>316</v>
      </c>
      <c r="C60" s="1470"/>
      <c r="D60" s="131">
        <f t="shared" si="0"/>
        <v>2000</v>
      </c>
      <c r="E60" s="132">
        <f t="shared" ref="E60:H61" si="2">SUM(E61:E61)</f>
        <v>0</v>
      </c>
      <c r="F60" s="132">
        <f t="shared" si="2"/>
        <v>2000</v>
      </c>
      <c r="G60" s="132">
        <f t="shared" si="2"/>
        <v>0</v>
      </c>
      <c r="H60" s="132">
        <f t="shared" si="2"/>
        <v>0</v>
      </c>
      <c r="I60" s="123"/>
      <c r="J60" s="1163"/>
      <c r="K60" s="1163"/>
    </row>
    <row r="61" spans="1:11" s="1133" customFormat="1" ht="11.4" customHeight="1" thickBot="1" x14ac:dyDescent="0.25">
      <c r="A61" s="135">
        <v>538</v>
      </c>
      <c r="B61" s="1471" t="s">
        <v>317</v>
      </c>
      <c r="C61" s="1472"/>
      <c r="D61" s="136">
        <f t="shared" si="0"/>
        <v>2000</v>
      </c>
      <c r="E61" s="152">
        <f t="shared" si="2"/>
        <v>0</v>
      </c>
      <c r="F61" s="152">
        <f t="shared" si="2"/>
        <v>2000</v>
      </c>
      <c r="G61" s="152">
        <f t="shared" si="2"/>
        <v>0</v>
      </c>
      <c r="H61" s="152">
        <f t="shared" si="2"/>
        <v>0</v>
      </c>
      <c r="I61" s="123"/>
      <c r="J61" s="1163"/>
      <c r="K61" s="1163"/>
    </row>
    <row r="62" spans="1:11" s="1133" customFormat="1" ht="11.4" customHeight="1" thickBot="1" x14ac:dyDescent="0.25">
      <c r="A62" s="186">
        <v>538</v>
      </c>
      <c r="B62" s="187"/>
      <c r="C62" s="188" t="s">
        <v>317</v>
      </c>
      <c r="D62" s="189">
        <f t="shared" si="0"/>
        <v>2000</v>
      </c>
      <c r="E62" s="1173"/>
      <c r="F62" s="1174">
        <v>2000</v>
      </c>
      <c r="G62" s="1174"/>
      <c r="H62" s="1175"/>
      <c r="I62" s="123"/>
      <c r="J62" s="1163"/>
      <c r="K62" s="1163"/>
    </row>
    <row r="63" spans="1:11" s="1133" customFormat="1" ht="11.4" customHeight="1" thickBot="1" x14ac:dyDescent="0.25">
      <c r="A63" s="155">
        <v>54</v>
      </c>
      <c r="B63" s="1473" t="s">
        <v>318</v>
      </c>
      <c r="C63" s="1474"/>
      <c r="D63" s="156">
        <f t="shared" si="0"/>
        <v>12000</v>
      </c>
      <c r="E63" s="157">
        <f>SUM(E64+E66+E68+E70)</f>
        <v>0</v>
      </c>
      <c r="F63" s="157">
        <f>SUM(F64+F66+F68+F70)</f>
        <v>12000</v>
      </c>
      <c r="G63" s="157">
        <f>SUM(G64+G66+G68+G70)</f>
        <v>0</v>
      </c>
      <c r="H63" s="157">
        <f>SUM(H64+H66+H68+H70)</f>
        <v>0</v>
      </c>
      <c r="I63" s="123"/>
      <c r="J63" s="1163"/>
      <c r="K63" s="1163"/>
    </row>
    <row r="64" spans="1:11" s="1133" customFormat="1" ht="11.4" customHeight="1" thickBot="1" x14ac:dyDescent="0.25">
      <c r="A64" s="158">
        <v>541</v>
      </c>
      <c r="B64" s="1463" t="s">
        <v>319</v>
      </c>
      <c r="C64" s="1464"/>
      <c r="D64" s="159">
        <f t="shared" si="0"/>
        <v>0</v>
      </c>
      <c r="E64" s="160">
        <f>SUM(E65:E65)</f>
        <v>0</v>
      </c>
      <c r="F64" s="160">
        <f>SUM(F65:F65)</f>
        <v>0</v>
      </c>
      <c r="G64" s="160">
        <f>SUM(G65:G65)</f>
        <v>0</v>
      </c>
      <c r="H64" s="160">
        <f>SUM(H65:H65)</f>
        <v>0</v>
      </c>
      <c r="I64" s="123"/>
      <c r="J64" s="1163"/>
      <c r="K64" s="1163"/>
    </row>
    <row r="65" spans="1:11" s="1133" customFormat="1" ht="11.4" customHeight="1" thickBot="1" x14ac:dyDescent="0.25">
      <c r="A65" s="165">
        <v>541</v>
      </c>
      <c r="B65" s="166"/>
      <c r="C65" s="167" t="s">
        <v>319</v>
      </c>
      <c r="D65" s="168">
        <f t="shared" si="0"/>
        <v>0</v>
      </c>
      <c r="E65" s="1180"/>
      <c r="F65" s="1181"/>
      <c r="G65" s="1181"/>
      <c r="H65" s="1182"/>
      <c r="I65" s="123"/>
      <c r="J65" s="1163"/>
      <c r="K65" s="1163"/>
    </row>
    <row r="66" spans="1:11" s="1133" customFormat="1" ht="11.4" customHeight="1" thickBot="1" x14ac:dyDescent="0.25">
      <c r="A66" s="158">
        <v>542</v>
      </c>
      <c r="B66" s="1463" t="s">
        <v>320</v>
      </c>
      <c r="C66" s="1464"/>
      <c r="D66" s="159">
        <f t="shared" si="0"/>
        <v>0</v>
      </c>
      <c r="E66" s="160">
        <f>SUM(E67:E67)</f>
        <v>0</v>
      </c>
      <c r="F66" s="160">
        <f>SUM(F67:F67)</f>
        <v>0</v>
      </c>
      <c r="G66" s="160">
        <f>SUM(G67:G67)</f>
        <v>0</v>
      </c>
      <c r="H66" s="160">
        <f>SUM(H67:H67)</f>
        <v>0</v>
      </c>
      <c r="I66" s="123"/>
      <c r="J66" s="1163"/>
      <c r="K66" s="1163"/>
    </row>
    <row r="67" spans="1:11" s="1133" customFormat="1" ht="11.4" customHeight="1" thickBot="1" x14ac:dyDescent="0.25">
      <c r="A67" s="165">
        <v>542</v>
      </c>
      <c r="B67" s="166"/>
      <c r="C67" s="167" t="s">
        <v>320</v>
      </c>
      <c r="D67" s="168">
        <f t="shared" si="0"/>
        <v>0</v>
      </c>
      <c r="E67" s="1173"/>
      <c r="F67" s="1174"/>
      <c r="G67" s="1174"/>
      <c r="H67" s="1175"/>
      <c r="I67" s="123"/>
      <c r="J67" s="1163"/>
      <c r="K67" s="1163"/>
    </row>
    <row r="68" spans="1:11" s="1133" customFormat="1" ht="11.4" customHeight="1" thickBot="1" x14ac:dyDescent="0.25">
      <c r="A68" s="158">
        <v>547</v>
      </c>
      <c r="B68" s="1463" t="s">
        <v>321</v>
      </c>
      <c r="C68" s="1464"/>
      <c r="D68" s="159">
        <f t="shared" si="0"/>
        <v>0</v>
      </c>
      <c r="E68" s="160">
        <f>SUM(E69:E69)</f>
        <v>0</v>
      </c>
      <c r="F68" s="160">
        <f>SUM(F69:F69)</f>
        <v>0</v>
      </c>
      <c r="G68" s="160">
        <f>SUM(G69:G69)</f>
        <v>0</v>
      </c>
      <c r="H68" s="160">
        <f>SUM(H69:H69)</f>
        <v>0</v>
      </c>
      <c r="I68" s="123"/>
      <c r="J68" s="1163"/>
      <c r="K68" s="1163"/>
    </row>
    <row r="69" spans="1:11" s="1133" customFormat="1" ht="11.4" customHeight="1" x14ac:dyDescent="0.2">
      <c r="A69" s="165">
        <v>547</v>
      </c>
      <c r="B69" s="166"/>
      <c r="C69" s="167" t="s">
        <v>321</v>
      </c>
      <c r="D69" s="168">
        <f t="shared" si="0"/>
        <v>0</v>
      </c>
      <c r="E69" s="1173"/>
      <c r="F69" s="1174"/>
      <c r="G69" s="1174"/>
      <c r="H69" s="1175"/>
      <c r="I69" s="123"/>
      <c r="J69" s="1163"/>
      <c r="K69" s="1163"/>
    </row>
    <row r="70" spans="1:11" s="1133" customFormat="1" ht="11.4" customHeight="1" x14ac:dyDescent="0.2">
      <c r="A70" s="190">
        <v>549</v>
      </c>
      <c r="B70" s="1475" t="s">
        <v>322</v>
      </c>
      <c r="C70" s="1476"/>
      <c r="D70" s="191">
        <f t="shared" si="0"/>
        <v>12000</v>
      </c>
      <c r="E70" s="192">
        <f>SUM(E71:E71)</f>
        <v>0</v>
      </c>
      <c r="F70" s="192">
        <f>SUM(F71:F71)</f>
        <v>12000</v>
      </c>
      <c r="G70" s="192">
        <f>SUM(G71:G71)</f>
        <v>0</v>
      </c>
      <c r="H70" s="192">
        <f>SUM(H71:H71)</f>
        <v>0</v>
      </c>
      <c r="I70" s="123"/>
      <c r="J70" s="1163"/>
      <c r="K70" s="1163"/>
    </row>
    <row r="71" spans="1:11" s="1133" customFormat="1" ht="11.4" customHeight="1" thickBot="1" x14ac:dyDescent="0.25">
      <c r="A71" s="165">
        <v>549</v>
      </c>
      <c r="B71" s="166">
        <v>320</v>
      </c>
      <c r="C71" s="167" t="s">
        <v>323</v>
      </c>
      <c r="D71" s="168">
        <f t="shared" si="0"/>
        <v>12000</v>
      </c>
      <c r="E71" s="1173"/>
      <c r="F71" s="1174">
        <v>12000</v>
      </c>
      <c r="G71" s="1174"/>
      <c r="H71" s="1175"/>
      <c r="I71" s="123"/>
      <c r="J71" s="1163"/>
      <c r="K71" s="1163"/>
    </row>
    <row r="72" spans="1:11" s="1133" customFormat="1" ht="11.4" customHeight="1" thickBot="1" x14ac:dyDescent="0.25">
      <c r="A72" s="173">
        <v>55</v>
      </c>
      <c r="B72" s="1477" t="s">
        <v>324</v>
      </c>
      <c r="C72" s="1478"/>
      <c r="D72" s="174">
        <f t="shared" si="0"/>
        <v>100000</v>
      </c>
      <c r="E72" s="175">
        <f>SUM(E73+E75+E77)</f>
        <v>0</v>
      </c>
      <c r="F72" s="175">
        <f>SUM(F73+F75+F77)</f>
        <v>0</v>
      </c>
      <c r="G72" s="175">
        <f>SUM(G73+G75+G77)</f>
        <v>100000</v>
      </c>
      <c r="H72" s="175">
        <f>SUM(H73+H75+H77)</f>
        <v>0</v>
      </c>
      <c r="I72" s="123"/>
      <c r="J72" s="1163"/>
      <c r="K72" s="1163"/>
    </row>
    <row r="73" spans="1:11" s="1133" customFormat="1" ht="11.4" customHeight="1" thickBot="1" x14ac:dyDescent="0.25">
      <c r="A73" s="176">
        <v>551</v>
      </c>
      <c r="B73" s="1465" t="s">
        <v>325</v>
      </c>
      <c r="C73" s="1466"/>
      <c r="D73" s="177">
        <f t="shared" ref="D73:D74" si="3">SUM(E73:H73)</f>
        <v>0</v>
      </c>
      <c r="E73" s="178">
        <f>SUM(E74:E74)</f>
        <v>0</v>
      </c>
      <c r="F73" s="178">
        <f>SUM(F74:F74)</f>
        <v>0</v>
      </c>
      <c r="G73" s="178">
        <f>SUM(G74:G74)</f>
        <v>0</v>
      </c>
      <c r="H73" s="178">
        <f>SUM(H74:H74)</f>
        <v>0</v>
      </c>
      <c r="I73" s="123"/>
      <c r="J73" s="1163"/>
      <c r="K73" s="1163"/>
    </row>
    <row r="74" spans="1:11" s="1133" customFormat="1" ht="11.4" customHeight="1" thickBot="1" x14ac:dyDescent="0.25">
      <c r="A74" s="179">
        <v>551</v>
      </c>
      <c r="B74" s="180"/>
      <c r="C74" s="181" t="s">
        <v>325</v>
      </c>
      <c r="D74" s="182">
        <f t="shared" si="3"/>
        <v>0</v>
      </c>
      <c r="E74" s="1180"/>
      <c r="F74" s="1181"/>
      <c r="G74" s="1181"/>
      <c r="H74" s="1182"/>
      <c r="I74" s="123"/>
      <c r="J74" s="1163"/>
      <c r="K74" s="1163"/>
    </row>
    <row r="75" spans="1:11" s="1133" customFormat="1" ht="11.4" customHeight="1" thickBot="1" x14ac:dyDescent="0.25">
      <c r="A75" s="176">
        <v>556</v>
      </c>
      <c r="B75" s="1465" t="s">
        <v>326</v>
      </c>
      <c r="C75" s="1466"/>
      <c r="D75" s="177">
        <f t="shared" ref="D75:D76" si="4">SUM(E75:H75)</f>
        <v>0</v>
      </c>
      <c r="E75" s="178">
        <f>SUM(E76:E76)</f>
        <v>0</v>
      </c>
      <c r="F75" s="178">
        <f>SUM(F76:F76)</f>
        <v>0</v>
      </c>
      <c r="G75" s="178">
        <f>SUM(G76:G76)</f>
        <v>0</v>
      </c>
      <c r="H75" s="178">
        <f>SUM(H76:H76)</f>
        <v>0</v>
      </c>
      <c r="I75" s="123"/>
      <c r="J75" s="1163"/>
      <c r="K75" s="1163"/>
    </row>
    <row r="76" spans="1:11" s="1133" customFormat="1" ht="11.4" customHeight="1" x14ac:dyDescent="0.2">
      <c r="A76" s="179">
        <v>556</v>
      </c>
      <c r="B76" s="180"/>
      <c r="C76" s="181" t="s">
        <v>326</v>
      </c>
      <c r="D76" s="182">
        <f t="shared" si="4"/>
        <v>0</v>
      </c>
      <c r="E76" s="1180"/>
      <c r="F76" s="1181"/>
      <c r="G76" s="1181"/>
      <c r="H76" s="1182"/>
      <c r="I76" s="123"/>
      <c r="J76" s="1163"/>
      <c r="K76" s="1163"/>
    </row>
    <row r="77" spans="1:11" s="1133" customFormat="1" ht="11.4" customHeight="1" x14ac:dyDescent="0.2">
      <c r="A77" s="183">
        <v>558</v>
      </c>
      <c r="B77" s="1467" t="s">
        <v>327</v>
      </c>
      <c r="C77" s="1468"/>
      <c r="D77" s="184">
        <f t="shared" si="0"/>
        <v>100000</v>
      </c>
      <c r="E77" s="185">
        <f>SUM(E78:E79)</f>
        <v>0</v>
      </c>
      <c r="F77" s="185">
        <f>SUM(F78:F79)</f>
        <v>0</v>
      </c>
      <c r="G77" s="185">
        <f>SUM(G78:G79)</f>
        <v>100000</v>
      </c>
      <c r="H77" s="185">
        <f>SUM(H78:H79)</f>
        <v>0</v>
      </c>
      <c r="I77" s="123"/>
      <c r="J77" s="1163"/>
      <c r="K77" s="1163"/>
    </row>
    <row r="78" spans="1:11" s="1133" customFormat="1" ht="11.4" customHeight="1" x14ac:dyDescent="0.2">
      <c r="A78" s="193">
        <v>558</v>
      </c>
      <c r="B78" s="194">
        <v>300</v>
      </c>
      <c r="C78" s="195" t="s">
        <v>328</v>
      </c>
      <c r="D78" s="196">
        <f t="shared" si="0"/>
        <v>100000</v>
      </c>
      <c r="E78" s="1173"/>
      <c r="F78" s="1174"/>
      <c r="G78" s="1174">
        <v>100000</v>
      </c>
      <c r="H78" s="1175"/>
      <c r="I78" s="123"/>
      <c r="J78" s="1163"/>
      <c r="K78" s="1163"/>
    </row>
    <row r="79" spans="1:11" s="1133" customFormat="1" ht="11.4" customHeight="1" thickBot="1" x14ac:dyDescent="0.25">
      <c r="A79" s="197">
        <v>558</v>
      </c>
      <c r="B79" s="198">
        <v>330</v>
      </c>
      <c r="C79" s="199" t="s">
        <v>329</v>
      </c>
      <c r="D79" s="200">
        <f t="shared" si="0"/>
        <v>0</v>
      </c>
      <c r="E79" s="1173"/>
      <c r="F79" s="1174"/>
      <c r="G79" s="1174"/>
      <c r="H79" s="1175"/>
      <c r="I79" s="123"/>
      <c r="J79" s="1163"/>
      <c r="K79" s="1163"/>
    </row>
    <row r="80" spans="1:11" s="1133" customFormat="1" ht="11.4" customHeight="1" thickBot="1" x14ac:dyDescent="0.25">
      <c r="A80" s="130">
        <v>56</v>
      </c>
      <c r="B80" s="1469" t="s">
        <v>330</v>
      </c>
      <c r="C80" s="1470"/>
      <c r="D80" s="131">
        <f t="shared" si="0"/>
        <v>0</v>
      </c>
      <c r="E80" s="132">
        <f t="shared" ref="E80:H81" si="5">SUM(E81:E81)</f>
        <v>0</v>
      </c>
      <c r="F80" s="132">
        <f t="shared" si="5"/>
        <v>0</v>
      </c>
      <c r="G80" s="132">
        <f t="shared" si="5"/>
        <v>0</v>
      </c>
      <c r="H80" s="132">
        <f t="shared" si="5"/>
        <v>0</v>
      </c>
      <c r="I80" s="123"/>
      <c r="J80" s="1163"/>
      <c r="K80" s="1163"/>
    </row>
    <row r="81" spans="1:11" s="1133" customFormat="1" ht="11.4" customHeight="1" thickBot="1" x14ac:dyDescent="0.25">
      <c r="A81" s="135">
        <v>569</v>
      </c>
      <c r="B81" s="1471" t="s">
        <v>331</v>
      </c>
      <c r="C81" s="1472"/>
      <c r="D81" s="136">
        <f t="shared" si="0"/>
        <v>0</v>
      </c>
      <c r="E81" s="152">
        <f t="shared" si="5"/>
        <v>0</v>
      </c>
      <c r="F81" s="152">
        <f t="shared" si="5"/>
        <v>0</v>
      </c>
      <c r="G81" s="152">
        <f t="shared" si="5"/>
        <v>0</v>
      </c>
      <c r="H81" s="152">
        <f t="shared" si="5"/>
        <v>0</v>
      </c>
      <c r="I81" s="123"/>
      <c r="J81" s="1163"/>
      <c r="K81" s="1163"/>
    </row>
    <row r="82" spans="1:11" s="1133" customFormat="1" ht="11.4" customHeight="1" thickBot="1" x14ac:dyDescent="0.25">
      <c r="A82" s="186">
        <v>569</v>
      </c>
      <c r="B82" s="187"/>
      <c r="C82" s="188" t="s">
        <v>331</v>
      </c>
      <c r="D82" s="189">
        <f t="shared" si="0"/>
        <v>0</v>
      </c>
      <c r="E82" s="1173"/>
      <c r="F82" s="1174"/>
      <c r="G82" s="1174"/>
      <c r="H82" s="1175"/>
      <c r="I82" s="123"/>
      <c r="J82" s="1163"/>
      <c r="K82" s="1163"/>
    </row>
    <row r="83" spans="1:11" s="1133" customFormat="1" ht="11.4" customHeight="1" thickBot="1" x14ac:dyDescent="0.25">
      <c r="A83" s="155">
        <v>59</v>
      </c>
      <c r="B83" s="1473" t="s">
        <v>332</v>
      </c>
      <c r="C83" s="1474"/>
      <c r="D83" s="156">
        <f t="shared" si="0"/>
        <v>0</v>
      </c>
      <c r="E83" s="157">
        <f>SUM(E84:E86)</f>
        <v>0</v>
      </c>
      <c r="F83" s="157">
        <f>SUM(F84:F86)</f>
        <v>0</v>
      </c>
      <c r="G83" s="157">
        <f>SUM(G84:G86)</f>
        <v>0</v>
      </c>
      <c r="H83" s="157">
        <f>SUM(H84:H86)</f>
        <v>0</v>
      </c>
      <c r="I83" s="123"/>
      <c r="J83" s="1163"/>
      <c r="K83" s="1163"/>
    </row>
    <row r="84" spans="1:11" s="1133" customFormat="1" ht="11.4" customHeight="1" thickBot="1" x14ac:dyDescent="0.25">
      <c r="A84" s="158">
        <v>591</v>
      </c>
      <c r="B84" s="1463" t="s">
        <v>333</v>
      </c>
      <c r="C84" s="1464"/>
      <c r="D84" s="159">
        <f t="shared" si="0"/>
        <v>0</v>
      </c>
      <c r="E84" s="160">
        <f>SUM(E85:E85)</f>
        <v>0</v>
      </c>
      <c r="F84" s="160">
        <f>SUM(F85:F85)</f>
        <v>0</v>
      </c>
      <c r="G84" s="160">
        <f>SUM(G85:G85)</f>
        <v>0</v>
      </c>
      <c r="H84" s="160">
        <f>SUM(H85:H85)</f>
        <v>0</v>
      </c>
      <c r="I84" s="123"/>
      <c r="J84" s="1163"/>
      <c r="K84" s="1163"/>
    </row>
    <row r="85" spans="1:11" s="1133" customFormat="1" ht="11.4" customHeight="1" thickBot="1" x14ac:dyDescent="0.25">
      <c r="A85" s="161">
        <v>591</v>
      </c>
      <c r="B85" s="162">
        <v>300</v>
      </c>
      <c r="C85" s="163" t="s">
        <v>333</v>
      </c>
      <c r="D85" s="164">
        <f t="shared" si="0"/>
        <v>0</v>
      </c>
      <c r="E85" s="1183"/>
      <c r="F85" s="1184"/>
      <c r="G85" s="1184"/>
      <c r="H85" s="1185"/>
      <c r="I85" s="123"/>
      <c r="J85" s="1163"/>
      <c r="K85" s="1163"/>
    </row>
    <row r="86" spans="1:11" s="1133" customFormat="1" ht="11.4" customHeight="1" thickBot="1" x14ac:dyDescent="0.25">
      <c r="A86" s="158">
        <v>595</v>
      </c>
      <c r="B86" s="1463" t="s">
        <v>334</v>
      </c>
      <c r="C86" s="1464"/>
      <c r="D86" s="159">
        <f t="shared" si="0"/>
        <v>0</v>
      </c>
      <c r="E86" s="160">
        <f>SUM(E87:E87)</f>
        <v>0</v>
      </c>
      <c r="F86" s="160">
        <f>SUM(F87:F87)</f>
        <v>0</v>
      </c>
      <c r="G86" s="160">
        <f>SUM(G87:G87)</f>
        <v>0</v>
      </c>
      <c r="H86" s="160">
        <f>SUM(H87:H87)</f>
        <v>0</v>
      </c>
      <c r="I86" s="123"/>
      <c r="J86" s="1163"/>
      <c r="K86" s="1163"/>
    </row>
    <row r="87" spans="1:11" s="1133" customFormat="1" ht="11.4" customHeight="1" thickBot="1" x14ac:dyDescent="0.25">
      <c r="A87" s="201">
        <v>595</v>
      </c>
      <c r="B87" s="202">
        <v>300</v>
      </c>
      <c r="C87" s="203" t="s">
        <v>334</v>
      </c>
      <c r="D87" s="204">
        <f t="shared" si="0"/>
        <v>0</v>
      </c>
      <c r="E87" s="1176"/>
      <c r="F87" s="1177"/>
      <c r="G87" s="1177"/>
      <c r="H87" s="1178"/>
      <c r="I87" s="123"/>
      <c r="J87" s="1163"/>
      <c r="K87" s="1163"/>
    </row>
    <row r="88" spans="1:11" s="1133" customFormat="1" ht="11.4" customHeight="1" x14ac:dyDescent="0.2">
      <c r="A88" s="205"/>
      <c r="B88" s="205"/>
      <c r="C88" s="123"/>
      <c r="D88" s="206"/>
      <c r="E88" s="1186"/>
      <c r="F88" s="1186"/>
      <c r="G88" s="1186"/>
      <c r="H88" s="1186"/>
      <c r="I88" s="123"/>
      <c r="J88" s="1163"/>
      <c r="K88" s="1163"/>
    </row>
    <row r="89" spans="1:11" s="1133" customFormat="1" ht="11.4" customHeight="1" x14ac:dyDescent="0.2">
      <c r="A89" s="205"/>
      <c r="B89" s="205"/>
      <c r="C89" s="123"/>
      <c r="D89" s="206"/>
      <c r="E89" s="1186"/>
      <c r="F89" s="1186"/>
      <c r="G89" s="1186"/>
      <c r="H89" s="1186"/>
      <c r="I89" s="123"/>
      <c r="J89" s="1163"/>
      <c r="K89" s="1163"/>
    </row>
    <row r="90" spans="1:11" s="1133" customFormat="1" ht="11.4" customHeight="1" x14ac:dyDescent="0.2">
      <c r="A90" s="205"/>
      <c r="B90" s="205"/>
      <c r="C90" s="123"/>
      <c r="D90" s="206"/>
      <c r="E90" s="1186"/>
      <c r="F90" s="1186"/>
      <c r="G90" s="1186"/>
      <c r="H90" s="1186"/>
      <c r="I90" s="123"/>
      <c r="J90" s="1163"/>
      <c r="K90" s="1163"/>
    </row>
    <row r="91" spans="1:11" s="1133" customFormat="1" ht="11.4" customHeight="1" x14ac:dyDescent="0.2">
      <c r="A91" s="207" t="s">
        <v>335</v>
      </c>
      <c r="B91" s="208"/>
      <c r="C91" s="1164" t="s">
        <v>344</v>
      </c>
      <c r="D91" s="208" t="s">
        <v>336</v>
      </c>
      <c r="E91" s="983"/>
      <c r="F91" s="981" t="s">
        <v>337</v>
      </c>
      <c r="G91" s="1187" t="s">
        <v>639</v>
      </c>
      <c r="J91" s="1163"/>
      <c r="K91" s="1163"/>
    </row>
    <row r="92" spans="1:11" ht="7.5" customHeight="1" x14ac:dyDescent="0.3"/>
    <row r="93" spans="1:11" s="1133" customFormat="1" ht="11.4" customHeight="1" x14ac:dyDescent="0.2">
      <c r="A93" s="207" t="s">
        <v>338</v>
      </c>
      <c r="B93" s="208"/>
      <c r="C93" s="1164" t="s">
        <v>344</v>
      </c>
      <c r="D93" s="208" t="s">
        <v>336</v>
      </c>
      <c r="E93" s="123"/>
      <c r="F93" s="123"/>
      <c r="G93" s="123"/>
      <c r="H93" s="123"/>
      <c r="I93" s="1163"/>
      <c r="J93" s="1163" t="s">
        <v>644</v>
      </c>
      <c r="K93" s="1163"/>
    </row>
    <row r="94" spans="1:11" s="1133" customFormat="1" ht="7.5" customHeight="1" x14ac:dyDescent="0.2">
      <c r="B94" s="1163"/>
      <c r="C94" s="1163"/>
      <c r="D94" s="1163"/>
      <c r="E94" s="1163"/>
      <c r="F94" s="1163"/>
      <c r="G94" s="1163"/>
      <c r="H94" s="1163"/>
      <c r="I94" s="1163"/>
      <c r="J94" s="1163"/>
      <c r="K94" s="1163"/>
    </row>
    <row r="95" spans="1:11" s="1133" customFormat="1" ht="10.199999999999999" x14ac:dyDescent="0.2">
      <c r="A95" s="209" t="s">
        <v>339</v>
      </c>
      <c r="B95" s="1163"/>
      <c r="C95" s="1188" t="s">
        <v>562</v>
      </c>
      <c r="D95" s="1163"/>
      <c r="E95" s="1163"/>
      <c r="F95" s="1163"/>
      <c r="G95" s="1163"/>
      <c r="H95" s="1163"/>
      <c r="I95" s="1163"/>
      <c r="J95" s="1163"/>
      <c r="K95" s="1163"/>
    </row>
    <row r="96" spans="1:11" x14ac:dyDescent="0.3">
      <c r="A96" s="1163"/>
      <c r="B96" s="1163"/>
      <c r="C96" s="1163"/>
      <c r="D96" s="1163"/>
      <c r="E96" s="1163"/>
      <c r="F96" s="1163"/>
      <c r="G96" s="1163"/>
      <c r="H96" s="1163"/>
    </row>
  </sheetData>
  <sheetProtection algorithmName="SHA-512" hashValue="BzkfXVUrkgX7BX4SolISTl6Bn8WDgt38ekMZLGtXnIj4Qrfd83btV4uUXf/8FSLvkfWjiwwLtJAJ2m/IqxRyvg==" saltValue="8I/GmTMX3PtvnlxkyVQypQ==" spinCount="100000" sheet="1" objects="1" scenarios="1"/>
  <protectedRanges>
    <protectedRange sqref="B72 C87:C90 B80 B83 C82 C85 C78:C79 C71" name="Oblast3_1"/>
    <protectedRange sqref="C5" name="Oblast2"/>
  </protectedRanges>
  <mergeCells count="39">
    <mergeCell ref="B84:C84"/>
    <mergeCell ref="B86:C86"/>
    <mergeCell ref="B73:C73"/>
    <mergeCell ref="B75:C75"/>
    <mergeCell ref="B77:C77"/>
    <mergeCell ref="B80:C80"/>
    <mergeCell ref="B81:C81"/>
    <mergeCell ref="B83:C83"/>
    <mergeCell ref="B72:C72"/>
    <mergeCell ref="B49:C49"/>
    <mergeCell ref="B51:C51"/>
    <mergeCell ref="B53:C53"/>
    <mergeCell ref="B58:C58"/>
    <mergeCell ref="B60:C60"/>
    <mergeCell ref="B61:C61"/>
    <mergeCell ref="B63:C63"/>
    <mergeCell ref="B64:C64"/>
    <mergeCell ref="B66:C66"/>
    <mergeCell ref="B68:C68"/>
    <mergeCell ref="B70:C70"/>
    <mergeCell ref="B47:C47"/>
    <mergeCell ref="A6:C6"/>
    <mergeCell ref="B7:C7"/>
    <mergeCell ref="B8:C8"/>
    <mergeCell ref="B17:C17"/>
    <mergeCell ref="B22:C22"/>
    <mergeCell ref="B24:C24"/>
    <mergeCell ref="B25:C25"/>
    <mergeCell ref="B28:C28"/>
    <mergeCell ref="B30:C30"/>
    <mergeCell ref="B32:C32"/>
    <mergeCell ref="B46:C46"/>
    <mergeCell ref="B2:G2"/>
    <mergeCell ref="A4:A5"/>
    <mergeCell ref="B4:B5"/>
    <mergeCell ref="C4:C5"/>
    <mergeCell ref="D4:D5"/>
    <mergeCell ref="E4:E5"/>
    <mergeCell ref="F4:H4"/>
  </mergeCells>
  <dataValidations count="2">
    <dataValidation type="list" allowBlank="1" showInputMessage="1" showErrorMessage="1" sqref="B2:G2" xr:uid="{00000000-0002-0000-1700-000000000000}">
      <formula1>Org</formula1>
    </dataValidation>
    <dataValidation type="list" allowBlank="1" showInputMessage="1" showErrorMessage="1" sqref="C93 C91" xr:uid="{00000000-0002-0000-1700-000001000000}">
      <formula1>Ředitelé</formula1>
    </dataValidation>
  </dataValidations>
  <pageMargins left="0.6692913385826772" right="0.47244094488188981" top="0.35433070866141736" bottom="0.35433070866141736" header="0.31496062992125984" footer="0.31496062992125984"/>
  <pageSetup paperSize="9" scale="10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53"/>
  <sheetViews>
    <sheetView zoomScaleNormal="100" workbookViewId="0">
      <selection activeCell="C52" sqref="C5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410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381</v>
      </c>
      <c r="B3" s="714" t="s">
        <v>217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729" t="s">
        <v>173</v>
      </c>
      <c r="C7" s="778">
        <v>15045000</v>
      </c>
      <c r="D7" s="778">
        <v>13097384</v>
      </c>
      <c r="E7" s="778">
        <v>16980000</v>
      </c>
      <c r="F7" s="778">
        <v>15517000</v>
      </c>
      <c r="G7" s="779">
        <v>15517000</v>
      </c>
    </row>
    <row r="8" spans="1:7" ht="20.100000000000001" customHeight="1" x14ac:dyDescent="0.3">
      <c r="A8" s="732">
        <v>2132</v>
      </c>
      <c r="B8" s="1002" t="s">
        <v>174</v>
      </c>
      <c r="C8" s="780">
        <v>13045000</v>
      </c>
      <c r="D8" s="780">
        <v>8689303</v>
      </c>
      <c r="E8" s="780">
        <v>12150000</v>
      </c>
      <c r="F8" s="780">
        <v>13730000</v>
      </c>
      <c r="G8" s="781">
        <v>13730000</v>
      </c>
    </row>
    <row r="9" spans="1:7" ht="20.100000000000001" customHeight="1" x14ac:dyDescent="0.3">
      <c r="A9" s="732">
        <v>2322</v>
      </c>
      <c r="B9" s="1002" t="s">
        <v>576</v>
      </c>
      <c r="C9" s="780">
        <v>0</v>
      </c>
      <c r="D9" s="780">
        <v>0</v>
      </c>
      <c r="E9" s="780">
        <v>0</v>
      </c>
      <c r="F9" s="780">
        <v>0</v>
      </c>
      <c r="G9" s="781">
        <v>0</v>
      </c>
    </row>
    <row r="10" spans="1:7" ht="20.100000000000001" customHeight="1" thickBot="1" x14ac:dyDescent="0.35">
      <c r="A10" s="736">
        <v>2324</v>
      </c>
      <c r="B10" s="1003" t="s">
        <v>218</v>
      </c>
      <c r="C10" s="782">
        <v>100000</v>
      </c>
      <c r="D10" s="782">
        <v>911711</v>
      </c>
      <c r="E10" s="782">
        <v>911711</v>
      </c>
      <c r="F10" s="782">
        <v>800000</v>
      </c>
      <c r="G10" s="783">
        <v>800000</v>
      </c>
    </row>
    <row r="11" spans="1:7" ht="20.100000000000001" customHeight="1" thickBot="1" x14ac:dyDescent="0.35">
      <c r="A11" s="886"/>
      <c r="B11" s="887" t="s">
        <v>57</v>
      </c>
      <c r="C11" s="888">
        <f>SUM(C7:C10)</f>
        <v>28190000</v>
      </c>
      <c r="D11" s="888">
        <f>SUM(D7:D10)</f>
        <v>22698398</v>
      </c>
      <c r="E11" s="888">
        <f>SUM(E7:E10)</f>
        <v>30041711</v>
      </c>
      <c r="F11" s="888">
        <f>SUM(F7:F10)</f>
        <v>30047000</v>
      </c>
      <c r="G11" s="889">
        <f>SUM(G7:G10)</f>
        <v>30047000</v>
      </c>
    </row>
    <row r="12" spans="1:7" ht="14.4" x14ac:dyDescent="0.3">
      <c r="A12" s="111"/>
      <c r="B12" s="111"/>
      <c r="C12" s="112"/>
      <c r="D12" s="112"/>
      <c r="E12" s="112"/>
      <c r="F12" s="112"/>
      <c r="G12" s="112"/>
    </row>
    <row r="13" spans="1:7" ht="15" thickBot="1" x14ac:dyDescent="0.35">
      <c r="A13" s="111"/>
      <c r="B13" s="111"/>
      <c r="C13" s="111"/>
      <c r="D13" s="111"/>
      <c r="E13" s="111"/>
      <c r="F13" s="111"/>
    </row>
    <row r="14" spans="1:7" ht="15.6" x14ac:dyDescent="0.3">
      <c r="A14" s="743" t="s">
        <v>381</v>
      </c>
      <c r="B14" s="744" t="s">
        <v>217</v>
      </c>
      <c r="C14" s="745"/>
      <c r="D14" s="746"/>
      <c r="E14" s="746"/>
      <c r="F14" s="746"/>
      <c r="G14" s="747"/>
    </row>
    <row r="15" spans="1:7" ht="15.6" x14ac:dyDescent="0.3">
      <c r="A15" s="748"/>
      <c r="B15" s="749" t="s">
        <v>144</v>
      </c>
      <c r="C15" s="750"/>
      <c r="D15" s="751"/>
      <c r="E15" s="752" t="s">
        <v>138</v>
      </c>
      <c r="F15" s="751"/>
      <c r="G15" s="753"/>
    </row>
    <row r="16" spans="1:7" ht="14.4" x14ac:dyDescent="0.3">
      <c r="A16" s="1441" t="s">
        <v>139</v>
      </c>
      <c r="B16" s="1443" t="s">
        <v>140</v>
      </c>
      <c r="C16" s="754" t="s">
        <v>141</v>
      </c>
      <c r="D16" s="754" t="s">
        <v>109</v>
      </c>
      <c r="E16" s="754" t="s">
        <v>142</v>
      </c>
      <c r="F16" s="754" t="s">
        <v>110</v>
      </c>
      <c r="G16" s="756" t="s">
        <v>143</v>
      </c>
    </row>
    <row r="17" spans="1:11" ht="15" thickBot="1" x14ac:dyDescent="0.35">
      <c r="A17" s="1442"/>
      <c r="B17" s="1444"/>
      <c r="C17" s="757" t="str">
        <f>IF('příjmy-paragraf'!D2=0," ",'příjmy-paragraf'!D2)</f>
        <v>rok 2024</v>
      </c>
      <c r="D17" s="757" t="str">
        <f>IF('příjmy-paragraf'!E3=0," ",'příjmy-paragraf'!E3)</f>
        <v xml:space="preserve"> k 30.09.</v>
      </c>
      <c r="E17" s="757" t="str">
        <f>IF('1014-útulek'!E16=0," ",'1014-útulek'!E16)</f>
        <v>k 31.12.2024</v>
      </c>
      <c r="F17" s="758" t="str">
        <f>IF('příjmy-paragraf'!F2=0," ",'příjmy-paragraf'!F2)</f>
        <v>rok 2025</v>
      </c>
      <c r="G17" s="759" t="str">
        <f>IF('příjmy-paragraf'!F2=0," ",'příjmy-paragraf'!F2)</f>
        <v>rok 2025</v>
      </c>
    </row>
    <row r="18" spans="1:11" ht="20.100000000000001" customHeight="1" x14ac:dyDescent="0.3">
      <c r="A18" s="760">
        <v>5011</v>
      </c>
      <c r="B18" s="834" t="s">
        <v>18</v>
      </c>
      <c r="C18" s="762">
        <v>1615000</v>
      </c>
      <c r="D18" s="763">
        <v>1092440</v>
      </c>
      <c r="E18" s="762">
        <v>1615000</v>
      </c>
      <c r="F18" s="762">
        <v>1680000</v>
      </c>
      <c r="G18" s="835">
        <v>1680000</v>
      </c>
    </row>
    <row r="19" spans="1:11" ht="20.100000000000001" customHeight="1" x14ac:dyDescent="0.3">
      <c r="A19" s="784">
        <v>5021</v>
      </c>
      <c r="B19" s="836" t="s">
        <v>214</v>
      </c>
      <c r="C19" s="786">
        <v>50000</v>
      </c>
      <c r="D19" s="786">
        <v>46594</v>
      </c>
      <c r="E19" s="786">
        <v>65000</v>
      </c>
      <c r="F19" s="786">
        <v>65000</v>
      </c>
      <c r="G19" s="837">
        <v>65000</v>
      </c>
    </row>
    <row r="20" spans="1:11" ht="20.100000000000001" customHeight="1" x14ac:dyDescent="0.3">
      <c r="A20" s="784">
        <v>5031</v>
      </c>
      <c r="B20" s="836" t="s">
        <v>203</v>
      </c>
      <c r="C20" s="786">
        <v>397000</v>
      </c>
      <c r="D20" s="786">
        <v>270509</v>
      </c>
      <c r="E20" s="786">
        <v>397000</v>
      </c>
      <c r="F20" s="786">
        <v>417000</v>
      </c>
      <c r="G20" s="837">
        <v>417000</v>
      </c>
    </row>
    <row r="21" spans="1:11" ht="20.100000000000001" customHeight="1" x14ac:dyDescent="0.3">
      <c r="A21" s="784">
        <v>5032</v>
      </c>
      <c r="B21" s="836" t="s">
        <v>204</v>
      </c>
      <c r="C21" s="786">
        <v>144000</v>
      </c>
      <c r="D21" s="786">
        <v>101551</v>
      </c>
      <c r="E21" s="786">
        <v>144000</v>
      </c>
      <c r="F21" s="786">
        <v>151000</v>
      </c>
      <c r="G21" s="837">
        <v>151000</v>
      </c>
    </row>
    <row r="22" spans="1:11" ht="20.100000000000001" customHeight="1" x14ac:dyDescent="0.3">
      <c r="A22" s="784">
        <v>5038</v>
      </c>
      <c r="B22" s="836" t="s">
        <v>219</v>
      </c>
      <c r="C22" s="786">
        <v>7000</v>
      </c>
      <c r="D22" s="786">
        <v>4619</v>
      </c>
      <c r="E22" s="786">
        <v>7000</v>
      </c>
      <c r="F22" s="786">
        <v>7000</v>
      </c>
      <c r="G22" s="837">
        <v>7000</v>
      </c>
      <c r="H22" s="552"/>
      <c r="I22" s="651" t="s">
        <v>52</v>
      </c>
      <c r="J22" s="652" t="s">
        <v>52</v>
      </c>
      <c r="K22" s="552"/>
    </row>
    <row r="23" spans="1:11" ht="20.100000000000001" customHeight="1" x14ac:dyDescent="0.3">
      <c r="A23" s="784">
        <v>5132</v>
      </c>
      <c r="B23" s="838" t="s">
        <v>159</v>
      </c>
      <c r="C23" s="786">
        <v>1000</v>
      </c>
      <c r="D23" s="786">
        <v>248</v>
      </c>
      <c r="E23" s="786">
        <v>500</v>
      </c>
      <c r="F23" s="786">
        <v>1000</v>
      </c>
      <c r="G23" s="837">
        <v>1000</v>
      </c>
    </row>
    <row r="24" spans="1:11" ht="20.100000000000001" customHeight="1" x14ac:dyDescent="0.3">
      <c r="A24" s="784">
        <v>5134</v>
      </c>
      <c r="B24" s="836" t="s">
        <v>176</v>
      </c>
      <c r="C24" s="786">
        <v>1000</v>
      </c>
      <c r="D24" s="786">
        <v>0</v>
      </c>
      <c r="E24" s="786">
        <v>0</v>
      </c>
      <c r="F24" s="786">
        <v>1000</v>
      </c>
      <c r="G24" s="837">
        <v>1000</v>
      </c>
    </row>
    <row r="25" spans="1:11" ht="20.100000000000001" customHeight="1" x14ac:dyDescent="0.3">
      <c r="A25" s="784">
        <v>5136</v>
      </c>
      <c r="B25" s="836" t="s">
        <v>161</v>
      </c>
      <c r="C25" s="786">
        <v>1000</v>
      </c>
      <c r="D25" s="786">
        <v>0</v>
      </c>
      <c r="E25" s="786">
        <v>0</v>
      </c>
      <c r="F25" s="786">
        <v>1000</v>
      </c>
      <c r="G25" s="837">
        <v>1000</v>
      </c>
    </row>
    <row r="26" spans="1:11" ht="20.100000000000001" customHeight="1" x14ac:dyDescent="0.3">
      <c r="A26" s="784">
        <v>5137</v>
      </c>
      <c r="B26" s="836" t="s">
        <v>19</v>
      </c>
      <c r="C26" s="786">
        <v>15000</v>
      </c>
      <c r="D26" s="786">
        <v>20990</v>
      </c>
      <c r="E26" s="786">
        <v>20990</v>
      </c>
      <c r="F26" s="786">
        <v>60000</v>
      </c>
      <c r="G26" s="837">
        <v>60000</v>
      </c>
    </row>
    <row r="27" spans="1:11" ht="20.100000000000001" customHeight="1" x14ac:dyDescent="0.3">
      <c r="A27" s="784">
        <v>5139</v>
      </c>
      <c r="B27" s="836" t="s">
        <v>151</v>
      </c>
      <c r="C27" s="786">
        <v>1500000</v>
      </c>
      <c r="D27" s="786">
        <v>1456086</v>
      </c>
      <c r="E27" s="786">
        <v>1600000</v>
      </c>
      <c r="F27" s="786">
        <v>1600000</v>
      </c>
      <c r="G27" s="837">
        <v>1600000</v>
      </c>
    </row>
    <row r="28" spans="1:11" ht="20.100000000000001" customHeight="1" x14ac:dyDescent="0.3">
      <c r="A28" s="784">
        <v>5141</v>
      </c>
      <c r="B28" s="836" t="s">
        <v>220</v>
      </c>
      <c r="C28" s="786">
        <v>1000</v>
      </c>
      <c r="D28" s="786">
        <v>58</v>
      </c>
      <c r="E28" s="786">
        <v>100</v>
      </c>
      <c r="F28" s="786">
        <v>1000</v>
      </c>
      <c r="G28" s="837">
        <v>1000</v>
      </c>
    </row>
    <row r="29" spans="1:11" ht="20.100000000000001" customHeight="1" x14ac:dyDescent="0.3">
      <c r="A29" s="784">
        <v>5151</v>
      </c>
      <c r="B29" s="836" t="s">
        <v>20</v>
      </c>
      <c r="C29" s="786">
        <v>3000000</v>
      </c>
      <c r="D29" s="786">
        <v>2257704</v>
      </c>
      <c r="E29" s="786">
        <v>3000000</v>
      </c>
      <c r="F29" s="786">
        <v>3100000</v>
      </c>
      <c r="G29" s="837">
        <v>3100000</v>
      </c>
    </row>
    <row r="30" spans="1:11" ht="20.100000000000001" customHeight="1" x14ac:dyDescent="0.3">
      <c r="A30" s="784">
        <v>5152</v>
      </c>
      <c r="B30" s="836" t="s">
        <v>44</v>
      </c>
      <c r="C30" s="786">
        <v>10600000</v>
      </c>
      <c r="D30" s="786">
        <v>6205864</v>
      </c>
      <c r="E30" s="786">
        <v>10200000</v>
      </c>
      <c r="F30" s="786">
        <v>10600000</v>
      </c>
      <c r="G30" s="837">
        <v>10600000</v>
      </c>
    </row>
    <row r="31" spans="1:11" ht="20.100000000000001" customHeight="1" x14ac:dyDescent="0.3">
      <c r="A31" s="784">
        <v>5154</v>
      </c>
      <c r="B31" s="836" t="s">
        <v>163</v>
      </c>
      <c r="C31" s="786">
        <v>800000</v>
      </c>
      <c r="D31" s="786">
        <v>711697</v>
      </c>
      <c r="E31" s="786">
        <v>900000</v>
      </c>
      <c r="F31" s="786">
        <v>900000</v>
      </c>
      <c r="G31" s="837">
        <v>900000</v>
      </c>
    </row>
    <row r="32" spans="1:11" ht="20.100000000000001" customHeight="1" x14ac:dyDescent="0.3">
      <c r="A32" s="784">
        <v>5156</v>
      </c>
      <c r="B32" s="836" t="s">
        <v>177</v>
      </c>
      <c r="C32" s="786">
        <v>20000</v>
      </c>
      <c r="D32" s="786">
        <v>11926</v>
      </c>
      <c r="E32" s="786">
        <v>18000</v>
      </c>
      <c r="F32" s="786">
        <v>20000</v>
      </c>
      <c r="G32" s="837">
        <v>20000</v>
      </c>
    </row>
    <row r="33" spans="1:8" ht="20.100000000000001" customHeight="1" x14ac:dyDescent="0.3">
      <c r="A33" s="784">
        <v>5162</v>
      </c>
      <c r="B33" s="836" t="s">
        <v>207</v>
      </c>
      <c r="C33" s="786">
        <v>6000</v>
      </c>
      <c r="D33" s="786">
        <v>4221</v>
      </c>
      <c r="E33" s="786">
        <v>4221</v>
      </c>
      <c r="F33" s="786">
        <v>6000</v>
      </c>
      <c r="G33" s="837">
        <v>6000</v>
      </c>
    </row>
    <row r="34" spans="1:8" ht="20.100000000000001" customHeight="1" x14ac:dyDescent="0.3">
      <c r="A34" s="784">
        <v>5163</v>
      </c>
      <c r="B34" s="836" t="s">
        <v>196</v>
      </c>
      <c r="C34" s="786">
        <v>12000</v>
      </c>
      <c r="D34" s="786">
        <v>11964</v>
      </c>
      <c r="E34" s="786">
        <v>11964</v>
      </c>
      <c r="F34" s="786">
        <v>12000</v>
      </c>
      <c r="G34" s="837">
        <v>12000</v>
      </c>
    </row>
    <row r="35" spans="1:8" ht="20.100000000000001" customHeight="1" x14ac:dyDescent="0.3">
      <c r="A35" s="784">
        <v>5164</v>
      </c>
      <c r="B35" s="836" t="s">
        <v>23</v>
      </c>
      <c r="C35" s="786">
        <v>28000</v>
      </c>
      <c r="D35" s="786">
        <v>30028</v>
      </c>
      <c r="E35" s="786">
        <v>30028</v>
      </c>
      <c r="F35" s="786">
        <v>32000</v>
      </c>
      <c r="G35" s="837">
        <v>32000</v>
      </c>
    </row>
    <row r="36" spans="1:8" ht="20.100000000000001" customHeight="1" x14ac:dyDescent="0.3">
      <c r="A36" s="784">
        <v>5166</v>
      </c>
      <c r="B36" s="836" t="s">
        <v>221</v>
      </c>
      <c r="C36" s="786">
        <v>109000</v>
      </c>
      <c r="D36" s="786">
        <v>96800</v>
      </c>
      <c r="E36" s="786">
        <v>133000</v>
      </c>
      <c r="F36" s="787">
        <v>150000</v>
      </c>
      <c r="G36" s="837">
        <v>150000</v>
      </c>
      <c r="H36" s="509"/>
    </row>
    <row r="37" spans="1:8" ht="20.100000000000001" customHeight="1" x14ac:dyDescent="0.3">
      <c r="A37" s="784">
        <v>5167</v>
      </c>
      <c r="B37" s="836" t="s">
        <v>222</v>
      </c>
      <c r="C37" s="786">
        <v>5000</v>
      </c>
      <c r="D37" s="786">
        <v>2190</v>
      </c>
      <c r="E37" s="786">
        <v>5000</v>
      </c>
      <c r="F37" s="786">
        <v>5000</v>
      </c>
      <c r="G37" s="837">
        <v>5000</v>
      </c>
    </row>
    <row r="38" spans="1:8" ht="20.100000000000001" customHeight="1" x14ac:dyDescent="0.3">
      <c r="A38" s="784">
        <v>5168</v>
      </c>
      <c r="B38" s="836" t="s">
        <v>223</v>
      </c>
      <c r="C38" s="786">
        <v>15000</v>
      </c>
      <c r="D38" s="786">
        <v>0</v>
      </c>
      <c r="E38" s="786">
        <v>0</v>
      </c>
      <c r="F38" s="786">
        <v>10000</v>
      </c>
      <c r="G38" s="837">
        <v>10000</v>
      </c>
    </row>
    <row r="39" spans="1:8" ht="20.100000000000001" customHeight="1" x14ac:dyDescent="0.3">
      <c r="A39" s="784">
        <v>5169</v>
      </c>
      <c r="B39" s="836" t="s">
        <v>145</v>
      </c>
      <c r="C39" s="786">
        <v>500000</v>
      </c>
      <c r="D39" s="786">
        <v>341166</v>
      </c>
      <c r="E39" s="786">
        <v>450000</v>
      </c>
      <c r="F39" s="786">
        <v>500000</v>
      </c>
      <c r="G39" s="837">
        <v>500000</v>
      </c>
    </row>
    <row r="40" spans="1:8" ht="20.100000000000001" customHeight="1" x14ac:dyDescent="0.3">
      <c r="A40" s="784">
        <v>5171</v>
      </c>
      <c r="B40" s="836" t="s">
        <v>166</v>
      </c>
      <c r="C40" s="786">
        <v>8540000</v>
      </c>
      <c r="D40" s="786">
        <v>6462556</v>
      </c>
      <c r="E40" s="786">
        <v>8800000</v>
      </c>
      <c r="F40" s="786">
        <v>9200000</v>
      </c>
      <c r="G40" s="837">
        <v>9200000</v>
      </c>
    </row>
    <row r="41" spans="1:8" ht="20.100000000000001" customHeight="1" x14ac:dyDescent="0.3">
      <c r="A41" s="784">
        <v>5173</v>
      </c>
      <c r="B41" s="836" t="s">
        <v>22</v>
      </c>
      <c r="C41" s="786">
        <v>1000</v>
      </c>
      <c r="D41" s="786">
        <v>0</v>
      </c>
      <c r="E41" s="786">
        <v>0</v>
      </c>
      <c r="F41" s="786">
        <v>1000</v>
      </c>
      <c r="G41" s="837">
        <v>1000</v>
      </c>
    </row>
    <row r="42" spans="1:8" ht="20.100000000000001" customHeight="1" x14ac:dyDescent="0.3">
      <c r="A42" s="784">
        <v>5175</v>
      </c>
      <c r="B42" s="836" t="s">
        <v>25</v>
      </c>
      <c r="C42" s="786">
        <v>1000</v>
      </c>
      <c r="D42" s="786">
        <v>0</v>
      </c>
      <c r="E42" s="786">
        <v>0</v>
      </c>
      <c r="F42" s="786">
        <v>1000</v>
      </c>
      <c r="G42" s="837">
        <v>1000</v>
      </c>
    </row>
    <row r="43" spans="1:8" ht="20.100000000000001" customHeight="1" x14ac:dyDescent="0.3">
      <c r="A43" s="784">
        <v>5179</v>
      </c>
      <c r="B43" s="836" t="s">
        <v>36</v>
      </c>
      <c r="C43" s="786">
        <v>6000</v>
      </c>
      <c r="D43" s="786">
        <v>3000</v>
      </c>
      <c r="E43" s="786">
        <v>6000</v>
      </c>
      <c r="F43" s="786">
        <v>6000</v>
      </c>
      <c r="G43" s="837">
        <v>6000</v>
      </c>
    </row>
    <row r="44" spans="1:8" ht="20.100000000000001" customHeight="1" x14ac:dyDescent="0.3">
      <c r="A44" s="784">
        <v>5181</v>
      </c>
      <c r="B44" s="836" t="s">
        <v>224</v>
      </c>
      <c r="C44" s="786">
        <v>0</v>
      </c>
      <c r="D44" s="786">
        <v>5000</v>
      </c>
      <c r="E44" s="786">
        <v>5000</v>
      </c>
      <c r="F44" s="786">
        <v>0</v>
      </c>
      <c r="G44" s="837">
        <v>0</v>
      </c>
    </row>
    <row r="45" spans="1:8" ht="20.100000000000001" customHeight="1" x14ac:dyDescent="0.3">
      <c r="A45" s="784">
        <v>5191</v>
      </c>
      <c r="B45" s="838" t="s">
        <v>473</v>
      </c>
      <c r="C45" s="786">
        <v>15000</v>
      </c>
      <c r="D45" s="786">
        <v>17972</v>
      </c>
      <c r="E45" s="786">
        <v>20000</v>
      </c>
      <c r="F45" s="786">
        <v>20000</v>
      </c>
      <c r="G45" s="837">
        <v>20000</v>
      </c>
    </row>
    <row r="46" spans="1:8" ht="20.100000000000001" customHeight="1" x14ac:dyDescent="0.3">
      <c r="A46" s="784">
        <v>5424</v>
      </c>
      <c r="B46" s="836" t="s">
        <v>226</v>
      </c>
      <c r="C46" s="786">
        <v>0</v>
      </c>
      <c r="D46" s="786">
        <v>500</v>
      </c>
      <c r="E46" s="786">
        <v>500</v>
      </c>
      <c r="F46" s="786">
        <v>0</v>
      </c>
      <c r="G46" s="837">
        <v>0</v>
      </c>
    </row>
    <row r="47" spans="1:8" ht="20.100000000000001" customHeight="1" x14ac:dyDescent="0.3">
      <c r="A47" s="784">
        <v>5909</v>
      </c>
      <c r="B47" s="836" t="s">
        <v>227</v>
      </c>
      <c r="C47" s="786">
        <v>800000</v>
      </c>
      <c r="D47" s="786">
        <v>1548100</v>
      </c>
      <c r="E47" s="786">
        <v>1550000</v>
      </c>
      <c r="F47" s="786">
        <v>1500000</v>
      </c>
      <c r="G47" s="837">
        <v>1500000</v>
      </c>
    </row>
    <row r="48" spans="1:8" ht="20.100000000000001" customHeight="1" thickBot="1" x14ac:dyDescent="0.35">
      <c r="A48" s="766">
        <v>6121</v>
      </c>
      <c r="B48" s="776" t="s">
        <v>37</v>
      </c>
      <c r="C48" s="768">
        <v>0</v>
      </c>
      <c r="D48" s="768">
        <v>0</v>
      </c>
      <c r="E48" s="768">
        <v>0</v>
      </c>
      <c r="F48" s="768">
        <v>0</v>
      </c>
      <c r="G48" s="839">
        <v>0</v>
      </c>
    </row>
    <row r="49" spans="1:7" ht="20.100000000000001" customHeight="1" thickBot="1" x14ac:dyDescent="0.35">
      <c r="A49" s="904"/>
      <c r="B49" s="891" t="s">
        <v>57</v>
      </c>
      <c r="C49" s="902">
        <f>SUM(C18:C48)</f>
        <v>28190000</v>
      </c>
      <c r="D49" s="902">
        <f>SUM(D18:D48)</f>
        <v>20703783</v>
      </c>
      <c r="E49" s="902">
        <f>SUM(E18:E48)</f>
        <v>28983303</v>
      </c>
      <c r="F49" s="902">
        <f>SUM(F18:F48)</f>
        <v>30047000</v>
      </c>
      <c r="G49" s="907">
        <f>SUM(G18:G48)</f>
        <v>30047000</v>
      </c>
    </row>
    <row r="50" spans="1:7" ht="14.4" x14ac:dyDescent="0.3">
      <c r="A50" s="111"/>
      <c r="B50" s="111"/>
      <c r="C50" s="114"/>
      <c r="D50" s="114"/>
      <c r="E50" s="114"/>
      <c r="F50" s="114"/>
      <c r="G50" s="111"/>
    </row>
    <row r="51" spans="1:7" ht="14.4" x14ac:dyDescent="0.3">
      <c r="A51" s="111"/>
      <c r="B51" s="111"/>
      <c r="C51" s="114"/>
      <c r="D51" s="114"/>
      <c r="E51" s="114"/>
      <c r="F51" s="114"/>
      <c r="G51" s="111"/>
    </row>
    <row r="52" spans="1:7" ht="14.4" x14ac:dyDescent="0.3">
      <c r="A52" s="111"/>
      <c r="B52" s="115" t="s">
        <v>147</v>
      </c>
      <c r="C52" s="1004">
        <v>45595</v>
      </c>
      <c r="E52" s="115" t="s">
        <v>148</v>
      </c>
      <c r="F52" s="115" t="s">
        <v>228</v>
      </c>
      <c r="G52" s="111"/>
    </row>
    <row r="53" spans="1:7" ht="14.4" x14ac:dyDescent="0.3">
      <c r="A53" s="111"/>
      <c r="B53" s="111"/>
      <c r="C53" s="111"/>
      <c r="D53" s="111"/>
      <c r="E53" s="111"/>
      <c r="F53" s="111"/>
      <c r="G53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G33"/>
  <sheetViews>
    <sheetView zoomScaleNormal="100" workbookViewId="0">
      <selection activeCell="C32" sqref="C32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411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380</v>
      </c>
      <c r="B3" s="714" t="s">
        <v>172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777" t="s">
        <v>173</v>
      </c>
      <c r="C7" s="778">
        <v>1200000</v>
      </c>
      <c r="D7" s="778">
        <v>1178613</v>
      </c>
      <c r="E7" s="778">
        <v>1200000</v>
      </c>
      <c r="F7" s="778">
        <v>1200000</v>
      </c>
      <c r="G7" s="779">
        <v>1200000</v>
      </c>
    </row>
    <row r="8" spans="1:7" ht="20.100000000000001" customHeight="1" x14ac:dyDescent="0.3">
      <c r="A8" s="732">
        <v>2132</v>
      </c>
      <c r="B8" s="842" t="s">
        <v>174</v>
      </c>
      <c r="C8" s="780">
        <v>500000</v>
      </c>
      <c r="D8" s="780">
        <v>410898</v>
      </c>
      <c r="E8" s="780">
        <v>500000</v>
      </c>
      <c r="F8" s="780">
        <v>550000</v>
      </c>
      <c r="G8" s="781">
        <v>550000</v>
      </c>
    </row>
    <row r="9" spans="1:7" ht="20.100000000000001" customHeight="1" thickBot="1" x14ac:dyDescent="0.35">
      <c r="A9" s="736">
        <v>2324</v>
      </c>
      <c r="B9" s="843" t="s">
        <v>175</v>
      </c>
      <c r="C9" s="782">
        <v>0</v>
      </c>
      <c r="D9" s="782">
        <v>260176</v>
      </c>
      <c r="E9" s="782">
        <v>260176</v>
      </c>
      <c r="F9" s="782">
        <v>0</v>
      </c>
      <c r="G9" s="783">
        <v>0</v>
      </c>
    </row>
    <row r="10" spans="1:7" ht="20.100000000000001" customHeight="1" thickBot="1" x14ac:dyDescent="0.35">
      <c r="A10" s="886"/>
      <c r="B10" s="887" t="s">
        <v>57</v>
      </c>
      <c r="C10" s="888">
        <f>SUM(C7:C9)</f>
        <v>1700000</v>
      </c>
      <c r="D10" s="888">
        <f>SUM(D7:D9)</f>
        <v>1849687</v>
      </c>
      <c r="E10" s="888">
        <f>SUM(E7:E9)</f>
        <v>1960176</v>
      </c>
      <c r="F10" s="888">
        <f>SUM(F7:F9)</f>
        <v>1750000</v>
      </c>
      <c r="G10" s="889">
        <f>SUM(G7:G9)</f>
        <v>1750000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 t="s">
        <v>380</v>
      </c>
      <c r="B13" s="744" t="s">
        <v>172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4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757" t="str">
        <f>IF('1014-útulek'!E16=0," ",'1014-útulek'!E16)</f>
        <v>k 31.12.2024</v>
      </c>
      <c r="F16" s="758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7" ht="20.100000000000001" customHeight="1" x14ac:dyDescent="0.3">
      <c r="A17" s="760">
        <v>5133</v>
      </c>
      <c r="B17" s="775" t="s">
        <v>160</v>
      </c>
      <c r="C17" s="762">
        <v>0</v>
      </c>
      <c r="D17" s="763">
        <v>0</v>
      </c>
      <c r="E17" s="762">
        <v>0</v>
      </c>
      <c r="F17" s="762">
        <v>0</v>
      </c>
      <c r="G17" s="765">
        <v>0</v>
      </c>
    </row>
    <row r="18" spans="1:7" ht="20.100000000000001" customHeight="1" x14ac:dyDescent="0.3">
      <c r="A18" s="784">
        <v>5134</v>
      </c>
      <c r="B18" s="789" t="s">
        <v>176</v>
      </c>
      <c r="C18" s="786">
        <v>15000</v>
      </c>
      <c r="D18" s="786">
        <v>13771</v>
      </c>
      <c r="E18" s="786">
        <v>15000</v>
      </c>
      <c r="F18" s="786">
        <v>15000</v>
      </c>
      <c r="G18" s="788">
        <v>15000</v>
      </c>
    </row>
    <row r="19" spans="1:7" ht="20.100000000000001" customHeight="1" x14ac:dyDescent="0.3">
      <c r="A19" s="784">
        <v>5137</v>
      </c>
      <c r="B19" s="789" t="s">
        <v>19</v>
      </c>
      <c r="C19" s="786">
        <v>30000</v>
      </c>
      <c r="D19" s="786">
        <v>10980</v>
      </c>
      <c r="E19" s="786">
        <v>20000</v>
      </c>
      <c r="F19" s="786">
        <v>35000</v>
      </c>
      <c r="G19" s="788">
        <v>35000</v>
      </c>
    </row>
    <row r="20" spans="1:7" ht="20.100000000000001" customHeight="1" x14ac:dyDescent="0.3">
      <c r="A20" s="784">
        <v>5139</v>
      </c>
      <c r="B20" s="789" t="s">
        <v>151</v>
      </c>
      <c r="C20" s="786">
        <v>90000</v>
      </c>
      <c r="D20" s="786">
        <v>99100</v>
      </c>
      <c r="E20" s="786">
        <v>100000</v>
      </c>
      <c r="F20" s="786">
        <v>100000</v>
      </c>
      <c r="G20" s="788">
        <v>100000</v>
      </c>
    </row>
    <row r="21" spans="1:7" ht="20.100000000000001" customHeight="1" x14ac:dyDescent="0.3">
      <c r="A21" s="784">
        <v>5151</v>
      </c>
      <c r="B21" s="789" t="s">
        <v>20</v>
      </c>
      <c r="C21" s="786">
        <v>300000</v>
      </c>
      <c r="D21" s="786">
        <v>100789</v>
      </c>
      <c r="E21" s="786">
        <v>120000</v>
      </c>
      <c r="F21" s="786">
        <v>300000</v>
      </c>
      <c r="G21" s="788">
        <v>300000</v>
      </c>
    </row>
    <row r="22" spans="1:7" ht="20.100000000000001" customHeight="1" x14ac:dyDescent="0.3">
      <c r="A22" s="784">
        <v>5152</v>
      </c>
      <c r="B22" s="789" t="s">
        <v>44</v>
      </c>
      <c r="C22" s="786">
        <v>550000</v>
      </c>
      <c r="D22" s="786">
        <v>387985</v>
      </c>
      <c r="E22" s="786">
        <v>500000</v>
      </c>
      <c r="F22" s="786">
        <v>600000</v>
      </c>
      <c r="G22" s="788">
        <v>600000</v>
      </c>
    </row>
    <row r="23" spans="1:7" ht="20.100000000000001" customHeight="1" x14ac:dyDescent="0.3">
      <c r="A23" s="784">
        <v>5153</v>
      </c>
      <c r="B23" s="789" t="s">
        <v>21</v>
      </c>
      <c r="C23" s="786">
        <v>50000</v>
      </c>
      <c r="D23" s="786">
        <v>36060</v>
      </c>
      <c r="E23" s="786">
        <v>50000</v>
      </c>
      <c r="F23" s="786">
        <v>55000</v>
      </c>
      <c r="G23" s="788">
        <v>55000</v>
      </c>
    </row>
    <row r="24" spans="1:7" ht="20.100000000000001" customHeight="1" x14ac:dyDescent="0.3">
      <c r="A24" s="784">
        <v>5154</v>
      </c>
      <c r="B24" s="789" t="s">
        <v>163</v>
      </c>
      <c r="C24" s="786">
        <v>600000</v>
      </c>
      <c r="D24" s="786">
        <v>438486</v>
      </c>
      <c r="E24" s="786">
        <v>500000</v>
      </c>
      <c r="F24" s="786">
        <v>600000</v>
      </c>
      <c r="G24" s="788">
        <v>600000</v>
      </c>
    </row>
    <row r="25" spans="1:7" ht="20.100000000000001" customHeight="1" x14ac:dyDescent="0.3">
      <c r="A25" s="784">
        <v>5156</v>
      </c>
      <c r="B25" s="789" t="s">
        <v>177</v>
      </c>
      <c r="C25" s="786">
        <v>15000</v>
      </c>
      <c r="D25" s="786">
        <v>0</v>
      </c>
      <c r="E25" s="786">
        <v>0</v>
      </c>
      <c r="F25" s="786">
        <v>15000</v>
      </c>
      <c r="G25" s="788">
        <v>15000</v>
      </c>
    </row>
    <row r="26" spans="1:7" ht="20.100000000000001" customHeight="1" x14ac:dyDescent="0.3">
      <c r="A26" s="784">
        <v>5169</v>
      </c>
      <c r="B26" s="789" t="s">
        <v>145</v>
      </c>
      <c r="C26" s="786">
        <v>280000</v>
      </c>
      <c r="D26" s="786">
        <v>198697</v>
      </c>
      <c r="E26" s="786">
        <v>220000</v>
      </c>
      <c r="F26" s="786">
        <v>300000</v>
      </c>
      <c r="G26" s="788">
        <v>300000</v>
      </c>
    </row>
    <row r="27" spans="1:7" ht="20.100000000000001" customHeight="1" x14ac:dyDescent="0.3">
      <c r="A27" s="791">
        <v>5171</v>
      </c>
      <c r="B27" s="840" t="s">
        <v>166</v>
      </c>
      <c r="C27" s="793">
        <v>650000</v>
      </c>
      <c r="D27" s="793">
        <v>338968</v>
      </c>
      <c r="E27" s="793">
        <v>350000</v>
      </c>
      <c r="F27" s="793">
        <v>400000</v>
      </c>
      <c r="G27" s="794">
        <v>400000</v>
      </c>
    </row>
    <row r="28" spans="1:7" ht="20.100000000000001" customHeight="1" thickBot="1" x14ac:dyDescent="0.35">
      <c r="A28" s="766">
        <v>5909</v>
      </c>
      <c r="B28" s="841" t="s">
        <v>227</v>
      </c>
      <c r="C28" s="768">
        <v>0</v>
      </c>
      <c r="D28" s="768">
        <v>0</v>
      </c>
      <c r="E28" s="768">
        <v>0</v>
      </c>
      <c r="F28" s="768">
        <v>0</v>
      </c>
      <c r="G28" s="770">
        <v>0</v>
      </c>
    </row>
    <row r="29" spans="1:7" ht="20.100000000000001" customHeight="1" thickBot="1" x14ac:dyDescent="0.35">
      <c r="A29" s="904"/>
      <c r="B29" s="891" t="s">
        <v>57</v>
      </c>
      <c r="C29" s="902">
        <f>SUM(C17:C28)</f>
        <v>2580000</v>
      </c>
      <c r="D29" s="902">
        <f>SUM(D17:D28)</f>
        <v>1624836</v>
      </c>
      <c r="E29" s="902">
        <f>SUM(E17:E28)</f>
        <v>1875000</v>
      </c>
      <c r="F29" s="902">
        <f>SUM(F17:F28)</f>
        <v>2420000</v>
      </c>
      <c r="G29" s="907">
        <f>SUM(G17:G28)</f>
        <v>2420000</v>
      </c>
    </row>
    <row r="30" spans="1:7" ht="14.4" x14ac:dyDescent="0.3">
      <c r="A30" s="111"/>
      <c r="B30" s="111"/>
      <c r="C30" s="114"/>
      <c r="D30" s="114"/>
      <c r="E30" s="114"/>
      <c r="F30" s="114"/>
      <c r="G30" s="111"/>
    </row>
    <row r="31" spans="1:7" ht="14.4" x14ac:dyDescent="0.3">
      <c r="A31" s="111"/>
      <c r="B31" s="111"/>
      <c r="C31" s="114"/>
      <c r="D31" s="114"/>
      <c r="E31" s="114"/>
      <c r="F31" s="114"/>
      <c r="G31" s="111"/>
    </row>
    <row r="32" spans="1:7" ht="14.4" x14ac:dyDescent="0.3">
      <c r="A32" s="111"/>
      <c r="B32" s="115" t="s">
        <v>147</v>
      </c>
      <c r="C32" s="990">
        <v>45595</v>
      </c>
      <c r="E32" s="115" t="s">
        <v>148</v>
      </c>
      <c r="F32" s="111" t="s">
        <v>178</v>
      </c>
      <c r="G32" s="111"/>
    </row>
    <row r="33" spans="1:7" ht="14.4" x14ac:dyDescent="0.3">
      <c r="A33" s="111"/>
      <c r="B33" s="111"/>
      <c r="C33" s="111"/>
      <c r="D33" s="111"/>
      <c r="E33" s="111"/>
      <c r="F33" s="111"/>
      <c r="G33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I30"/>
  <sheetViews>
    <sheetView zoomScaleNormal="100" workbookViewId="0">
      <selection activeCell="G9" sqref="G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9" ht="17.399999999999999" x14ac:dyDescent="0.3">
      <c r="B1" s="1435" t="s">
        <v>412</v>
      </c>
      <c r="C1" s="1436"/>
      <c r="D1" s="1436"/>
      <c r="E1" s="1436"/>
      <c r="F1" s="500" t="str">
        <f>IF('příjmy-paragraf'!F2=0," ",'příjmy-paragraf'!F2)</f>
        <v>rok 2025</v>
      </c>
    </row>
    <row r="2" spans="1:9" ht="14.4" thickBot="1" x14ac:dyDescent="0.3"/>
    <row r="3" spans="1:9" ht="15.6" x14ac:dyDescent="0.3">
      <c r="A3" s="713" t="s">
        <v>385</v>
      </c>
      <c r="B3" s="714" t="s">
        <v>179</v>
      </c>
      <c r="C3" s="715"/>
      <c r="D3" s="716"/>
      <c r="E3" s="716"/>
      <c r="F3" s="716"/>
      <c r="G3" s="717"/>
    </row>
    <row r="4" spans="1:9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9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  <c r="H5" s="1273" t="s">
        <v>143</v>
      </c>
      <c r="I5" s="1273" t="s">
        <v>513</v>
      </c>
    </row>
    <row r="6" spans="1:9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9" ht="20.100000000000001" customHeight="1" x14ac:dyDescent="0.3">
      <c r="A7" s="728">
        <v>2111</v>
      </c>
      <c r="B7" s="729" t="s">
        <v>180</v>
      </c>
      <c r="C7" s="778">
        <v>10000</v>
      </c>
      <c r="D7" s="778">
        <v>6657</v>
      </c>
      <c r="E7" s="778">
        <v>10000</v>
      </c>
      <c r="F7" s="778">
        <v>10000</v>
      </c>
      <c r="G7" s="779">
        <v>10000</v>
      </c>
    </row>
    <row r="8" spans="1:9" ht="20.100000000000001" customHeight="1" x14ac:dyDescent="0.3">
      <c r="A8" s="732">
        <v>2322</v>
      </c>
      <c r="B8" s="998" t="s">
        <v>576</v>
      </c>
      <c r="C8" s="1001">
        <v>0</v>
      </c>
      <c r="D8" s="1001">
        <v>19026</v>
      </c>
      <c r="E8" s="1001">
        <v>19026</v>
      </c>
      <c r="F8" s="1001">
        <v>0</v>
      </c>
      <c r="G8" s="781">
        <v>0</v>
      </c>
    </row>
    <row r="9" spans="1:9" ht="20.100000000000001" customHeight="1" x14ac:dyDescent="0.3">
      <c r="A9" s="732">
        <v>2324</v>
      </c>
      <c r="B9" s="1002" t="s">
        <v>577</v>
      </c>
      <c r="C9" s="780">
        <v>0</v>
      </c>
      <c r="D9" s="780">
        <v>105249</v>
      </c>
      <c r="E9" s="780">
        <v>105249</v>
      </c>
      <c r="F9" s="780">
        <v>0</v>
      </c>
      <c r="G9" s="1275">
        <f>H9+I9</f>
        <v>250000</v>
      </c>
      <c r="H9" s="1274">
        <v>0</v>
      </c>
      <c r="I9" s="1271">
        <v>250000</v>
      </c>
    </row>
    <row r="10" spans="1:9" ht="20.100000000000001" customHeight="1" thickBot="1" x14ac:dyDescent="0.35">
      <c r="A10" s="736"/>
      <c r="B10" s="737"/>
      <c r="C10" s="782"/>
      <c r="D10" s="782"/>
      <c r="E10" s="782"/>
      <c r="F10" s="782"/>
      <c r="G10" s="783"/>
    </row>
    <row r="11" spans="1:9" ht="20.100000000000001" customHeight="1" thickBot="1" x14ac:dyDescent="0.35">
      <c r="A11" s="886"/>
      <c r="B11" s="887" t="s">
        <v>57</v>
      </c>
      <c r="C11" s="888">
        <f>SUM(C7:C10)</f>
        <v>10000</v>
      </c>
      <c r="D11" s="888">
        <f>SUM(D7:D10)</f>
        <v>130932</v>
      </c>
      <c r="E11" s="888">
        <f>SUM(E7:E10)</f>
        <v>134275</v>
      </c>
      <c r="F11" s="888">
        <f>SUM(F7:F10)</f>
        <v>10000</v>
      </c>
      <c r="G11" s="889">
        <f>SUM(G7:G10)</f>
        <v>260000</v>
      </c>
    </row>
    <row r="12" spans="1:9" ht="14.4" x14ac:dyDescent="0.3">
      <c r="A12" s="111"/>
      <c r="B12" s="111"/>
      <c r="C12" s="112"/>
      <c r="D12" s="112"/>
      <c r="E12" s="112"/>
      <c r="F12" s="112"/>
      <c r="G12" s="112"/>
    </row>
    <row r="13" spans="1:9" ht="15" thickBot="1" x14ac:dyDescent="0.35">
      <c r="A13" s="111"/>
      <c r="B13" s="111"/>
      <c r="C13" s="111"/>
      <c r="D13" s="111"/>
      <c r="E13" s="111"/>
      <c r="F13" s="111"/>
    </row>
    <row r="14" spans="1:9" ht="15.6" x14ac:dyDescent="0.3">
      <c r="A14" s="743" t="s">
        <v>385</v>
      </c>
      <c r="B14" s="744" t="s">
        <v>179</v>
      </c>
      <c r="C14" s="745"/>
      <c r="D14" s="746"/>
      <c r="E14" s="746"/>
      <c r="F14" s="746"/>
      <c r="G14" s="747"/>
    </row>
    <row r="15" spans="1:9" ht="15.6" x14ac:dyDescent="0.3">
      <c r="A15" s="748"/>
      <c r="B15" s="749" t="s">
        <v>144</v>
      </c>
      <c r="C15" s="750"/>
      <c r="D15" s="751"/>
      <c r="E15" s="752" t="s">
        <v>138</v>
      </c>
      <c r="F15" s="751"/>
      <c r="G15" s="753"/>
    </row>
    <row r="16" spans="1:9" ht="14.4" x14ac:dyDescent="0.3">
      <c r="A16" s="1441" t="s">
        <v>139</v>
      </c>
      <c r="B16" s="1443" t="s">
        <v>140</v>
      </c>
      <c r="C16" s="754" t="s">
        <v>141</v>
      </c>
      <c r="D16" s="754" t="s">
        <v>109</v>
      </c>
      <c r="E16" s="754" t="s">
        <v>142</v>
      </c>
      <c r="F16" s="754" t="s">
        <v>110</v>
      </c>
      <c r="G16" s="756" t="s">
        <v>143</v>
      </c>
    </row>
    <row r="17" spans="1:7" ht="15" thickBot="1" x14ac:dyDescent="0.35">
      <c r="A17" s="1442"/>
      <c r="B17" s="1444"/>
      <c r="C17" s="757" t="str">
        <f>IF('příjmy-paragraf'!D2=0," ",'příjmy-paragraf'!D2)</f>
        <v>rok 2024</v>
      </c>
      <c r="D17" s="757" t="str">
        <f>IF('příjmy-paragraf'!E3=0," ",'příjmy-paragraf'!E3)</f>
        <v xml:space="preserve"> k 30.09.</v>
      </c>
      <c r="E17" s="757" t="str">
        <f>IF('1014-útulek'!E16=0," ",'1014-útulek'!E16)</f>
        <v>k 31.12.2024</v>
      </c>
      <c r="F17" s="758" t="str">
        <f>IF('příjmy-paragraf'!F2=0," ",'příjmy-paragraf'!F2)</f>
        <v>rok 2025</v>
      </c>
      <c r="G17" s="759" t="str">
        <f>IF('příjmy-paragraf'!F2=0," ",'příjmy-paragraf'!F2)</f>
        <v>rok 2025</v>
      </c>
    </row>
    <row r="18" spans="1:7" ht="20.100000000000001" customHeight="1" x14ac:dyDescent="0.3">
      <c r="A18" s="760">
        <v>5139</v>
      </c>
      <c r="B18" s="775" t="s">
        <v>151</v>
      </c>
      <c r="C18" s="762">
        <v>100000</v>
      </c>
      <c r="D18" s="763">
        <v>2861</v>
      </c>
      <c r="E18" s="762">
        <v>5000</v>
      </c>
      <c r="F18" s="762">
        <v>70000</v>
      </c>
      <c r="G18" s="765">
        <v>70000</v>
      </c>
    </row>
    <row r="19" spans="1:7" ht="20.100000000000001" customHeight="1" x14ac:dyDescent="0.3">
      <c r="A19" s="784">
        <v>5154</v>
      </c>
      <c r="B19" s="789" t="s">
        <v>163</v>
      </c>
      <c r="C19" s="786">
        <v>800000</v>
      </c>
      <c r="D19" s="786">
        <v>457432</v>
      </c>
      <c r="E19" s="786">
        <v>600000</v>
      </c>
      <c r="F19" s="786">
        <v>400000</v>
      </c>
      <c r="G19" s="788">
        <v>400000</v>
      </c>
    </row>
    <row r="20" spans="1:7" ht="20.100000000000001" customHeight="1" x14ac:dyDescent="0.3">
      <c r="A20" s="784">
        <v>5156</v>
      </c>
      <c r="B20" s="789" t="s">
        <v>177</v>
      </c>
      <c r="C20" s="786">
        <v>5000</v>
      </c>
      <c r="D20" s="786">
        <v>0</v>
      </c>
      <c r="E20" s="786">
        <v>0</v>
      </c>
      <c r="F20" s="786">
        <v>0</v>
      </c>
      <c r="G20" s="788">
        <v>0</v>
      </c>
    </row>
    <row r="21" spans="1:7" ht="20.100000000000001" customHeight="1" x14ac:dyDescent="0.3">
      <c r="A21" s="784">
        <v>5163</v>
      </c>
      <c r="B21" s="844" t="s">
        <v>471</v>
      </c>
      <c r="C21" s="786">
        <v>31000</v>
      </c>
      <c r="D21" s="786">
        <v>0</v>
      </c>
      <c r="E21" s="786">
        <v>0</v>
      </c>
      <c r="F21" s="786">
        <v>0</v>
      </c>
      <c r="G21" s="788">
        <v>0</v>
      </c>
    </row>
    <row r="22" spans="1:7" ht="20.100000000000001" customHeight="1" x14ac:dyDescent="0.3">
      <c r="A22" s="784">
        <v>5164</v>
      </c>
      <c r="B22" s="789" t="s">
        <v>23</v>
      </c>
      <c r="C22" s="786">
        <v>40000</v>
      </c>
      <c r="D22" s="786">
        <v>39924</v>
      </c>
      <c r="E22" s="786">
        <v>39924</v>
      </c>
      <c r="F22" s="786">
        <v>40000</v>
      </c>
      <c r="G22" s="788">
        <v>40000</v>
      </c>
    </row>
    <row r="23" spans="1:7" ht="20.100000000000001" customHeight="1" x14ac:dyDescent="0.3">
      <c r="A23" s="784">
        <v>5167</v>
      </c>
      <c r="B23" s="789" t="s">
        <v>181</v>
      </c>
      <c r="C23" s="786">
        <v>12000</v>
      </c>
      <c r="D23" s="786">
        <v>13380</v>
      </c>
      <c r="E23" s="786">
        <v>13380</v>
      </c>
      <c r="F23" s="786">
        <v>14000</v>
      </c>
      <c r="G23" s="788">
        <v>14000</v>
      </c>
    </row>
    <row r="24" spans="1:7" ht="20.100000000000001" customHeight="1" x14ac:dyDescent="0.3">
      <c r="A24" s="784">
        <v>5169</v>
      </c>
      <c r="B24" s="789" t="s">
        <v>145</v>
      </c>
      <c r="C24" s="786">
        <v>6000</v>
      </c>
      <c r="D24" s="786">
        <v>69750</v>
      </c>
      <c r="E24" s="786">
        <v>69750</v>
      </c>
      <c r="F24" s="786">
        <v>70000</v>
      </c>
      <c r="G24" s="788">
        <v>70000</v>
      </c>
    </row>
    <row r="25" spans="1:7" ht="20.100000000000001" customHeight="1" thickBot="1" x14ac:dyDescent="0.35">
      <c r="A25" s="791">
        <v>5171</v>
      </c>
      <c r="B25" s="797" t="s">
        <v>166</v>
      </c>
      <c r="C25" s="793">
        <v>300000</v>
      </c>
      <c r="D25" s="793">
        <v>74516</v>
      </c>
      <c r="E25" s="793">
        <v>74516</v>
      </c>
      <c r="F25" s="793">
        <v>300000</v>
      </c>
      <c r="G25" s="794">
        <v>300000</v>
      </c>
    </row>
    <row r="26" spans="1:7" ht="20.100000000000001" customHeight="1" thickBot="1" x14ac:dyDescent="0.35">
      <c r="A26" s="904"/>
      <c r="B26" s="891"/>
      <c r="C26" s="902">
        <f>C18+C19+C20+C21+C22+C23+C24+C25</f>
        <v>1294000</v>
      </c>
      <c r="D26" s="902">
        <f>SUM(D18:D25)</f>
        <v>657863</v>
      </c>
      <c r="E26" s="902">
        <f>SUM(E18:E25)</f>
        <v>802570</v>
      </c>
      <c r="F26" s="902">
        <f>SUM(F18:F25)</f>
        <v>894000</v>
      </c>
      <c r="G26" s="907">
        <f>SUM(G18:G25)</f>
        <v>894000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147</v>
      </c>
      <c r="C29" s="505">
        <v>45595</v>
      </c>
      <c r="E29" s="115" t="s">
        <v>148</v>
      </c>
      <c r="F29" s="111" t="s">
        <v>149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G30"/>
  <sheetViews>
    <sheetView zoomScaleNormal="100" workbookViewId="0">
      <selection activeCell="C29" sqref="C2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413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386</v>
      </c>
      <c r="B3" s="714" t="s">
        <v>182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729" t="s">
        <v>183</v>
      </c>
      <c r="C7" s="778">
        <v>50000</v>
      </c>
      <c r="D7" s="778">
        <v>51724</v>
      </c>
      <c r="E7" s="778">
        <v>52000</v>
      </c>
      <c r="F7" s="778">
        <v>50000</v>
      </c>
      <c r="G7" s="779">
        <v>50000</v>
      </c>
    </row>
    <row r="8" spans="1:7" ht="20.100000000000001" customHeight="1" thickBot="1" x14ac:dyDescent="0.35">
      <c r="A8" s="736">
        <v>2324</v>
      </c>
      <c r="B8" s="737" t="s">
        <v>184</v>
      </c>
      <c r="C8" s="782">
        <v>0</v>
      </c>
      <c r="D8" s="782">
        <v>0</v>
      </c>
      <c r="E8" s="782">
        <v>0</v>
      </c>
      <c r="F8" s="782">
        <v>0</v>
      </c>
      <c r="G8" s="783">
        <v>0</v>
      </c>
    </row>
    <row r="9" spans="1:7" ht="20.100000000000001" customHeight="1" thickBot="1" x14ac:dyDescent="0.35">
      <c r="A9" s="886"/>
      <c r="B9" s="887" t="s">
        <v>57</v>
      </c>
      <c r="C9" s="888">
        <f>SUM(C7:C8)</f>
        <v>50000</v>
      </c>
      <c r="D9" s="888">
        <f>SUM(D7:D8)</f>
        <v>51724</v>
      </c>
      <c r="E9" s="888">
        <f>SUM(E7:E8)</f>
        <v>52000</v>
      </c>
      <c r="F9" s="888">
        <f>SUM(F7:F8)</f>
        <v>50000</v>
      </c>
      <c r="G9" s="889">
        <f>SUM(G7:G8)</f>
        <v>50000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43" t="s">
        <v>386</v>
      </c>
      <c r="B12" s="744" t="s">
        <v>182</v>
      </c>
      <c r="C12" s="745"/>
      <c r="D12" s="746"/>
      <c r="E12" s="746"/>
      <c r="F12" s="746"/>
      <c r="G12" s="747"/>
    </row>
    <row r="13" spans="1:7" ht="15.6" x14ac:dyDescent="0.3">
      <c r="A13" s="748"/>
      <c r="B13" s="749" t="s">
        <v>144</v>
      </c>
      <c r="C13" s="750"/>
      <c r="D13" s="751"/>
      <c r="E13" s="752" t="s">
        <v>138</v>
      </c>
      <c r="F13" s="751"/>
      <c r="G13" s="753"/>
    </row>
    <row r="14" spans="1:7" ht="14.4" x14ac:dyDescent="0.3">
      <c r="A14" s="1441" t="s">
        <v>139</v>
      </c>
      <c r="B14" s="1443" t="s">
        <v>140</v>
      </c>
      <c r="C14" s="754" t="s">
        <v>141</v>
      </c>
      <c r="D14" s="754" t="s">
        <v>109</v>
      </c>
      <c r="E14" s="754" t="s">
        <v>142</v>
      </c>
      <c r="F14" s="754" t="s">
        <v>110</v>
      </c>
      <c r="G14" s="756" t="s">
        <v>143</v>
      </c>
    </row>
    <row r="15" spans="1:7" ht="15" thickBot="1" x14ac:dyDescent="0.35">
      <c r="A15" s="1442"/>
      <c r="B15" s="1444"/>
      <c r="C15" s="757" t="str">
        <f>IF('příjmy-paragraf'!D2=0," ",'příjmy-paragraf'!D2)</f>
        <v>rok 2024</v>
      </c>
      <c r="D15" s="757" t="str">
        <f>IF('příjmy-paragraf'!E3=0," ",'příjmy-paragraf'!E3)</f>
        <v xml:space="preserve"> k 30.09.</v>
      </c>
      <c r="E15" s="757" t="str">
        <f>IF('1014-útulek'!E16=0," ",'1014-útulek'!E16)</f>
        <v>k 31.12.2024</v>
      </c>
      <c r="F15" s="757" t="str">
        <f>IF('příjmy-paragraf'!F2=0," ",'příjmy-paragraf'!F2)</f>
        <v>rok 2025</v>
      </c>
      <c r="G15" s="759" t="str">
        <f>IF('příjmy-paragraf'!F2=0," ",'příjmy-paragraf'!F2)</f>
        <v>rok 2025</v>
      </c>
    </row>
    <row r="16" spans="1:7" ht="20.100000000000001" customHeight="1" x14ac:dyDescent="0.3">
      <c r="A16" s="760">
        <v>5132</v>
      </c>
      <c r="B16" s="775" t="s">
        <v>159</v>
      </c>
      <c r="C16" s="762">
        <v>1000</v>
      </c>
      <c r="D16" s="763">
        <v>0</v>
      </c>
      <c r="E16" s="762">
        <v>0</v>
      </c>
      <c r="F16" s="762">
        <v>1000</v>
      </c>
      <c r="G16" s="765">
        <v>1000</v>
      </c>
    </row>
    <row r="17" spans="1:7" ht="20.100000000000001" customHeight="1" x14ac:dyDescent="0.3">
      <c r="A17" s="784">
        <v>5134</v>
      </c>
      <c r="B17" s="789" t="s">
        <v>176</v>
      </c>
      <c r="C17" s="786">
        <v>4000</v>
      </c>
      <c r="D17" s="786">
        <v>4000</v>
      </c>
      <c r="E17" s="786">
        <v>4000</v>
      </c>
      <c r="F17" s="786">
        <v>4000</v>
      </c>
      <c r="G17" s="788">
        <v>4000</v>
      </c>
    </row>
    <row r="18" spans="1:7" ht="20.100000000000001" customHeight="1" x14ac:dyDescent="0.3">
      <c r="A18" s="784">
        <v>5139</v>
      </c>
      <c r="B18" s="789" t="s">
        <v>169</v>
      </c>
      <c r="C18" s="786">
        <v>20000</v>
      </c>
      <c r="D18" s="786">
        <v>6064</v>
      </c>
      <c r="E18" s="786">
        <v>8000</v>
      </c>
      <c r="F18" s="786">
        <v>20000</v>
      </c>
      <c r="G18" s="788">
        <v>20000</v>
      </c>
    </row>
    <row r="19" spans="1:7" ht="20.100000000000001" customHeight="1" x14ac:dyDescent="0.3">
      <c r="A19" s="784">
        <v>5154</v>
      </c>
      <c r="B19" s="789" t="s">
        <v>163</v>
      </c>
      <c r="C19" s="786">
        <v>15000</v>
      </c>
      <c r="D19" s="786">
        <v>5800</v>
      </c>
      <c r="E19" s="786">
        <v>7000</v>
      </c>
      <c r="F19" s="786">
        <v>15000</v>
      </c>
      <c r="G19" s="788">
        <v>15000</v>
      </c>
    </row>
    <row r="20" spans="1:7" ht="20.100000000000001" customHeight="1" x14ac:dyDescent="0.3">
      <c r="A20" s="784">
        <v>5156</v>
      </c>
      <c r="B20" s="789" t="s">
        <v>177</v>
      </c>
      <c r="C20" s="786">
        <v>20000</v>
      </c>
      <c r="D20" s="786">
        <v>0</v>
      </c>
      <c r="E20" s="786">
        <v>0</v>
      </c>
      <c r="F20" s="786">
        <v>20000</v>
      </c>
      <c r="G20" s="788">
        <v>20000</v>
      </c>
    </row>
    <row r="21" spans="1:7" ht="20.100000000000001" customHeight="1" x14ac:dyDescent="0.3">
      <c r="A21" s="784">
        <v>5169</v>
      </c>
      <c r="B21" s="789" t="s">
        <v>145</v>
      </c>
      <c r="C21" s="786">
        <v>30000</v>
      </c>
      <c r="D21" s="786">
        <v>11848</v>
      </c>
      <c r="E21" s="786">
        <v>15000</v>
      </c>
      <c r="F21" s="786">
        <v>30000</v>
      </c>
      <c r="G21" s="788">
        <v>30000</v>
      </c>
    </row>
    <row r="22" spans="1:7" ht="20.100000000000001" customHeight="1" x14ac:dyDescent="0.3">
      <c r="A22" s="791">
        <v>5171</v>
      </c>
      <c r="B22" s="797" t="s">
        <v>166</v>
      </c>
      <c r="C22" s="793">
        <v>30000</v>
      </c>
      <c r="D22" s="793">
        <v>4840</v>
      </c>
      <c r="E22" s="793">
        <v>8000</v>
      </c>
      <c r="F22" s="793">
        <v>30000</v>
      </c>
      <c r="G22" s="794">
        <v>30000</v>
      </c>
    </row>
    <row r="23" spans="1:7" ht="20.100000000000001" customHeight="1" x14ac:dyDescent="0.3">
      <c r="A23" s="791">
        <v>5811</v>
      </c>
      <c r="B23" s="1005" t="s">
        <v>578</v>
      </c>
      <c r="C23" s="793">
        <v>0</v>
      </c>
      <c r="D23" s="793">
        <v>13098</v>
      </c>
      <c r="E23" s="793"/>
      <c r="F23" s="793"/>
      <c r="G23" s="794"/>
    </row>
    <row r="24" spans="1:7" ht="20.100000000000001" customHeight="1" x14ac:dyDescent="0.3">
      <c r="A24" s="791">
        <v>6111</v>
      </c>
      <c r="B24" s="840" t="s">
        <v>236</v>
      </c>
      <c r="C24" s="793">
        <v>10000</v>
      </c>
      <c r="D24" s="793">
        <v>0</v>
      </c>
      <c r="E24" s="793">
        <v>0</v>
      </c>
      <c r="F24" s="793">
        <v>0</v>
      </c>
      <c r="G24" s="794">
        <v>9.9999999999999998E-17</v>
      </c>
    </row>
    <row r="25" spans="1:7" ht="20.100000000000001" customHeight="1" thickBot="1" x14ac:dyDescent="0.35">
      <c r="A25" s="766">
        <v>6121</v>
      </c>
      <c r="B25" s="776" t="s">
        <v>185</v>
      </c>
      <c r="C25" s="768">
        <v>0</v>
      </c>
      <c r="D25" s="768">
        <v>0</v>
      </c>
      <c r="E25" s="768">
        <v>0</v>
      </c>
      <c r="F25" s="768">
        <v>0</v>
      </c>
      <c r="G25" s="770">
        <v>0</v>
      </c>
    </row>
    <row r="26" spans="1:7" ht="20.100000000000001" customHeight="1" thickBot="1" x14ac:dyDescent="0.35">
      <c r="A26" s="904"/>
      <c r="B26" s="891" t="s">
        <v>57</v>
      </c>
      <c r="C26" s="902">
        <f>SUM(C16:C25)</f>
        <v>130000</v>
      </c>
      <c r="D26" s="902">
        <f>SUM(D16:D25)</f>
        <v>45650</v>
      </c>
      <c r="E26" s="902">
        <f>SUM(E16:E25)</f>
        <v>42000</v>
      </c>
      <c r="F26" s="902">
        <f>SUM(F16:F25)</f>
        <v>120000</v>
      </c>
      <c r="G26" s="907">
        <f>SUM(G16:G25)</f>
        <v>120000</v>
      </c>
    </row>
    <row r="27" spans="1:7" ht="14.4" x14ac:dyDescent="0.3">
      <c r="A27" s="111"/>
      <c r="B27" s="111"/>
      <c r="C27" s="114"/>
      <c r="D27" s="114"/>
      <c r="E27" s="114"/>
      <c r="F27" s="114"/>
      <c r="G27" s="111"/>
    </row>
    <row r="28" spans="1:7" ht="14.4" x14ac:dyDescent="0.3">
      <c r="A28" s="111"/>
      <c r="B28" s="111"/>
      <c r="C28" s="114"/>
      <c r="D28" s="114"/>
      <c r="E28" s="114"/>
      <c r="F28" s="114"/>
      <c r="G28" s="111"/>
    </row>
    <row r="29" spans="1:7" ht="14.4" x14ac:dyDescent="0.3">
      <c r="A29" s="111"/>
      <c r="B29" s="115" t="s">
        <v>147</v>
      </c>
      <c r="C29" s="989">
        <v>45595</v>
      </c>
      <c r="E29" s="115" t="s">
        <v>148</v>
      </c>
      <c r="F29" s="111" t="s">
        <v>178</v>
      </c>
      <c r="G29" s="111"/>
    </row>
    <row r="30" spans="1:7" ht="14.4" x14ac:dyDescent="0.3">
      <c r="A30" s="111"/>
      <c r="B30" s="111"/>
      <c r="C30" s="111"/>
      <c r="D30" s="111"/>
      <c r="E30" s="111"/>
      <c r="F30" s="111"/>
      <c r="G30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46"/>
  <sheetViews>
    <sheetView zoomScaleNormal="100" workbookViewId="0">
      <selection activeCell="B41" sqref="B41"/>
    </sheetView>
  </sheetViews>
  <sheetFormatPr defaultColWidth="9.109375" defaultRowHeight="13.8" x14ac:dyDescent="0.25"/>
  <cols>
    <col min="1" max="1" width="8.44140625" style="101" customWidth="1"/>
    <col min="2" max="2" width="41.886718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564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/>
      <c r="B3" s="846" t="s">
        <v>186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510" t="s">
        <v>66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511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847">
        <v>1345</v>
      </c>
      <c r="B7" s="848" t="s">
        <v>366</v>
      </c>
      <c r="C7" s="849">
        <v>1900000</v>
      </c>
      <c r="D7" s="849">
        <v>1778643</v>
      </c>
      <c r="E7" s="849">
        <v>1900000</v>
      </c>
      <c r="F7" s="849">
        <v>1900000</v>
      </c>
      <c r="G7" s="850">
        <v>1900000</v>
      </c>
    </row>
    <row r="8" spans="1:7" ht="20.100000000000001" customHeight="1" thickBot="1" x14ac:dyDescent="0.35">
      <c r="A8" s="851"/>
      <c r="B8" s="852" t="s">
        <v>57</v>
      </c>
      <c r="C8" s="853">
        <f>SUM(C7)</f>
        <v>1900000</v>
      </c>
      <c r="D8" s="853">
        <f>SUM(D7)</f>
        <v>1778643</v>
      </c>
      <c r="E8" s="853">
        <f>SUM(E7)</f>
        <v>1900000</v>
      </c>
      <c r="F8" s="853">
        <f>SUM(F7)</f>
        <v>1900000</v>
      </c>
      <c r="G8" s="854">
        <f>SUM(G7)</f>
        <v>1900000</v>
      </c>
    </row>
    <row r="9" spans="1:7" ht="20.100000000000001" customHeight="1" x14ac:dyDescent="0.3">
      <c r="A9" s="312">
        <v>2111</v>
      </c>
      <c r="B9" s="313" t="s">
        <v>189</v>
      </c>
      <c r="C9" s="305">
        <v>7000</v>
      </c>
      <c r="D9" s="305">
        <v>6050</v>
      </c>
      <c r="E9" s="305">
        <v>6050</v>
      </c>
      <c r="F9" s="305">
        <v>7000</v>
      </c>
      <c r="G9" s="484">
        <v>7000</v>
      </c>
    </row>
    <row r="10" spans="1:7" ht="20.100000000000001" customHeight="1" x14ac:dyDescent="0.3">
      <c r="A10" s="303">
        <v>2111</v>
      </c>
      <c r="B10" s="304" t="s">
        <v>190</v>
      </c>
      <c r="C10" s="306">
        <v>35000</v>
      </c>
      <c r="D10" s="306">
        <v>35306</v>
      </c>
      <c r="E10" s="306">
        <v>40000</v>
      </c>
      <c r="F10" s="306">
        <v>40000</v>
      </c>
      <c r="G10" s="485">
        <v>40000</v>
      </c>
    </row>
    <row r="11" spans="1:7" ht="20.100000000000001" customHeight="1" x14ac:dyDescent="0.3">
      <c r="A11" s="303">
        <v>2111</v>
      </c>
      <c r="B11" s="304" t="s">
        <v>191</v>
      </c>
      <c r="C11" s="306">
        <v>10000</v>
      </c>
      <c r="D11" s="306">
        <v>8028</v>
      </c>
      <c r="E11" s="306">
        <v>9500</v>
      </c>
      <c r="F11" s="306">
        <v>10000</v>
      </c>
      <c r="G11" s="485">
        <v>10000</v>
      </c>
    </row>
    <row r="12" spans="1:7" ht="20.100000000000001" customHeight="1" thickBot="1" x14ac:dyDescent="0.35">
      <c r="A12" s="654">
        <v>3723</v>
      </c>
      <c r="B12" s="316" t="s">
        <v>57</v>
      </c>
      <c r="C12" s="317">
        <f>SUM(C9:C11)</f>
        <v>52000</v>
      </c>
      <c r="D12" s="317">
        <f>SUM(D9:D11)</f>
        <v>49384</v>
      </c>
      <c r="E12" s="317">
        <f>SUM(E9:E11)</f>
        <v>55550</v>
      </c>
      <c r="F12" s="317">
        <f>SUM(F9:F11)</f>
        <v>57000</v>
      </c>
      <c r="G12" s="486">
        <f>SUM(G9:G11)</f>
        <v>57000</v>
      </c>
    </row>
    <row r="13" spans="1:7" ht="20.100000000000001" customHeight="1" x14ac:dyDescent="0.3">
      <c r="A13" s="314">
        <v>2324</v>
      </c>
      <c r="B13" s="315" t="s">
        <v>187</v>
      </c>
      <c r="C13" s="309">
        <v>600000</v>
      </c>
      <c r="D13" s="1006">
        <v>571457</v>
      </c>
      <c r="E13" s="309">
        <v>760000</v>
      </c>
      <c r="F13" s="309">
        <v>760000</v>
      </c>
      <c r="G13" s="487">
        <v>760000</v>
      </c>
    </row>
    <row r="14" spans="1:7" ht="20.100000000000001" customHeight="1" x14ac:dyDescent="0.3">
      <c r="A14" s="314">
        <v>2111</v>
      </c>
      <c r="B14" s="315" t="s">
        <v>420</v>
      </c>
      <c r="C14" s="309">
        <v>90000</v>
      </c>
      <c r="D14" s="309">
        <v>117851</v>
      </c>
      <c r="E14" s="309">
        <v>117851</v>
      </c>
      <c r="F14" s="309">
        <v>117000</v>
      </c>
      <c r="G14" s="487">
        <v>117000</v>
      </c>
    </row>
    <row r="15" spans="1:7" ht="20.100000000000001" customHeight="1" x14ac:dyDescent="0.3">
      <c r="A15" s="307">
        <v>2324</v>
      </c>
      <c r="B15" s="308" t="s">
        <v>188</v>
      </c>
      <c r="C15" s="309">
        <v>110000</v>
      </c>
      <c r="D15" s="309">
        <v>70364</v>
      </c>
      <c r="E15" s="309">
        <v>87726</v>
      </c>
      <c r="F15" s="309">
        <v>88000</v>
      </c>
      <c r="G15" s="487">
        <v>88000</v>
      </c>
    </row>
    <row r="16" spans="1:7" ht="20.100000000000001" customHeight="1" x14ac:dyDescent="0.3">
      <c r="A16" s="653">
        <v>3725</v>
      </c>
      <c r="B16" s="310" t="s">
        <v>57</v>
      </c>
      <c r="C16" s="311">
        <f>SUM(C13:C15)</f>
        <v>800000</v>
      </c>
      <c r="D16" s="311">
        <f>SUM(D13:D15)</f>
        <v>759672</v>
      </c>
      <c r="E16" s="311">
        <f>SUM(E13:E15)</f>
        <v>965577</v>
      </c>
      <c r="F16" s="311">
        <f>SUM(F13:F15)</f>
        <v>965000</v>
      </c>
      <c r="G16" s="488">
        <f>SUM(G13:G15)</f>
        <v>965000</v>
      </c>
    </row>
    <row r="17" spans="1:7" ht="20.100000000000001" customHeight="1" x14ac:dyDescent="0.3">
      <c r="A17" s="526">
        <v>3722</v>
      </c>
      <c r="B17" s="527" t="s">
        <v>431</v>
      </c>
      <c r="C17" s="528">
        <v>0</v>
      </c>
      <c r="D17" s="528">
        <v>37728</v>
      </c>
      <c r="E17" s="528">
        <v>65236</v>
      </c>
      <c r="F17" s="528">
        <v>0</v>
      </c>
      <c r="G17" s="529">
        <v>0</v>
      </c>
    </row>
    <row r="18" spans="1:7" ht="20.100000000000001" customHeight="1" thickBot="1" x14ac:dyDescent="0.35">
      <c r="A18" s="530"/>
      <c r="B18" s="531" t="s">
        <v>57</v>
      </c>
      <c r="C18" s="532">
        <f>SUM(C17)</f>
        <v>0</v>
      </c>
      <c r="D18" s="532">
        <f>SUM(D17)</f>
        <v>37728</v>
      </c>
      <c r="E18" s="532">
        <f>SUM(E17)</f>
        <v>65236</v>
      </c>
      <c r="F18" s="532">
        <f>SUM(F17)</f>
        <v>0</v>
      </c>
      <c r="G18" s="533">
        <v>0</v>
      </c>
    </row>
    <row r="19" spans="1:7" ht="20.100000000000001" customHeight="1" thickBot="1" x14ac:dyDescent="0.35">
      <c r="A19" s="886"/>
      <c r="B19" s="887" t="s">
        <v>57</v>
      </c>
      <c r="C19" s="910">
        <f>SUM(C8+C12+C16+C18)</f>
        <v>2752000</v>
      </c>
      <c r="D19" s="888">
        <f>SUM(D16+D12+D8+D18)</f>
        <v>2625427</v>
      </c>
      <c r="E19" s="888">
        <f>SUM(E8+E12+E16+E18)</f>
        <v>2986363</v>
      </c>
      <c r="F19" s="888">
        <f>SUM(F8+F12+F16+F18)</f>
        <v>2922000</v>
      </c>
      <c r="G19" s="889">
        <f>SUM(G8+G12+G16+G18)</f>
        <v>2922000</v>
      </c>
    </row>
    <row r="20" spans="1:7" ht="14.4" x14ac:dyDescent="0.3">
      <c r="A20" s="111"/>
      <c r="B20" s="111"/>
      <c r="C20" s="112"/>
      <c r="D20" s="112"/>
      <c r="E20" s="112"/>
      <c r="F20" s="112"/>
      <c r="G20" s="112"/>
    </row>
    <row r="21" spans="1:7" ht="15" thickBot="1" x14ac:dyDescent="0.35">
      <c r="A21" s="111"/>
      <c r="B21" s="111"/>
      <c r="C21" s="111"/>
      <c r="D21" s="111"/>
      <c r="E21" s="111"/>
      <c r="F21" s="111"/>
    </row>
    <row r="22" spans="1:7" ht="15.6" x14ac:dyDescent="0.3">
      <c r="A22" s="743" t="s">
        <v>367</v>
      </c>
      <c r="B22" s="845" t="s">
        <v>186</v>
      </c>
      <c r="C22" s="745"/>
      <c r="D22" s="746"/>
      <c r="E22" s="746"/>
      <c r="F22" s="746"/>
      <c r="G22" s="747"/>
    </row>
    <row r="23" spans="1:7" ht="15.6" x14ac:dyDescent="0.3">
      <c r="A23" s="748"/>
      <c r="B23" s="749" t="s">
        <v>144</v>
      </c>
      <c r="C23" s="750"/>
      <c r="D23" s="751"/>
      <c r="E23" s="752" t="s">
        <v>138</v>
      </c>
      <c r="F23" s="751"/>
      <c r="G23" s="753"/>
    </row>
    <row r="24" spans="1:7" ht="14.4" x14ac:dyDescent="0.3">
      <c r="A24" s="1441" t="s">
        <v>139</v>
      </c>
      <c r="B24" s="1443" t="s">
        <v>140</v>
      </c>
      <c r="C24" s="754" t="s">
        <v>141</v>
      </c>
      <c r="D24" s="754" t="s">
        <v>109</v>
      </c>
      <c r="E24" s="754" t="s">
        <v>142</v>
      </c>
      <c r="F24" s="754" t="s">
        <v>110</v>
      </c>
      <c r="G24" s="756" t="s">
        <v>143</v>
      </c>
    </row>
    <row r="25" spans="1:7" ht="15" thickBot="1" x14ac:dyDescent="0.35">
      <c r="A25" s="1442"/>
      <c r="B25" s="1444"/>
      <c r="C25" s="757" t="str">
        <f>IF('příjmy-paragraf'!D2=0," ",'příjmy-paragraf'!D2)</f>
        <v>rok 2024</v>
      </c>
      <c r="D25" s="757" t="str">
        <f>IF('příjmy-paragraf'!E3=0," ",'příjmy-paragraf'!E3)</f>
        <v xml:space="preserve"> k 30.09.</v>
      </c>
      <c r="E25" s="757" t="str">
        <f>IF('1014-útulek'!E16=0," ",'1014-útulek'!E16)</f>
        <v>k 31.12.2024</v>
      </c>
      <c r="F25" s="757" t="str">
        <f>IF('příjmy-paragraf'!F2=0," ",'příjmy-paragraf'!F2)</f>
        <v>rok 2025</v>
      </c>
      <c r="G25" s="759" t="str">
        <f>IF('příjmy-paragraf'!F2=0," ",'příjmy-paragraf'!F2)</f>
        <v>rok 2025</v>
      </c>
    </row>
    <row r="26" spans="1:7" ht="20.100000000000001" customHeight="1" x14ac:dyDescent="0.3">
      <c r="A26" s="784">
        <v>5134</v>
      </c>
      <c r="B26" s="789" t="s">
        <v>176</v>
      </c>
      <c r="C26" s="786">
        <v>0</v>
      </c>
      <c r="D26" s="786">
        <v>0</v>
      </c>
      <c r="E26" s="786">
        <v>0</v>
      </c>
      <c r="F26" s="786">
        <v>0</v>
      </c>
      <c r="G26" s="788">
        <v>0</v>
      </c>
    </row>
    <row r="27" spans="1:7" ht="20.100000000000001" customHeight="1" x14ac:dyDescent="0.3">
      <c r="A27" s="784">
        <v>5137</v>
      </c>
      <c r="B27" s="789" t="s">
        <v>19</v>
      </c>
      <c r="C27" s="786">
        <v>0</v>
      </c>
      <c r="D27" s="786">
        <v>0</v>
      </c>
      <c r="E27" s="786">
        <v>0</v>
      </c>
      <c r="F27" s="786">
        <v>0</v>
      </c>
      <c r="G27" s="788">
        <v>0</v>
      </c>
    </row>
    <row r="28" spans="1:7" ht="20.100000000000001" customHeight="1" x14ac:dyDescent="0.3">
      <c r="A28" s="784">
        <v>5139</v>
      </c>
      <c r="B28" s="789" t="s">
        <v>169</v>
      </c>
      <c r="C28" s="786">
        <v>1000</v>
      </c>
      <c r="D28" s="786">
        <v>73205</v>
      </c>
      <c r="E28" s="786">
        <v>73205</v>
      </c>
      <c r="F28" s="786">
        <v>1000</v>
      </c>
      <c r="G28" s="788">
        <v>1000</v>
      </c>
    </row>
    <row r="29" spans="1:7" ht="20.100000000000001" customHeight="1" x14ac:dyDescent="0.3">
      <c r="A29" s="784">
        <v>5151</v>
      </c>
      <c r="B29" s="789" t="s">
        <v>20</v>
      </c>
      <c r="C29" s="786">
        <v>5000</v>
      </c>
      <c r="D29" s="786">
        <v>838</v>
      </c>
      <c r="E29" s="786">
        <v>1200</v>
      </c>
      <c r="F29" s="786">
        <v>2000</v>
      </c>
      <c r="G29" s="788">
        <v>2000</v>
      </c>
    </row>
    <row r="30" spans="1:7" ht="20.100000000000001" customHeight="1" x14ac:dyDescent="0.3">
      <c r="A30" s="784">
        <v>5154</v>
      </c>
      <c r="B30" s="789" t="s">
        <v>163</v>
      </c>
      <c r="C30" s="786">
        <v>25000</v>
      </c>
      <c r="D30" s="786">
        <v>19113</v>
      </c>
      <c r="E30" s="786">
        <v>28100</v>
      </c>
      <c r="F30" s="786">
        <v>30000</v>
      </c>
      <c r="G30" s="788">
        <v>30000</v>
      </c>
    </row>
    <row r="31" spans="1:7" ht="20.100000000000001" customHeight="1" x14ac:dyDescent="0.3">
      <c r="A31" s="784">
        <v>5169</v>
      </c>
      <c r="B31" s="789" t="s">
        <v>192</v>
      </c>
      <c r="C31" s="786">
        <v>7200000</v>
      </c>
      <c r="D31" s="786">
        <v>5242859</v>
      </c>
      <c r="E31" s="786">
        <v>7200000</v>
      </c>
      <c r="F31" s="786">
        <v>7450000</v>
      </c>
      <c r="G31" s="788">
        <v>7450000</v>
      </c>
    </row>
    <row r="32" spans="1:7" ht="20.100000000000001" customHeight="1" x14ac:dyDescent="0.3">
      <c r="A32" s="791">
        <v>5171</v>
      </c>
      <c r="B32" s="797" t="s">
        <v>166</v>
      </c>
      <c r="C32" s="793">
        <v>5000</v>
      </c>
      <c r="D32" s="793">
        <v>0</v>
      </c>
      <c r="E32" s="793">
        <v>0</v>
      </c>
      <c r="F32" s="793">
        <v>5000</v>
      </c>
      <c r="G32" s="794">
        <v>5000</v>
      </c>
    </row>
    <row r="33" spans="1:7" ht="20.100000000000001" customHeight="1" thickBot="1" x14ac:dyDescent="0.35">
      <c r="A33" s="766">
        <v>6121</v>
      </c>
      <c r="B33" s="798" t="s">
        <v>193</v>
      </c>
      <c r="C33" s="768">
        <v>1000000</v>
      </c>
      <c r="D33" s="768">
        <v>85915</v>
      </c>
      <c r="E33" s="768">
        <v>85915</v>
      </c>
      <c r="F33" s="768">
        <v>1000000</v>
      </c>
      <c r="G33" s="770">
        <v>1000000</v>
      </c>
    </row>
    <row r="34" spans="1:7" ht="20.100000000000001" customHeight="1" thickBot="1" x14ac:dyDescent="0.35">
      <c r="A34" s="904"/>
      <c r="B34" s="891" t="s">
        <v>57</v>
      </c>
      <c r="C34" s="902">
        <f>SUM(C26:C33)</f>
        <v>8236000</v>
      </c>
      <c r="D34" s="902">
        <f>SUM(D26:D33)</f>
        <v>5421930</v>
      </c>
      <c r="E34" s="902">
        <f>SUM(E26:E33)</f>
        <v>7388420</v>
      </c>
      <c r="F34" s="902">
        <f>SUM(F26:F33)</f>
        <v>8488000</v>
      </c>
      <c r="G34" s="907">
        <f>SUM(G26:G33)</f>
        <v>8488000</v>
      </c>
    </row>
    <row r="35" spans="1:7" ht="14.4" x14ac:dyDescent="0.3">
      <c r="A35" s="111"/>
      <c r="B35" s="111"/>
      <c r="C35" s="114"/>
      <c r="D35" s="114"/>
      <c r="E35" s="114"/>
      <c r="F35" s="114"/>
      <c r="G35" s="111"/>
    </row>
    <row r="36" spans="1:7" ht="14.4" x14ac:dyDescent="0.3">
      <c r="A36" s="111"/>
      <c r="B36" s="111"/>
      <c r="C36" s="114"/>
      <c r="D36" s="114"/>
      <c r="E36" s="114"/>
      <c r="F36" s="114"/>
      <c r="G36" s="111"/>
    </row>
    <row r="37" spans="1:7" ht="14.4" x14ac:dyDescent="0.3">
      <c r="A37" s="111"/>
      <c r="B37" s="1026" t="s">
        <v>594</v>
      </c>
      <c r="C37" s="111"/>
      <c r="E37" s="115" t="s">
        <v>148</v>
      </c>
      <c r="F37" s="111" t="s">
        <v>194</v>
      </c>
      <c r="G37" s="111"/>
    </row>
    <row r="38" spans="1:7" ht="14.4" x14ac:dyDescent="0.3">
      <c r="A38" s="111"/>
      <c r="B38" s="111"/>
      <c r="C38" s="111"/>
      <c r="D38" s="111"/>
      <c r="E38" s="111"/>
      <c r="F38" s="111"/>
      <c r="G38" s="111"/>
    </row>
    <row r="39" spans="1:7" ht="14.4" x14ac:dyDescent="0.3">
      <c r="A39" s="1027"/>
      <c r="B39" s="1027"/>
    </row>
    <row r="40" spans="1:7" ht="14.4" x14ac:dyDescent="0.3">
      <c r="A40" s="1027"/>
      <c r="B40" s="1052" t="s">
        <v>618</v>
      </c>
    </row>
    <row r="41" spans="1:7" ht="14.4" x14ac:dyDescent="0.3">
      <c r="A41" s="1027"/>
      <c r="B41" s="1053" t="s">
        <v>619</v>
      </c>
    </row>
    <row r="42" spans="1:7" ht="14.4" x14ac:dyDescent="0.3">
      <c r="A42" s="1027"/>
      <c r="B42" s="1027"/>
    </row>
    <row r="43" spans="1:7" ht="14.4" x14ac:dyDescent="0.3">
      <c r="A43" s="1027"/>
      <c r="B43" s="1027"/>
    </row>
    <row r="44" spans="1:7" ht="14.4" x14ac:dyDescent="0.3">
      <c r="A44" s="1027"/>
      <c r="B44" s="1027"/>
    </row>
    <row r="45" spans="1:7" ht="14.4" x14ac:dyDescent="0.3">
      <c r="A45" s="1027"/>
      <c r="B45" s="1027"/>
    </row>
    <row r="46" spans="1:7" ht="14.4" x14ac:dyDescent="0.3">
      <c r="A46" s="1027"/>
      <c r="B46" s="1027"/>
    </row>
  </sheetData>
  <mergeCells count="5">
    <mergeCell ref="B1:E1"/>
    <mergeCell ref="A5:A6"/>
    <mergeCell ref="B5:B6"/>
    <mergeCell ref="A24:A25"/>
    <mergeCell ref="B24:B2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K41"/>
  <sheetViews>
    <sheetView topLeftCell="D1" zoomScale="150" zoomScaleNormal="150" workbookViewId="0">
      <selection activeCell="H5" sqref="H5:I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9.77734375" style="101" bestFit="1" customWidth="1"/>
    <col min="9" max="16384" width="9.109375" style="101"/>
  </cols>
  <sheetData>
    <row r="1" spans="1:9" ht="16.8" x14ac:dyDescent="0.3">
      <c r="B1" s="1512" t="s">
        <v>414</v>
      </c>
      <c r="C1" s="1513"/>
      <c r="D1" s="1513"/>
      <c r="E1" s="1513"/>
      <c r="F1" s="501" t="str">
        <f>IF('příjmy-paragraf'!F2=0," ",'příjmy-paragraf'!F2)</f>
        <v>rok 2025</v>
      </c>
    </row>
    <row r="2" spans="1:9" ht="14.4" thickBot="1" x14ac:dyDescent="0.3"/>
    <row r="3" spans="1:9" ht="15.6" x14ac:dyDescent="0.3">
      <c r="A3" s="102" t="s">
        <v>387</v>
      </c>
      <c r="B3" s="1514" t="s">
        <v>392</v>
      </c>
      <c r="C3" s="1515"/>
      <c r="D3" s="104"/>
      <c r="E3" s="104"/>
      <c r="F3" s="104"/>
      <c r="G3" s="105"/>
    </row>
    <row r="4" spans="1:9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9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  <c r="H5" s="1273" t="s">
        <v>143</v>
      </c>
      <c r="I5" s="1273" t="s">
        <v>513</v>
      </c>
    </row>
    <row r="6" spans="1:9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9" ht="20.100000000000001" customHeight="1" thickBot="1" x14ac:dyDescent="0.35">
      <c r="A7" s="728">
        <v>2111</v>
      </c>
      <c r="B7" s="729" t="s">
        <v>173</v>
      </c>
      <c r="C7" s="855">
        <v>50000</v>
      </c>
      <c r="D7" s="855">
        <v>48763</v>
      </c>
      <c r="E7" s="855">
        <v>50000</v>
      </c>
      <c r="F7" s="855">
        <v>50000</v>
      </c>
      <c r="G7" s="1276">
        <f>H7+I7</f>
        <v>145000</v>
      </c>
      <c r="H7" s="1274">
        <v>50000</v>
      </c>
      <c r="I7" s="1271">
        <v>95000</v>
      </c>
    </row>
    <row r="8" spans="1:9" ht="20.100000000000001" customHeight="1" thickBot="1" x14ac:dyDescent="0.35">
      <c r="A8" s="886"/>
      <c r="B8" s="887" t="s">
        <v>57</v>
      </c>
      <c r="C8" s="908">
        <f>SUM(C7:C7)</f>
        <v>50000</v>
      </c>
      <c r="D8" s="908">
        <f>SUM(D7:D7)</f>
        <v>48763</v>
      </c>
      <c r="E8" s="908">
        <f>SUM(E7:E7)</f>
        <v>50000</v>
      </c>
      <c r="F8" s="908">
        <f>SUM(F7:F7)</f>
        <v>50000</v>
      </c>
      <c r="G8" s="909">
        <f>SUM(G7)</f>
        <v>145000</v>
      </c>
    </row>
    <row r="9" spans="1:9" ht="14.4" x14ac:dyDescent="0.3">
      <c r="A9" s="111"/>
      <c r="B9" s="111"/>
      <c r="C9" s="112"/>
      <c r="D9" s="112"/>
      <c r="E9" s="112"/>
      <c r="F9" s="112"/>
      <c r="G9" s="112"/>
    </row>
    <row r="10" spans="1:9" ht="15" thickBot="1" x14ac:dyDescent="0.35">
      <c r="A10" s="111"/>
      <c r="B10" s="111"/>
      <c r="C10" s="111"/>
      <c r="D10" s="111"/>
      <c r="E10" s="111"/>
      <c r="F10" s="111"/>
    </row>
    <row r="11" spans="1:9" ht="15.6" x14ac:dyDescent="0.3">
      <c r="A11" s="743" t="s">
        <v>387</v>
      </c>
      <c r="B11" s="1516" t="s">
        <v>392</v>
      </c>
      <c r="C11" s="1517"/>
      <c r="D11" s="746"/>
      <c r="E11" s="746"/>
      <c r="F11" s="746"/>
      <c r="G11" s="747"/>
    </row>
    <row r="12" spans="1:9" ht="15.6" x14ac:dyDescent="0.3">
      <c r="A12" s="748"/>
      <c r="B12" s="749" t="s">
        <v>144</v>
      </c>
      <c r="C12" s="750"/>
      <c r="D12" s="751"/>
      <c r="E12" s="752" t="s">
        <v>138</v>
      </c>
      <c r="F12" s="751"/>
      <c r="G12" s="753"/>
    </row>
    <row r="13" spans="1:9" ht="14.4" x14ac:dyDescent="0.3">
      <c r="A13" s="1441" t="s">
        <v>139</v>
      </c>
      <c r="B13" s="1443" t="s">
        <v>140</v>
      </c>
      <c r="C13" s="754" t="s">
        <v>141</v>
      </c>
      <c r="D13" s="754" t="s">
        <v>109</v>
      </c>
      <c r="E13" s="754" t="s">
        <v>142</v>
      </c>
      <c r="F13" s="754" t="s">
        <v>110</v>
      </c>
      <c r="G13" s="756" t="s">
        <v>143</v>
      </c>
    </row>
    <row r="14" spans="1:9" ht="15" thickBot="1" x14ac:dyDescent="0.35">
      <c r="A14" s="1442"/>
      <c r="B14" s="1444"/>
      <c r="C14" s="757" t="str">
        <f>IF('příjmy-paragraf'!D2=0," ",'příjmy-paragraf'!D2)</f>
        <v>rok 2024</v>
      </c>
      <c r="D14" s="757" t="str">
        <f>IF('příjmy-paragraf'!E3=0," ",'příjmy-paragraf'!E3)</f>
        <v xml:space="preserve"> k 30.09.</v>
      </c>
      <c r="E14" s="757" t="str">
        <f>IF('1014-útulek'!E16=0," ",'1014-útulek'!E16)</f>
        <v>k 31.12.2024</v>
      </c>
      <c r="F14" s="757" t="str">
        <f>IF('příjmy-paragraf'!F2=0," ",'příjmy-paragraf'!F2)</f>
        <v>rok 2025</v>
      </c>
      <c r="G14" s="759" t="str">
        <f>IF('příjmy-paragraf'!F2=0," ",'příjmy-paragraf'!F2)</f>
        <v>rok 2025</v>
      </c>
    </row>
    <row r="15" spans="1:9" ht="14.4" x14ac:dyDescent="0.3">
      <c r="A15" s="223">
        <v>5011</v>
      </c>
      <c r="B15" s="244" t="s">
        <v>345</v>
      </c>
      <c r="C15" s="245">
        <v>1488000</v>
      </c>
      <c r="D15" s="245">
        <v>851567</v>
      </c>
      <c r="E15" s="245">
        <v>1488000</v>
      </c>
      <c r="F15" s="991">
        <v>1500000</v>
      </c>
      <c r="G15" s="994">
        <v>1500000</v>
      </c>
    </row>
    <row r="16" spans="1:9" ht="14.4" x14ac:dyDescent="0.3">
      <c r="A16" s="223">
        <v>5031</v>
      </c>
      <c r="B16" s="246" t="s">
        <v>346</v>
      </c>
      <c r="C16" s="247">
        <v>406000</v>
      </c>
      <c r="D16" s="247">
        <v>205433</v>
      </c>
      <c r="E16" s="247">
        <v>406000</v>
      </c>
      <c r="F16" s="992">
        <v>380000</v>
      </c>
      <c r="G16" s="995">
        <v>380000</v>
      </c>
    </row>
    <row r="17" spans="1:11" ht="14.4" x14ac:dyDescent="0.3">
      <c r="A17" s="223">
        <v>5032</v>
      </c>
      <c r="B17" s="246" t="s">
        <v>347</v>
      </c>
      <c r="C17" s="247">
        <v>139000</v>
      </c>
      <c r="D17" s="247">
        <v>74553</v>
      </c>
      <c r="E17" s="247">
        <v>139000</v>
      </c>
      <c r="F17" s="992">
        <v>140000</v>
      </c>
      <c r="G17" s="995">
        <v>140000</v>
      </c>
    </row>
    <row r="18" spans="1:11" ht="15" thickBot="1" x14ac:dyDescent="0.35">
      <c r="A18" s="223">
        <v>5424</v>
      </c>
      <c r="B18" s="248" t="s">
        <v>348</v>
      </c>
      <c r="C18" s="249">
        <v>0</v>
      </c>
      <c r="D18" s="249">
        <v>0</v>
      </c>
      <c r="E18" s="249">
        <v>0</v>
      </c>
      <c r="F18" s="993" t="s">
        <v>52</v>
      </c>
      <c r="G18" s="996" t="s">
        <v>52</v>
      </c>
    </row>
    <row r="19" spans="1:11" ht="15" thickBot="1" x14ac:dyDescent="0.35">
      <c r="A19" s="489"/>
      <c r="B19" s="241" t="s">
        <v>349</v>
      </c>
      <c r="C19" s="242">
        <f>SUM(C15:C18)</f>
        <v>2033000</v>
      </c>
      <c r="D19" s="242">
        <f>SUM(D15:D18)</f>
        <v>1131553</v>
      </c>
      <c r="E19" s="242">
        <f>SUM(E15:E18)</f>
        <v>2033000</v>
      </c>
      <c r="F19" s="242">
        <f>SUM(F15:F18)</f>
        <v>2020000</v>
      </c>
      <c r="G19" s="243">
        <f>SUM(G15:G18)</f>
        <v>2020000</v>
      </c>
    </row>
    <row r="20" spans="1:11" ht="20.100000000000001" customHeight="1" x14ac:dyDescent="0.3">
      <c r="A20" s="224">
        <v>5132</v>
      </c>
      <c r="B20" s="507" t="s">
        <v>159</v>
      </c>
      <c r="C20" s="225">
        <v>10000</v>
      </c>
      <c r="D20" s="226">
        <v>11872</v>
      </c>
      <c r="E20" s="225">
        <v>13000</v>
      </c>
      <c r="F20" s="225">
        <v>15000</v>
      </c>
      <c r="G20" s="227">
        <v>15000</v>
      </c>
    </row>
    <row r="21" spans="1:11" ht="20.100000000000001" customHeight="1" x14ac:dyDescent="0.3">
      <c r="A21" s="224">
        <v>5133</v>
      </c>
      <c r="B21" s="508" t="s">
        <v>421</v>
      </c>
      <c r="C21" s="503">
        <v>1000</v>
      </c>
      <c r="D21" s="504">
        <v>0</v>
      </c>
      <c r="E21" s="503">
        <v>0</v>
      </c>
      <c r="F21" s="503">
        <v>1000</v>
      </c>
      <c r="G21" s="227">
        <v>1000</v>
      </c>
    </row>
    <row r="22" spans="1:11" ht="20.100000000000001" customHeight="1" x14ac:dyDescent="0.3">
      <c r="A22" s="228">
        <v>5134</v>
      </c>
      <c r="B22" s="229" t="s">
        <v>176</v>
      </c>
      <c r="C22" s="230">
        <v>55000</v>
      </c>
      <c r="D22" s="230">
        <v>4559</v>
      </c>
      <c r="E22" s="230">
        <v>10000</v>
      </c>
      <c r="F22" s="230">
        <v>50000</v>
      </c>
      <c r="G22" s="231">
        <v>50000</v>
      </c>
    </row>
    <row r="23" spans="1:11" ht="20.100000000000001" customHeight="1" x14ac:dyDescent="0.3">
      <c r="A23" s="228">
        <v>5137</v>
      </c>
      <c r="B23" s="229" t="s">
        <v>19</v>
      </c>
      <c r="C23" s="230">
        <v>80000</v>
      </c>
      <c r="D23" s="230">
        <v>88205</v>
      </c>
      <c r="E23" s="230">
        <v>90000</v>
      </c>
      <c r="F23" s="230">
        <v>380000</v>
      </c>
      <c r="G23" s="231">
        <v>380000</v>
      </c>
      <c r="H23" s="1027" t="s">
        <v>572</v>
      </c>
      <c r="I23" s="1027"/>
      <c r="J23" s="1027"/>
      <c r="K23" s="1027"/>
    </row>
    <row r="24" spans="1:11" ht="20.100000000000001" customHeight="1" x14ac:dyDescent="0.3">
      <c r="A24" s="228">
        <v>5139</v>
      </c>
      <c r="B24" s="229" t="s">
        <v>169</v>
      </c>
      <c r="C24" s="230">
        <v>220000</v>
      </c>
      <c r="D24" s="230">
        <v>239760</v>
      </c>
      <c r="E24" s="230">
        <v>250000</v>
      </c>
      <c r="F24" s="230">
        <v>230000</v>
      </c>
      <c r="G24" s="231">
        <v>230000</v>
      </c>
      <c r="H24" s="1027"/>
      <c r="I24" s="1027"/>
      <c r="J24" s="1027"/>
      <c r="K24" s="1027"/>
    </row>
    <row r="25" spans="1:11" ht="20.100000000000001" customHeight="1" x14ac:dyDescent="0.3">
      <c r="A25" s="228">
        <v>5156</v>
      </c>
      <c r="B25" s="229" t="s">
        <v>177</v>
      </c>
      <c r="C25" s="230">
        <v>260000</v>
      </c>
      <c r="D25" s="230">
        <v>210688</v>
      </c>
      <c r="E25" s="230">
        <v>250000</v>
      </c>
      <c r="F25" s="230">
        <v>280000</v>
      </c>
      <c r="G25" s="231">
        <v>280000</v>
      </c>
      <c r="H25" s="1027"/>
      <c r="I25" s="1027"/>
      <c r="J25" s="1027"/>
      <c r="K25" s="1027"/>
    </row>
    <row r="26" spans="1:11" ht="20.100000000000001" customHeight="1" x14ac:dyDescent="0.3">
      <c r="A26" s="228">
        <v>5162</v>
      </c>
      <c r="B26" s="229" t="s">
        <v>195</v>
      </c>
      <c r="C26" s="230">
        <v>12000</v>
      </c>
      <c r="D26" s="230">
        <v>6838</v>
      </c>
      <c r="E26" s="230">
        <v>8000</v>
      </c>
      <c r="F26" s="230">
        <v>12000</v>
      </c>
      <c r="G26" s="231">
        <v>12000</v>
      </c>
      <c r="H26" s="1027"/>
      <c r="I26" s="1027"/>
      <c r="J26" s="1027"/>
      <c r="K26" s="1027"/>
    </row>
    <row r="27" spans="1:11" ht="20.100000000000001" customHeight="1" x14ac:dyDescent="0.3">
      <c r="A27" s="228">
        <v>5163</v>
      </c>
      <c r="B27" s="229" t="s">
        <v>196</v>
      </c>
      <c r="C27" s="230">
        <v>30000</v>
      </c>
      <c r="D27" s="230">
        <v>0</v>
      </c>
      <c r="E27" s="230">
        <v>0</v>
      </c>
      <c r="F27" s="230">
        <v>0</v>
      </c>
      <c r="G27" s="231">
        <v>0</v>
      </c>
      <c r="H27" s="1027"/>
      <c r="I27" s="1027"/>
      <c r="J27" s="1027"/>
      <c r="K27" s="1027"/>
    </row>
    <row r="28" spans="1:11" ht="20.100000000000001" customHeight="1" x14ac:dyDescent="0.3">
      <c r="A28" s="228">
        <v>5167</v>
      </c>
      <c r="B28" s="229" t="s">
        <v>181</v>
      </c>
      <c r="C28" s="230">
        <v>5000</v>
      </c>
      <c r="D28" s="230">
        <v>0</v>
      </c>
      <c r="E28" s="230">
        <v>0</v>
      </c>
      <c r="F28" s="230">
        <v>5000</v>
      </c>
      <c r="G28" s="231">
        <v>5000</v>
      </c>
      <c r="H28" s="1027"/>
      <c r="I28" s="1027"/>
      <c r="J28" s="1027"/>
      <c r="K28" s="1027"/>
    </row>
    <row r="29" spans="1:11" ht="20.100000000000001" customHeight="1" x14ac:dyDescent="0.3">
      <c r="A29" s="228">
        <v>5169</v>
      </c>
      <c r="B29" s="229" t="s">
        <v>145</v>
      </c>
      <c r="C29" s="230">
        <v>300000</v>
      </c>
      <c r="D29" s="230">
        <v>31996</v>
      </c>
      <c r="E29" s="230">
        <v>50000</v>
      </c>
      <c r="F29" s="230">
        <v>350000</v>
      </c>
      <c r="G29" s="231">
        <v>350000</v>
      </c>
      <c r="H29" s="1027"/>
      <c r="I29" s="1027"/>
      <c r="J29" s="1027"/>
      <c r="K29" s="1027"/>
    </row>
    <row r="30" spans="1:11" ht="20.100000000000001" customHeight="1" x14ac:dyDescent="0.3">
      <c r="A30" s="232">
        <v>5171</v>
      </c>
      <c r="B30" s="233" t="s">
        <v>166</v>
      </c>
      <c r="C30" s="234">
        <v>400000</v>
      </c>
      <c r="D30" s="234">
        <v>322425</v>
      </c>
      <c r="E30" s="234">
        <v>400000</v>
      </c>
      <c r="F30" s="234">
        <v>600000</v>
      </c>
      <c r="G30" s="235">
        <v>600000</v>
      </c>
      <c r="H30" s="1027" t="s">
        <v>573</v>
      </c>
      <c r="I30" s="1027"/>
      <c r="J30" s="1027"/>
      <c r="K30" s="1027"/>
    </row>
    <row r="31" spans="1:11" ht="20.100000000000001" customHeight="1" x14ac:dyDescent="0.3">
      <c r="A31" s="232">
        <v>6122</v>
      </c>
      <c r="B31" s="997" t="s">
        <v>571</v>
      </c>
      <c r="C31" s="234">
        <v>400000</v>
      </c>
      <c r="D31" s="234">
        <v>513899</v>
      </c>
      <c r="E31" s="234">
        <v>550000</v>
      </c>
      <c r="F31" s="234">
        <v>400000</v>
      </c>
      <c r="G31" s="235">
        <v>400000</v>
      </c>
      <c r="H31" s="1027" t="s">
        <v>574</v>
      </c>
      <c r="I31" s="1027"/>
      <c r="J31" s="1027"/>
      <c r="K31" s="1027"/>
    </row>
    <row r="32" spans="1:11" ht="20.100000000000001" customHeight="1" thickBot="1" x14ac:dyDescent="0.35">
      <c r="A32" s="236">
        <v>6123</v>
      </c>
      <c r="B32" s="237" t="s">
        <v>197</v>
      </c>
      <c r="C32" s="238">
        <v>1100000</v>
      </c>
      <c r="D32" s="238">
        <v>1039390</v>
      </c>
      <c r="E32" s="238">
        <v>1040000</v>
      </c>
      <c r="F32" s="238">
        <v>900000</v>
      </c>
      <c r="G32" s="239">
        <v>900000</v>
      </c>
      <c r="H32" s="1027" t="s">
        <v>590</v>
      </c>
      <c r="I32" s="1027"/>
      <c r="J32" s="1027"/>
      <c r="K32" s="1027"/>
    </row>
    <row r="33" spans="1:11" ht="20.100000000000001" customHeight="1" thickBot="1" x14ac:dyDescent="0.35">
      <c r="A33" s="240"/>
      <c r="B33" s="250" t="s">
        <v>350</v>
      </c>
      <c r="C33" s="251">
        <f>SUM(C20:C32)</f>
        <v>2873000</v>
      </c>
      <c r="D33" s="251">
        <f>SUM(D20:D32)</f>
        <v>2469632</v>
      </c>
      <c r="E33" s="251">
        <f>SUM(E20:E32)</f>
        <v>2661000</v>
      </c>
      <c r="F33" s="251">
        <f>SUM(F20:F32)</f>
        <v>3223000</v>
      </c>
      <c r="G33" s="252">
        <f>SUM(G20:G32)</f>
        <v>3223000</v>
      </c>
      <c r="H33" s="1027"/>
      <c r="I33" s="1027"/>
      <c r="J33" s="1027"/>
      <c r="K33" s="1027"/>
    </row>
    <row r="34" spans="1:11" ht="20.100000000000001" customHeight="1" thickBot="1" x14ac:dyDescent="0.35">
      <c r="A34" s="904"/>
      <c r="B34" s="891" t="s">
        <v>57</v>
      </c>
      <c r="C34" s="902">
        <f>SUM(C19+C33)</f>
        <v>4906000</v>
      </c>
      <c r="D34" s="902">
        <f>SUM(D19+D33)</f>
        <v>3601185</v>
      </c>
      <c r="E34" s="902">
        <f>SUM(E19+E33)</f>
        <v>4694000</v>
      </c>
      <c r="F34" s="902">
        <f>SUM(F19+F33)</f>
        <v>5243000</v>
      </c>
      <c r="G34" s="907">
        <f>SUM(G19+G33)</f>
        <v>5243000</v>
      </c>
    </row>
    <row r="35" spans="1:11" ht="14.4" x14ac:dyDescent="0.3">
      <c r="A35" s="111"/>
      <c r="B35" s="111"/>
      <c r="C35" s="114"/>
      <c r="D35" s="114"/>
      <c r="E35" s="114"/>
      <c r="F35" s="114"/>
      <c r="G35" s="111"/>
    </row>
    <row r="36" spans="1:11" ht="14.4" x14ac:dyDescent="0.3">
      <c r="A36" s="111"/>
      <c r="B36" s="111"/>
      <c r="C36" s="114"/>
      <c r="D36" s="114"/>
      <c r="E36" s="114"/>
      <c r="F36" s="114"/>
      <c r="G36" s="111"/>
    </row>
    <row r="37" spans="1:11" ht="14.4" x14ac:dyDescent="0.3">
      <c r="A37" s="111"/>
      <c r="B37" s="115" t="s">
        <v>147</v>
      </c>
      <c r="C37" s="1007">
        <v>45595</v>
      </c>
      <c r="E37" s="115" t="s">
        <v>148</v>
      </c>
      <c r="F37" s="111" t="s">
        <v>178</v>
      </c>
      <c r="G37" s="111"/>
    </row>
    <row r="38" spans="1:11" ht="14.4" x14ac:dyDescent="0.3">
      <c r="A38" s="111"/>
      <c r="B38" s="111"/>
      <c r="C38" s="111"/>
      <c r="D38" s="111"/>
      <c r="E38" s="111"/>
      <c r="F38" s="111"/>
      <c r="G38" s="111"/>
    </row>
    <row r="39" spans="1:11" x14ac:dyDescent="0.25">
      <c r="B39" t="s">
        <v>52</v>
      </c>
      <c r="C39"/>
      <c r="D39" s="221" t="s">
        <v>52</v>
      </c>
    </row>
    <row r="40" spans="1:11" x14ac:dyDescent="0.25">
      <c r="B40" t="s">
        <v>52</v>
      </c>
      <c r="C40"/>
      <c r="D40" s="221" t="s">
        <v>52</v>
      </c>
    </row>
    <row r="41" spans="1:11" ht="14.4" x14ac:dyDescent="0.3">
      <c r="B41"/>
      <c r="C41" s="222"/>
      <c r="D41" s="222"/>
    </row>
  </sheetData>
  <mergeCells count="7">
    <mergeCell ref="B1:E1"/>
    <mergeCell ref="A5:A6"/>
    <mergeCell ref="B5:B6"/>
    <mergeCell ref="A13:A14"/>
    <mergeCell ref="B13:B14"/>
    <mergeCell ref="B3:C3"/>
    <mergeCell ref="B11:C11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H45"/>
  <sheetViews>
    <sheetView zoomScaleNormal="100" workbookViewId="0">
      <selection activeCell="H37" sqref="H37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415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388</v>
      </c>
      <c r="B3" s="714" t="s">
        <v>198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729" t="s">
        <v>199</v>
      </c>
      <c r="C7" s="778">
        <v>330000</v>
      </c>
      <c r="D7" s="778">
        <v>357784</v>
      </c>
      <c r="E7" s="778">
        <v>400000</v>
      </c>
      <c r="F7" s="778">
        <v>340000</v>
      </c>
      <c r="G7" s="779">
        <v>340000</v>
      </c>
    </row>
    <row r="8" spans="1:7" ht="20.100000000000001" customHeight="1" thickBot="1" x14ac:dyDescent="0.35">
      <c r="A8" s="736">
        <v>2324</v>
      </c>
      <c r="B8" s="737" t="s">
        <v>200</v>
      </c>
      <c r="C8" s="782">
        <v>0</v>
      </c>
      <c r="D8" s="782">
        <v>0</v>
      </c>
      <c r="E8" s="782">
        <v>0</v>
      </c>
      <c r="F8" s="782">
        <v>0</v>
      </c>
      <c r="G8" s="783">
        <v>0</v>
      </c>
    </row>
    <row r="9" spans="1:7" ht="20.100000000000001" customHeight="1" thickBot="1" x14ac:dyDescent="0.35">
      <c r="A9" s="886"/>
      <c r="B9" s="887" t="s">
        <v>57</v>
      </c>
      <c r="C9" s="888">
        <f>SUM(C7:C8)</f>
        <v>330000</v>
      </c>
      <c r="D9" s="888">
        <f>SUM(D7:D8)</f>
        <v>357784</v>
      </c>
      <c r="E9" s="888">
        <f>SUM(E7:E8)</f>
        <v>400000</v>
      </c>
      <c r="F9" s="888">
        <f>SUM(F7:F8)</f>
        <v>340000</v>
      </c>
      <c r="G9" s="889">
        <f>SUM(G7:G8)</f>
        <v>340000</v>
      </c>
    </row>
    <row r="10" spans="1:7" ht="14.4" x14ac:dyDescent="0.3">
      <c r="A10" s="111"/>
      <c r="B10" s="111"/>
      <c r="C10" s="112"/>
      <c r="D10" s="112"/>
      <c r="E10" s="112"/>
      <c r="F10" s="112"/>
      <c r="G10" s="112"/>
    </row>
    <row r="11" spans="1:7" ht="15" thickBot="1" x14ac:dyDescent="0.35">
      <c r="A11" s="111"/>
      <c r="B11" s="111"/>
      <c r="C11" s="111"/>
      <c r="D11" s="111"/>
      <c r="E11" s="111"/>
      <c r="F11" s="111"/>
    </row>
    <row r="12" spans="1:7" ht="15.6" x14ac:dyDescent="0.3">
      <c r="A12" s="743" t="s">
        <v>388</v>
      </c>
      <c r="B12" s="744" t="s">
        <v>201</v>
      </c>
      <c r="C12" s="745"/>
      <c r="D12" s="746"/>
      <c r="E12" s="746"/>
      <c r="F12" s="746"/>
      <c r="G12" s="747"/>
    </row>
    <row r="13" spans="1:7" ht="15.6" x14ac:dyDescent="0.3">
      <c r="A13" s="748"/>
      <c r="B13" s="749" t="s">
        <v>144</v>
      </c>
      <c r="C13" s="750"/>
      <c r="D13" s="751"/>
      <c r="E13" s="752" t="s">
        <v>138</v>
      </c>
      <c r="F13" s="751"/>
      <c r="G13" s="753"/>
    </row>
    <row r="14" spans="1:7" ht="14.4" x14ac:dyDescent="0.3">
      <c r="A14" s="1441" t="s">
        <v>139</v>
      </c>
      <c r="B14" s="1443" t="s">
        <v>140</v>
      </c>
      <c r="C14" s="754" t="s">
        <v>141</v>
      </c>
      <c r="D14" s="754" t="s">
        <v>109</v>
      </c>
      <c r="E14" s="754" t="s">
        <v>142</v>
      </c>
      <c r="F14" s="754" t="s">
        <v>110</v>
      </c>
      <c r="G14" s="756" t="s">
        <v>143</v>
      </c>
    </row>
    <row r="15" spans="1:7" ht="15" thickBot="1" x14ac:dyDescent="0.35">
      <c r="A15" s="1442"/>
      <c r="B15" s="1444"/>
      <c r="C15" s="757" t="str">
        <f>IF('příjmy-paragraf'!D2=0," ",'příjmy-paragraf'!D2)</f>
        <v>rok 2024</v>
      </c>
      <c r="D15" s="757" t="str">
        <f>IF('příjmy-paragraf'!E3=0," ",'příjmy-paragraf'!E3)</f>
        <v xml:space="preserve"> k 30.09.</v>
      </c>
      <c r="E15" s="757" t="str">
        <f>IF('1014-útulek'!E16=0," ",'1014-útulek'!E16)</f>
        <v>k 31.12.2024</v>
      </c>
      <c r="F15" s="757" t="str">
        <f>IF('příjmy-paragraf'!F2=0," ",'příjmy-paragraf'!F2)</f>
        <v>rok 2025</v>
      </c>
      <c r="G15" s="759" t="str">
        <f>IF('příjmy-paragraf'!F2=0," ",'příjmy-paragraf'!F2)</f>
        <v>rok 2025</v>
      </c>
    </row>
    <row r="16" spans="1:7" ht="20.100000000000001" customHeight="1" x14ac:dyDescent="0.3">
      <c r="A16" s="760">
        <v>5011</v>
      </c>
      <c r="B16" s="775" t="s">
        <v>202</v>
      </c>
      <c r="C16" s="762">
        <v>1700000</v>
      </c>
      <c r="D16" s="763">
        <v>1229925</v>
      </c>
      <c r="E16" s="762">
        <v>1700000</v>
      </c>
      <c r="F16" s="1008">
        <v>1700000</v>
      </c>
      <c r="G16" s="765">
        <v>1700000</v>
      </c>
    </row>
    <row r="17" spans="1:8" ht="20.100000000000001" customHeight="1" x14ac:dyDescent="0.3">
      <c r="A17" s="784">
        <v>5031</v>
      </c>
      <c r="B17" s="789" t="s">
        <v>203</v>
      </c>
      <c r="C17" s="786">
        <v>421000</v>
      </c>
      <c r="D17" s="786">
        <v>303768</v>
      </c>
      <c r="E17" s="786">
        <v>421000</v>
      </c>
      <c r="F17" s="1009">
        <v>421000</v>
      </c>
      <c r="G17" s="788">
        <v>421000</v>
      </c>
    </row>
    <row r="18" spans="1:8" ht="20.100000000000001" customHeight="1" x14ac:dyDescent="0.3">
      <c r="A18" s="784">
        <v>5032</v>
      </c>
      <c r="B18" s="789" t="s">
        <v>204</v>
      </c>
      <c r="C18" s="786">
        <v>153000</v>
      </c>
      <c r="D18" s="786">
        <v>110241</v>
      </c>
      <c r="E18" s="786">
        <v>153000</v>
      </c>
      <c r="F18" s="1009">
        <v>153000</v>
      </c>
      <c r="G18" s="788">
        <v>153000</v>
      </c>
    </row>
    <row r="19" spans="1:8" ht="20.100000000000001" customHeight="1" x14ac:dyDescent="0.3">
      <c r="A19" s="784">
        <v>5132</v>
      </c>
      <c r="B19" s="789" t="s">
        <v>159</v>
      </c>
      <c r="C19" s="786">
        <v>0</v>
      </c>
      <c r="D19" s="786">
        <v>0</v>
      </c>
      <c r="E19" s="786">
        <v>0</v>
      </c>
      <c r="F19" s="786">
        <v>0</v>
      </c>
      <c r="G19" s="788">
        <v>0</v>
      </c>
    </row>
    <row r="20" spans="1:8" ht="20.100000000000001" customHeight="1" x14ac:dyDescent="0.3">
      <c r="A20" s="784">
        <v>5133</v>
      </c>
      <c r="B20" s="789" t="s">
        <v>205</v>
      </c>
      <c r="C20" s="786">
        <v>0</v>
      </c>
      <c r="D20" s="786">
        <v>0</v>
      </c>
      <c r="E20" s="786">
        <v>0</v>
      </c>
      <c r="F20" s="786">
        <v>0</v>
      </c>
      <c r="G20" s="788">
        <v>0</v>
      </c>
    </row>
    <row r="21" spans="1:8" ht="20.100000000000001" customHeight="1" x14ac:dyDescent="0.3">
      <c r="A21" s="784">
        <v>5134</v>
      </c>
      <c r="B21" s="789" t="s">
        <v>176</v>
      </c>
      <c r="C21" s="786">
        <v>12000</v>
      </c>
      <c r="D21" s="786">
        <v>4015</v>
      </c>
      <c r="E21" s="786">
        <v>12000</v>
      </c>
      <c r="F21" s="786">
        <v>12000</v>
      </c>
      <c r="G21" s="788">
        <v>12000</v>
      </c>
    </row>
    <row r="22" spans="1:8" ht="20.100000000000001" customHeight="1" x14ac:dyDescent="0.3">
      <c r="A22" s="784">
        <v>5137</v>
      </c>
      <c r="B22" s="789" t="s">
        <v>19</v>
      </c>
      <c r="C22" s="786">
        <v>16000</v>
      </c>
      <c r="D22" s="786">
        <v>0</v>
      </c>
      <c r="E22" s="786">
        <v>16000</v>
      </c>
      <c r="F22" s="786">
        <v>6000</v>
      </c>
      <c r="G22" s="788">
        <v>6000</v>
      </c>
      <c r="H22" s="509" t="s">
        <v>580</v>
      </c>
    </row>
    <row r="23" spans="1:8" ht="20.100000000000001" customHeight="1" x14ac:dyDescent="0.3">
      <c r="A23" s="784">
        <v>5139</v>
      </c>
      <c r="B23" s="789" t="s">
        <v>151</v>
      </c>
      <c r="C23" s="786">
        <v>40000</v>
      </c>
      <c r="D23" s="786">
        <v>10861</v>
      </c>
      <c r="E23" s="786">
        <v>35000</v>
      </c>
      <c r="F23" s="786">
        <v>35000</v>
      </c>
      <c r="G23" s="788">
        <v>35000</v>
      </c>
    </row>
    <row r="24" spans="1:8" ht="20.100000000000001" customHeight="1" x14ac:dyDescent="0.3">
      <c r="A24" s="784">
        <v>5151</v>
      </c>
      <c r="B24" s="789" t="s">
        <v>206</v>
      </c>
      <c r="C24" s="786">
        <v>22000</v>
      </c>
      <c r="D24" s="786">
        <v>10528</v>
      </c>
      <c r="E24" s="786">
        <v>18000</v>
      </c>
      <c r="F24" s="786">
        <v>20000</v>
      </c>
      <c r="G24" s="788">
        <v>20000</v>
      </c>
    </row>
    <row r="25" spans="1:8" ht="20.100000000000001" customHeight="1" x14ac:dyDescent="0.3">
      <c r="A25" s="784">
        <v>5152</v>
      </c>
      <c r="B25" s="789" t="s">
        <v>44</v>
      </c>
      <c r="C25" s="786">
        <v>70000</v>
      </c>
      <c r="D25" s="786">
        <v>63832</v>
      </c>
      <c r="E25" s="786">
        <v>85000</v>
      </c>
      <c r="F25" s="786">
        <v>85000</v>
      </c>
      <c r="G25" s="788">
        <v>85000</v>
      </c>
    </row>
    <row r="26" spans="1:8" ht="20.100000000000001" customHeight="1" x14ac:dyDescent="0.3">
      <c r="A26" s="784">
        <v>5154</v>
      </c>
      <c r="B26" s="789" t="s">
        <v>163</v>
      </c>
      <c r="C26" s="786">
        <v>25000</v>
      </c>
      <c r="D26" s="786">
        <v>11988</v>
      </c>
      <c r="E26" s="786">
        <v>18000</v>
      </c>
      <c r="F26" s="786">
        <v>20000</v>
      </c>
      <c r="G26" s="788">
        <v>20000</v>
      </c>
    </row>
    <row r="27" spans="1:8" ht="20.100000000000001" customHeight="1" x14ac:dyDescent="0.3">
      <c r="A27" s="784">
        <v>5156</v>
      </c>
      <c r="B27" s="789" t="s">
        <v>177</v>
      </c>
      <c r="C27" s="786">
        <v>20000</v>
      </c>
      <c r="D27" s="786">
        <v>15668</v>
      </c>
      <c r="E27" s="786">
        <v>20000</v>
      </c>
      <c r="F27" s="786">
        <v>22000</v>
      </c>
      <c r="G27" s="788">
        <v>22000</v>
      </c>
    </row>
    <row r="28" spans="1:8" ht="20.100000000000001" customHeight="1" x14ac:dyDescent="0.3">
      <c r="A28" s="784">
        <v>5162</v>
      </c>
      <c r="B28" s="789" t="s">
        <v>207</v>
      </c>
      <c r="C28" s="786">
        <v>14000</v>
      </c>
      <c r="D28" s="786">
        <v>8994</v>
      </c>
      <c r="E28" s="786">
        <v>14000</v>
      </c>
      <c r="F28" s="786">
        <v>14000</v>
      </c>
      <c r="G28" s="788">
        <v>14000</v>
      </c>
    </row>
    <row r="29" spans="1:8" ht="20.100000000000001" customHeight="1" x14ac:dyDescent="0.3">
      <c r="A29" s="784">
        <v>5163</v>
      </c>
      <c r="B29" s="789" t="s">
        <v>208</v>
      </c>
      <c r="C29" s="786">
        <v>7000</v>
      </c>
      <c r="D29" s="786">
        <v>0</v>
      </c>
      <c r="E29" s="786">
        <v>7000</v>
      </c>
      <c r="F29" s="786">
        <v>7000</v>
      </c>
      <c r="G29" s="788">
        <v>7000</v>
      </c>
    </row>
    <row r="30" spans="1:8" ht="20.100000000000001" customHeight="1" x14ac:dyDescent="0.3">
      <c r="A30" s="784">
        <v>5167</v>
      </c>
      <c r="B30" s="789" t="s">
        <v>181</v>
      </c>
      <c r="C30" s="786">
        <v>23000</v>
      </c>
      <c r="D30" s="786">
        <v>9730</v>
      </c>
      <c r="E30" s="786">
        <v>15290</v>
      </c>
      <c r="F30" s="786">
        <v>30000</v>
      </c>
      <c r="G30" s="788">
        <v>30000</v>
      </c>
    </row>
    <row r="31" spans="1:8" ht="20.100000000000001" customHeight="1" x14ac:dyDescent="0.3">
      <c r="A31" s="784">
        <v>5168</v>
      </c>
      <c r="B31" s="789" t="s">
        <v>209</v>
      </c>
      <c r="C31" s="786">
        <v>10000</v>
      </c>
      <c r="D31" s="786">
        <v>0</v>
      </c>
      <c r="E31" s="786">
        <v>10000</v>
      </c>
      <c r="F31" s="786">
        <v>10000</v>
      </c>
      <c r="G31" s="788">
        <v>10000</v>
      </c>
    </row>
    <row r="32" spans="1:8" ht="20.100000000000001" customHeight="1" x14ac:dyDescent="0.3">
      <c r="A32" s="784">
        <v>5169</v>
      </c>
      <c r="B32" s="789" t="s">
        <v>145</v>
      </c>
      <c r="C32" s="786">
        <v>5000</v>
      </c>
      <c r="D32" s="786">
        <v>15013</v>
      </c>
      <c r="E32" s="786">
        <v>15013</v>
      </c>
      <c r="F32" s="786">
        <v>6000</v>
      </c>
      <c r="G32" s="788">
        <v>6000</v>
      </c>
    </row>
    <row r="33" spans="1:8" ht="20.100000000000001" customHeight="1" x14ac:dyDescent="0.3">
      <c r="A33" s="784">
        <v>5171</v>
      </c>
      <c r="B33" s="789" t="s">
        <v>166</v>
      </c>
      <c r="C33" s="786">
        <v>20000</v>
      </c>
      <c r="D33" s="786">
        <v>2530</v>
      </c>
      <c r="E33" s="786">
        <v>10000</v>
      </c>
      <c r="F33" s="786">
        <v>15000</v>
      </c>
      <c r="G33" s="788">
        <v>15000</v>
      </c>
      <c r="H33" s="509" t="s">
        <v>579</v>
      </c>
    </row>
    <row r="34" spans="1:8" ht="20.100000000000001" customHeight="1" x14ac:dyDescent="0.3">
      <c r="A34" s="784">
        <v>5173</v>
      </c>
      <c r="B34" s="789" t="s">
        <v>22</v>
      </c>
      <c r="C34" s="786">
        <v>1000</v>
      </c>
      <c r="D34" s="786">
        <v>0</v>
      </c>
      <c r="E34" s="786">
        <v>300</v>
      </c>
      <c r="F34" s="786">
        <v>1000</v>
      </c>
      <c r="G34" s="788">
        <v>1000</v>
      </c>
    </row>
    <row r="35" spans="1:8" ht="20.100000000000001" customHeight="1" x14ac:dyDescent="0.3">
      <c r="A35" s="791">
        <v>5175</v>
      </c>
      <c r="B35" s="797" t="s">
        <v>25</v>
      </c>
      <c r="C35" s="793">
        <v>5000</v>
      </c>
      <c r="D35" s="793">
        <v>509</v>
      </c>
      <c r="E35" s="793">
        <v>5000</v>
      </c>
      <c r="F35" s="793">
        <v>6000</v>
      </c>
      <c r="G35" s="794">
        <v>6000</v>
      </c>
    </row>
    <row r="36" spans="1:8" ht="20.100000000000001" customHeight="1" x14ac:dyDescent="0.3">
      <c r="A36" s="791">
        <v>5424</v>
      </c>
      <c r="B36" s="1010" t="s">
        <v>210</v>
      </c>
      <c r="C36" s="793">
        <v>0</v>
      </c>
      <c r="D36" s="793">
        <v>0</v>
      </c>
      <c r="E36" s="793">
        <v>0</v>
      </c>
      <c r="F36" s="793">
        <v>0</v>
      </c>
      <c r="G36" s="794">
        <v>0</v>
      </c>
    </row>
    <row r="37" spans="1:8" ht="20.100000000000001" customHeight="1" thickBot="1" x14ac:dyDescent="0.35">
      <c r="A37" s="766">
        <v>6123</v>
      </c>
      <c r="B37" s="1011" t="s">
        <v>400</v>
      </c>
      <c r="C37" s="768">
        <v>0</v>
      </c>
      <c r="D37" s="768">
        <v>0</v>
      </c>
      <c r="E37" s="768">
        <v>0</v>
      </c>
      <c r="F37" s="768">
        <v>550000</v>
      </c>
      <c r="G37" s="770">
        <v>550000</v>
      </c>
      <c r="H37" s="509" t="s">
        <v>592</v>
      </c>
    </row>
    <row r="38" spans="1:8" ht="20.100000000000001" customHeight="1" thickBot="1" x14ac:dyDescent="0.35">
      <c r="A38" s="904"/>
      <c r="B38" s="891" t="s">
        <v>57</v>
      </c>
      <c r="C38" s="902">
        <f>SUM(C16:C37)</f>
        <v>2564000</v>
      </c>
      <c r="D38" s="902">
        <f>SUM(D16:D37)</f>
        <v>1797602</v>
      </c>
      <c r="E38" s="902">
        <f>SUM(E16:E37)</f>
        <v>2554603</v>
      </c>
      <c r="F38" s="902">
        <f>SUM(F16:F37)</f>
        <v>3113000</v>
      </c>
      <c r="G38" s="907">
        <f>SUM(G16:G37)</f>
        <v>3113000</v>
      </c>
    </row>
    <row r="39" spans="1:8" ht="14.4" x14ac:dyDescent="0.3">
      <c r="A39" s="111"/>
      <c r="B39" s="111"/>
      <c r="C39" s="114"/>
      <c r="D39" s="114"/>
      <c r="E39" s="114"/>
      <c r="F39" s="114"/>
      <c r="G39" s="111"/>
    </row>
    <row r="40" spans="1:8" ht="14.4" x14ac:dyDescent="0.3">
      <c r="A40" s="111"/>
      <c r="B40" s="111"/>
      <c r="C40" s="114"/>
      <c r="D40" s="114"/>
      <c r="E40" s="114"/>
      <c r="F40" s="114"/>
      <c r="G40" s="111"/>
    </row>
    <row r="41" spans="1:8" ht="14.4" x14ac:dyDescent="0.3">
      <c r="A41" s="111"/>
      <c r="B41" s="115" t="s">
        <v>147</v>
      </c>
      <c r="C41" s="1007">
        <v>45595</v>
      </c>
      <c r="E41" s="115" t="s">
        <v>148</v>
      </c>
      <c r="F41" s="111" t="s">
        <v>211</v>
      </c>
      <c r="G41" s="111"/>
    </row>
    <row r="42" spans="1:8" ht="14.4" x14ac:dyDescent="0.3">
      <c r="A42" s="111"/>
      <c r="B42" s="111"/>
      <c r="C42" s="111"/>
      <c r="D42" s="111"/>
      <c r="E42" s="111"/>
      <c r="F42" s="111"/>
      <c r="G42" s="111"/>
    </row>
    <row r="44" spans="1:8" x14ac:dyDescent="0.25">
      <c r="B44" t="s">
        <v>52</v>
      </c>
      <c r="C44"/>
      <c r="D44" s="221" t="s">
        <v>52</v>
      </c>
    </row>
    <row r="45" spans="1:8" x14ac:dyDescent="0.25">
      <c r="B45" t="s">
        <v>52</v>
      </c>
      <c r="C45"/>
      <c r="D45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I45"/>
  <sheetViews>
    <sheetView zoomScale="140" zoomScaleNormal="140" workbookViewId="0">
      <selection activeCell="G9" sqref="G9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9" ht="17.399999999999999" x14ac:dyDescent="0.3">
      <c r="B1" s="1435" t="s">
        <v>416</v>
      </c>
      <c r="C1" s="1436"/>
      <c r="D1" s="1436"/>
      <c r="E1" s="1436"/>
      <c r="F1" s="500" t="str">
        <f>IF('příjmy-paragraf'!F2=0," ",'příjmy-paragraf'!F2)</f>
        <v>rok 2025</v>
      </c>
    </row>
    <row r="2" spans="1:9" ht="14.4" thickBot="1" x14ac:dyDescent="0.3"/>
    <row r="3" spans="1:9" ht="15.6" x14ac:dyDescent="0.3">
      <c r="A3" s="713" t="s">
        <v>389</v>
      </c>
      <c r="B3" s="714" t="s">
        <v>212</v>
      </c>
      <c r="C3" s="715"/>
      <c r="D3" s="716"/>
      <c r="E3" s="716"/>
      <c r="F3" s="716"/>
      <c r="G3" s="717"/>
    </row>
    <row r="4" spans="1:9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9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  <c r="H5" s="1273" t="s">
        <v>143</v>
      </c>
      <c r="I5" s="1273" t="s">
        <v>513</v>
      </c>
    </row>
    <row r="6" spans="1:9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9" ht="20.100000000000001" customHeight="1" x14ac:dyDescent="0.3">
      <c r="A7" s="728">
        <v>2322</v>
      </c>
      <c r="B7" s="1012" t="s">
        <v>581</v>
      </c>
      <c r="C7" s="778">
        <v>0</v>
      </c>
      <c r="D7" s="778">
        <v>108224</v>
      </c>
      <c r="E7" s="778">
        <v>108224</v>
      </c>
      <c r="F7" s="778">
        <v>0</v>
      </c>
      <c r="G7" s="779">
        <v>0</v>
      </c>
    </row>
    <row r="8" spans="1:9" ht="20.100000000000001" customHeight="1" thickBot="1" x14ac:dyDescent="0.35">
      <c r="A8" s="736" t="s">
        <v>52</v>
      </c>
      <c r="B8" s="1278" t="s">
        <v>664</v>
      </c>
      <c r="C8" s="782" t="s">
        <v>52</v>
      </c>
      <c r="D8" s="782" t="s">
        <v>52</v>
      </c>
      <c r="E8" s="782"/>
      <c r="F8" s="782"/>
      <c r="G8" s="1277">
        <f>H8+I8</f>
        <v>60000</v>
      </c>
      <c r="H8" s="1274">
        <v>0</v>
      </c>
      <c r="I8" s="1271">
        <v>60000</v>
      </c>
    </row>
    <row r="9" spans="1:9" ht="20.100000000000001" customHeight="1" thickBot="1" x14ac:dyDescent="0.35">
      <c r="A9" s="886"/>
      <c r="B9" s="887" t="s">
        <v>57</v>
      </c>
      <c r="C9" s="888">
        <f>SUM(C7:C8)</f>
        <v>0</v>
      </c>
      <c r="D9" s="888">
        <f>SUM(D7:D8)</f>
        <v>108224</v>
      </c>
      <c r="E9" s="888">
        <f>SUM(E7:E8)</f>
        <v>108224</v>
      </c>
      <c r="F9" s="888">
        <f>SUM(F7:F8)</f>
        <v>0</v>
      </c>
      <c r="G9" s="889">
        <f>SUM(G7:G8)</f>
        <v>60000</v>
      </c>
    </row>
    <row r="10" spans="1:9" ht="14.4" x14ac:dyDescent="0.3">
      <c r="A10" s="111"/>
      <c r="B10" s="111"/>
      <c r="C10" s="112"/>
      <c r="D10" s="112"/>
      <c r="E10" s="112"/>
      <c r="F10" s="112"/>
      <c r="G10" s="112"/>
    </row>
    <row r="11" spans="1:9" ht="15" thickBot="1" x14ac:dyDescent="0.35">
      <c r="A11" s="111"/>
      <c r="B11" s="111"/>
      <c r="C11" s="111"/>
      <c r="D11" s="111"/>
      <c r="E11" s="111"/>
      <c r="F11" s="111"/>
    </row>
    <row r="12" spans="1:9" ht="15.6" x14ac:dyDescent="0.3">
      <c r="A12" s="743" t="s">
        <v>389</v>
      </c>
      <c r="B12" s="744" t="s">
        <v>212</v>
      </c>
      <c r="C12" s="745"/>
      <c r="D12" s="746"/>
      <c r="E12" s="746"/>
      <c r="F12" s="746"/>
      <c r="G12" s="747"/>
    </row>
    <row r="13" spans="1:9" ht="15.6" x14ac:dyDescent="0.3">
      <c r="A13" s="748"/>
      <c r="B13" s="749" t="s">
        <v>144</v>
      </c>
      <c r="C13" s="750"/>
      <c r="D13" s="751"/>
      <c r="E13" s="752" t="s">
        <v>138</v>
      </c>
      <c r="F13" s="751"/>
      <c r="G13" s="753"/>
    </row>
    <row r="14" spans="1:9" ht="14.4" x14ac:dyDescent="0.3">
      <c r="A14" s="1441" t="s">
        <v>139</v>
      </c>
      <c r="B14" s="1443" t="s">
        <v>140</v>
      </c>
      <c r="C14" s="754" t="s">
        <v>141</v>
      </c>
      <c r="D14" s="754" t="s">
        <v>109</v>
      </c>
      <c r="E14" s="754" t="s">
        <v>142</v>
      </c>
      <c r="F14" s="754" t="s">
        <v>110</v>
      </c>
      <c r="G14" s="756" t="s">
        <v>143</v>
      </c>
      <c r="H14" s="1273" t="s">
        <v>143</v>
      </c>
      <c r="I14" s="1273" t="s">
        <v>513</v>
      </c>
    </row>
    <row r="15" spans="1:9" ht="15" thickBot="1" x14ac:dyDescent="0.35">
      <c r="A15" s="1442"/>
      <c r="B15" s="1444"/>
      <c r="C15" s="757" t="str">
        <f>IF('příjmy-paragraf'!D2=0," ",'příjmy-paragraf'!D2)</f>
        <v>rok 2024</v>
      </c>
      <c r="D15" s="757" t="str">
        <f>IF('příjmy-paragraf'!E3=0," ",'příjmy-paragraf'!E3)</f>
        <v xml:space="preserve"> k 30.09.</v>
      </c>
      <c r="E15" s="757" t="str">
        <f>IF('1014-útulek'!E16=0," ",'1014-útulek'!E16)</f>
        <v>k 31.12.2024</v>
      </c>
      <c r="F15" s="758" t="str">
        <f>IF('příjmy-paragraf'!F2=0," ",'příjmy-paragraf'!F2)</f>
        <v>rok 2025</v>
      </c>
      <c r="G15" s="759" t="str">
        <f>IF('příjmy-paragraf'!F2=0," ",'příjmy-paragraf'!F2)</f>
        <v>rok 2025</v>
      </c>
    </row>
    <row r="16" spans="1:9" ht="20.100000000000001" customHeight="1" x14ac:dyDescent="0.3">
      <c r="A16" s="760">
        <v>5019</v>
      </c>
      <c r="B16" s="775" t="s">
        <v>213</v>
      </c>
      <c r="C16" s="762">
        <v>10000</v>
      </c>
      <c r="D16" s="763">
        <v>10879</v>
      </c>
      <c r="E16" s="762">
        <v>11000</v>
      </c>
      <c r="F16" s="762">
        <v>10000</v>
      </c>
      <c r="G16" s="765">
        <v>10000</v>
      </c>
    </row>
    <row r="17" spans="1:9" ht="20.100000000000001" customHeight="1" x14ac:dyDescent="0.3">
      <c r="A17" s="784">
        <v>5021</v>
      </c>
      <c r="B17" s="789" t="s">
        <v>214</v>
      </c>
      <c r="C17" s="786">
        <v>160000</v>
      </c>
      <c r="D17" s="786">
        <v>2856</v>
      </c>
      <c r="E17" s="786">
        <v>160000</v>
      </c>
      <c r="F17" s="786">
        <v>160000</v>
      </c>
      <c r="G17" s="788">
        <v>160000</v>
      </c>
    </row>
    <row r="18" spans="1:9" ht="20.100000000000001" customHeight="1" x14ac:dyDescent="0.3">
      <c r="A18" s="784">
        <v>5039</v>
      </c>
      <c r="B18" s="789" t="s">
        <v>215</v>
      </c>
      <c r="C18" s="786">
        <v>20000</v>
      </c>
      <c r="D18" s="786">
        <v>3064</v>
      </c>
      <c r="E18" s="786">
        <v>20000</v>
      </c>
      <c r="F18" s="786">
        <v>20000</v>
      </c>
      <c r="G18" s="788">
        <v>20000</v>
      </c>
    </row>
    <row r="19" spans="1:9" ht="20.100000000000001" customHeight="1" x14ac:dyDescent="0.3">
      <c r="A19" s="784">
        <v>5132</v>
      </c>
      <c r="B19" s="856" t="s">
        <v>159</v>
      </c>
      <c r="C19" s="786">
        <v>3000</v>
      </c>
      <c r="D19" s="786">
        <v>225</v>
      </c>
      <c r="E19" s="786">
        <v>3000</v>
      </c>
      <c r="F19" s="786">
        <v>3000</v>
      </c>
      <c r="G19" s="788">
        <v>3000</v>
      </c>
    </row>
    <row r="20" spans="1:9" ht="20.100000000000001" customHeight="1" x14ac:dyDescent="0.3">
      <c r="A20" s="784">
        <v>5133</v>
      </c>
      <c r="B20" s="856" t="s">
        <v>421</v>
      </c>
      <c r="C20" s="786">
        <v>3000</v>
      </c>
      <c r="D20" s="786">
        <v>0</v>
      </c>
      <c r="E20" s="786">
        <v>3000</v>
      </c>
      <c r="F20" s="786">
        <v>3000</v>
      </c>
      <c r="G20" s="788">
        <v>3000</v>
      </c>
    </row>
    <row r="21" spans="1:9" ht="20.100000000000001" customHeight="1" x14ac:dyDescent="0.3">
      <c r="A21" s="784">
        <v>5134</v>
      </c>
      <c r="B21" s="789" t="s">
        <v>176</v>
      </c>
      <c r="C21" s="786">
        <v>5000</v>
      </c>
      <c r="D21" s="786">
        <v>0</v>
      </c>
      <c r="E21" s="786">
        <v>5000</v>
      </c>
      <c r="F21" s="786">
        <v>5000</v>
      </c>
      <c r="G21" s="788">
        <v>5000</v>
      </c>
    </row>
    <row r="22" spans="1:9" ht="20.100000000000001" customHeight="1" x14ac:dyDescent="0.3">
      <c r="A22" s="784">
        <v>5136</v>
      </c>
      <c r="B22" s="789" t="s">
        <v>161</v>
      </c>
      <c r="C22" s="786">
        <v>0</v>
      </c>
      <c r="D22" s="786">
        <v>0</v>
      </c>
      <c r="E22" s="786">
        <v>0</v>
      </c>
      <c r="F22" s="786">
        <v>0</v>
      </c>
      <c r="G22" s="788">
        <v>0</v>
      </c>
    </row>
    <row r="23" spans="1:9" ht="20.100000000000001" customHeight="1" x14ac:dyDescent="0.3">
      <c r="A23" s="784">
        <v>5137</v>
      </c>
      <c r="B23" s="789" t="s">
        <v>19</v>
      </c>
      <c r="C23" s="786">
        <v>160000</v>
      </c>
      <c r="D23" s="786">
        <v>128400</v>
      </c>
      <c r="E23" s="786">
        <v>140000</v>
      </c>
      <c r="F23" s="786">
        <v>220000</v>
      </c>
      <c r="G23" s="1312">
        <f>H23+I23</f>
        <v>280000</v>
      </c>
      <c r="H23" s="1274">
        <v>220000</v>
      </c>
      <c r="I23" s="1271">
        <v>60000</v>
      </c>
    </row>
    <row r="24" spans="1:9" ht="20.100000000000001" customHeight="1" x14ac:dyDescent="0.3">
      <c r="A24" s="784">
        <v>5139</v>
      </c>
      <c r="B24" s="789" t="s">
        <v>151</v>
      </c>
      <c r="C24" s="786">
        <v>423000</v>
      </c>
      <c r="D24" s="786">
        <v>203798</v>
      </c>
      <c r="E24" s="786">
        <v>250000</v>
      </c>
      <c r="F24" s="786">
        <v>150000</v>
      </c>
      <c r="G24" s="788">
        <v>150000</v>
      </c>
    </row>
    <row r="25" spans="1:9" ht="20.100000000000001" customHeight="1" x14ac:dyDescent="0.3">
      <c r="A25" s="784">
        <v>5151</v>
      </c>
      <c r="B25" s="789" t="s">
        <v>20</v>
      </c>
      <c r="C25" s="786">
        <v>8000</v>
      </c>
      <c r="D25" s="786">
        <v>24531</v>
      </c>
      <c r="E25" s="786">
        <v>27000</v>
      </c>
      <c r="F25" s="786">
        <v>8000</v>
      </c>
      <c r="G25" s="788">
        <v>8000</v>
      </c>
    </row>
    <row r="26" spans="1:9" ht="20.100000000000001" customHeight="1" x14ac:dyDescent="0.3">
      <c r="A26" s="784">
        <v>5153</v>
      </c>
      <c r="B26" s="789" t="s">
        <v>21</v>
      </c>
      <c r="C26" s="786">
        <v>40000</v>
      </c>
      <c r="D26" s="786">
        <v>51660</v>
      </c>
      <c r="E26" s="786">
        <v>60000</v>
      </c>
      <c r="F26" s="786">
        <v>40000</v>
      </c>
      <c r="G26" s="788">
        <v>40000</v>
      </c>
    </row>
    <row r="27" spans="1:9" ht="20.100000000000001" customHeight="1" x14ac:dyDescent="0.3">
      <c r="A27" s="784">
        <v>5154</v>
      </c>
      <c r="B27" s="789" t="s">
        <v>163</v>
      </c>
      <c r="C27" s="786">
        <v>80000</v>
      </c>
      <c r="D27" s="786">
        <v>134499</v>
      </c>
      <c r="E27" s="786">
        <v>150000</v>
      </c>
      <c r="F27" s="786">
        <v>80000</v>
      </c>
      <c r="G27" s="788">
        <v>80000</v>
      </c>
    </row>
    <row r="28" spans="1:9" ht="20.100000000000001" customHeight="1" x14ac:dyDescent="0.3">
      <c r="A28" s="784">
        <v>5156</v>
      </c>
      <c r="B28" s="789" t="s">
        <v>177</v>
      </c>
      <c r="C28" s="786">
        <v>140000</v>
      </c>
      <c r="D28" s="786">
        <v>114569</v>
      </c>
      <c r="E28" s="786">
        <v>130000</v>
      </c>
      <c r="F28" s="786">
        <v>140000</v>
      </c>
      <c r="G28" s="788">
        <v>140000</v>
      </c>
    </row>
    <row r="29" spans="1:9" ht="20.100000000000001" customHeight="1" x14ac:dyDescent="0.3">
      <c r="A29" s="784">
        <v>5161</v>
      </c>
      <c r="B29" s="789" t="s">
        <v>38</v>
      </c>
      <c r="C29" s="786">
        <v>0</v>
      </c>
      <c r="D29" s="786">
        <v>0</v>
      </c>
      <c r="E29" s="786">
        <v>0</v>
      </c>
      <c r="F29" s="786">
        <v>0</v>
      </c>
      <c r="G29" s="788">
        <v>0</v>
      </c>
    </row>
    <row r="30" spans="1:9" ht="20.100000000000001" customHeight="1" x14ac:dyDescent="0.3">
      <c r="A30" s="784">
        <v>5162</v>
      </c>
      <c r="B30" s="789" t="s">
        <v>207</v>
      </c>
      <c r="C30" s="786">
        <v>40000</v>
      </c>
      <c r="D30" s="786">
        <v>46014</v>
      </c>
      <c r="E30" s="786">
        <v>50000</v>
      </c>
      <c r="F30" s="786">
        <v>40000</v>
      </c>
      <c r="G30" s="788">
        <v>40000</v>
      </c>
    </row>
    <row r="31" spans="1:9" ht="20.100000000000001" customHeight="1" x14ac:dyDescent="0.3">
      <c r="A31" s="784">
        <v>5163</v>
      </c>
      <c r="B31" s="789" t="s">
        <v>208</v>
      </c>
      <c r="C31" s="786">
        <v>90000</v>
      </c>
      <c r="D31" s="786">
        <v>76374</v>
      </c>
      <c r="E31" s="786">
        <v>80000</v>
      </c>
      <c r="F31" s="786">
        <v>90000</v>
      </c>
      <c r="G31" s="788">
        <v>90000</v>
      </c>
    </row>
    <row r="32" spans="1:9" ht="20.100000000000001" customHeight="1" x14ac:dyDescent="0.3">
      <c r="A32" s="784">
        <v>5167</v>
      </c>
      <c r="B32" s="789" t="s">
        <v>181</v>
      </c>
      <c r="C32" s="786">
        <v>60000</v>
      </c>
      <c r="D32" s="786">
        <v>4800</v>
      </c>
      <c r="E32" s="786">
        <v>5000</v>
      </c>
      <c r="F32" s="786">
        <v>60000</v>
      </c>
      <c r="G32" s="788">
        <v>60000</v>
      </c>
    </row>
    <row r="33" spans="1:7" ht="20.100000000000001" customHeight="1" x14ac:dyDescent="0.3">
      <c r="A33" s="784">
        <v>5168</v>
      </c>
      <c r="B33" s="789" t="s">
        <v>209</v>
      </c>
      <c r="C33" s="786">
        <v>0</v>
      </c>
      <c r="D33" s="786">
        <v>0</v>
      </c>
      <c r="E33" s="786">
        <v>0</v>
      </c>
      <c r="F33" s="786">
        <v>0</v>
      </c>
      <c r="G33" s="788">
        <v>0</v>
      </c>
    </row>
    <row r="34" spans="1:7" ht="20.100000000000001" customHeight="1" x14ac:dyDescent="0.3">
      <c r="A34" s="784">
        <v>5169</v>
      </c>
      <c r="B34" s="789" t="s">
        <v>145</v>
      </c>
      <c r="C34" s="786">
        <v>45000</v>
      </c>
      <c r="D34" s="786">
        <v>61019</v>
      </c>
      <c r="E34" s="786">
        <v>70000</v>
      </c>
      <c r="F34" s="786">
        <v>45000</v>
      </c>
      <c r="G34" s="788">
        <v>45000</v>
      </c>
    </row>
    <row r="35" spans="1:7" ht="20.100000000000001" customHeight="1" x14ac:dyDescent="0.3">
      <c r="A35" s="784">
        <v>5171</v>
      </c>
      <c r="B35" s="789" t="s">
        <v>166</v>
      </c>
      <c r="C35" s="786">
        <v>180000</v>
      </c>
      <c r="D35" s="786">
        <v>185472</v>
      </c>
      <c r="E35" s="786">
        <v>200000</v>
      </c>
      <c r="F35" s="786">
        <v>180000</v>
      </c>
      <c r="G35" s="788">
        <v>180000</v>
      </c>
    </row>
    <row r="36" spans="1:7" ht="20.100000000000001" customHeight="1" x14ac:dyDescent="0.3">
      <c r="A36" s="784">
        <v>5175</v>
      </c>
      <c r="B36" s="789" t="s">
        <v>25</v>
      </c>
      <c r="C36" s="786">
        <v>10000</v>
      </c>
      <c r="D36" s="786">
        <v>2982</v>
      </c>
      <c r="E36" s="786">
        <v>5000</v>
      </c>
      <c r="F36" s="786">
        <v>10000</v>
      </c>
      <c r="G36" s="788">
        <v>10000</v>
      </c>
    </row>
    <row r="37" spans="1:7" ht="20.100000000000001" customHeight="1" x14ac:dyDescent="0.3">
      <c r="A37" s="791">
        <v>5194</v>
      </c>
      <c r="B37" s="857" t="s">
        <v>216</v>
      </c>
      <c r="C37" s="793">
        <v>2000</v>
      </c>
      <c r="D37" s="793">
        <v>0</v>
      </c>
      <c r="E37" s="793">
        <v>0</v>
      </c>
      <c r="F37" s="793">
        <v>2000</v>
      </c>
      <c r="G37" s="794">
        <v>2000</v>
      </c>
    </row>
    <row r="38" spans="1:7" ht="20.100000000000001" customHeight="1" x14ac:dyDescent="0.3">
      <c r="A38" s="791">
        <v>6121</v>
      </c>
      <c r="B38" s="1010" t="s">
        <v>582</v>
      </c>
      <c r="C38" s="793">
        <v>68000</v>
      </c>
      <c r="D38" s="793">
        <v>67778</v>
      </c>
      <c r="E38" s="793">
        <v>67778</v>
      </c>
      <c r="F38" s="793">
        <v>0</v>
      </c>
      <c r="G38" s="794">
        <v>0</v>
      </c>
    </row>
    <row r="39" spans="1:7" ht="20.100000000000001" customHeight="1" x14ac:dyDescent="0.3">
      <c r="A39" s="791">
        <v>6122</v>
      </c>
      <c r="B39" s="1010" t="s">
        <v>571</v>
      </c>
      <c r="C39" s="793">
        <v>60000</v>
      </c>
      <c r="D39" s="793">
        <v>59900</v>
      </c>
      <c r="E39" s="793">
        <v>59900</v>
      </c>
      <c r="F39" s="793">
        <v>0</v>
      </c>
      <c r="G39" s="794">
        <v>0</v>
      </c>
    </row>
    <row r="40" spans="1:7" ht="20.100000000000001" customHeight="1" thickBot="1" x14ac:dyDescent="0.35">
      <c r="A40" s="766">
        <v>6123</v>
      </c>
      <c r="B40" s="858" t="s">
        <v>400</v>
      </c>
      <c r="C40" s="768">
        <v>0</v>
      </c>
      <c r="D40" s="768">
        <v>0</v>
      </c>
      <c r="E40" s="768">
        <v>0</v>
      </c>
      <c r="F40" s="768">
        <v>1900000</v>
      </c>
      <c r="G40" s="770">
        <v>1900000</v>
      </c>
    </row>
    <row r="41" spans="1:7" ht="20.100000000000001" customHeight="1" thickBot="1" x14ac:dyDescent="0.35">
      <c r="A41" s="904"/>
      <c r="B41" s="891" t="s">
        <v>57</v>
      </c>
      <c r="C41" s="905">
        <f>SUM(C16:C40)</f>
        <v>1607000</v>
      </c>
      <c r="D41" s="905">
        <f>SUM(D16:D40)</f>
        <v>1178820</v>
      </c>
      <c r="E41" s="905">
        <f>SUM(E16:E40)</f>
        <v>1496678</v>
      </c>
      <c r="F41" s="905">
        <f>SUM(F16:F40)</f>
        <v>3166000</v>
      </c>
      <c r="G41" s="906">
        <f>SUM(G16:G40)</f>
        <v>3226000</v>
      </c>
    </row>
    <row r="42" spans="1:7" ht="14.4" x14ac:dyDescent="0.3">
      <c r="A42" s="111"/>
      <c r="B42" s="111"/>
      <c r="C42" s="114"/>
      <c r="D42" s="114"/>
      <c r="E42" s="114"/>
      <c r="F42" s="114"/>
      <c r="G42" s="111"/>
    </row>
    <row r="43" spans="1:7" ht="14.4" x14ac:dyDescent="0.3">
      <c r="A43" s="111"/>
      <c r="B43" s="111"/>
      <c r="C43" s="114"/>
      <c r="D43" s="114"/>
      <c r="E43" s="114"/>
      <c r="F43" s="114"/>
      <c r="G43" s="111"/>
    </row>
    <row r="44" spans="1:7" ht="14.4" x14ac:dyDescent="0.3">
      <c r="A44" s="111"/>
      <c r="B44" s="115" t="s">
        <v>147</v>
      </c>
      <c r="C44" s="1007">
        <v>45595</v>
      </c>
      <c r="E44" s="115" t="s">
        <v>148</v>
      </c>
      <c r="F44" s="655" t="s">
        <v>149</v>
      </c>
      <c r="G44" s="111"/>
    </row>
    <row r="45" spans="1:7" ht="14.4" x14ac:dyDescent="0.3">
      <c r="A45" s="111"/>
      <c r="B45" s="111"/>
      <c r="C45" s="111"/>
      <c r="D45" s="111"/>
      <c r="E45" s="111"/>
      <c r="F45" s="111"/>
      <c r="G45" s="111"/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97" fitToHeight="0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H27"/>
  <sheetViews>
    <sheetView topLeftCell="A4" zoomScale="150" zoomScaleNormal="150" workbookViewId="0">
      <selection activeCell="I18" sqref="I1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16384" width="9.109375" style="101"/>
  </cols>
  <sheetData>
    <row r="1" spans="1:7" ht="17.399999999999999" x14ac:dyDescent="0.3">
      <c r="B1" s="1435" t="s">
        <v>417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390</v>
      </c>
      <c r="B3" s="714" t="s">
        <v>351</v>
      </c>
      <c r="C3" s="715"/>
      <c r="D3" s="799"/>
      <c r="E3" s="799"/>
      <c r="F3" s="799"/>
      <c r="G3" s="717"/>
    </row>
    <row r="4" spans="1:7" ht="15.6" x14ac:dyDescent="0.3">
      <c r="A4" s="718"/>
      <c r="B4" s="719" t="s">
        <v>137</v>
      </c>
      <c r="C4" s="800"/>
      <c r="D4" s="801"/>
      <c r="E4" s="722" t="s">
        <v>138</v>
      </c>
      <c r="F4" s="801"/>
      <c r="G4" s="723"/>
    </row>
    <row r="5" spans="1:7" ht="14.4" x14ac:dyDescent="0.3">
      <c r="A5" s="1506" t="s">
        <v>139</v>
      </c>
      <c r="B5" s="1507" t="s">
        <v>140</v>
      </c>
      <c r="C5" s="802" t="s">
        <v>141</v>
      </c>
      <c r="D5" s="802" t="s">
        <v>109</v>
      </c>
      <c r="E5" s="802" t="s">
        <v>142</v>
      </c>
      <c r="F5" s="802" t="s">
        <v>110</v>
      </c>
      <c r="G5" s="803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807"/>
      <c r="B7" s="808"/>
      <c r="C7" s="859"/>
      <c r="D7" s="859"/>
      <c r="E7" s="859"/>
      <c r="F7" s="859"/>
      <c r="G7" s="735"/>
    </row>
    <row r="8" spans="1:7" ht="20.100000000000001" customHeight="1" thickBot="1" x14ac:dyDescent="0.35">
      <c r="A8" s="810"/>
      <c r="B8" s="811"/>
      <c r="C8" s="860"/>
      <c r="D8" s="860"/>
      <c r="E8" s="860"/>
      <c r="F8" s="860"/>
      <c r="G8" s="739"/>
    </row>
    <row r="9" spans="1:7" ht="20.100000000000001" customHeight="1" thickBot="1" x14ac:dyDescent="0.35">
      <c r="A9" s="898"/>
      <c r="B9" s="887" t="s">
        <v>57</v>
      </c>
      <c r="C9" s="899">
        <f>SUM(C7:C8)</f>
        <v>0</v>
      </c>
      <c r="D9" s="899">
        <f>SUM(D7:D8)</f>
        <v>0</v>
      </c>
      <c r="E9" s="899">
        <f>SUM(E7:E8)</f>
        <v>0</v>
      </c>
      <c r="F9" s="899">
        <f>SUM(F7:F8)</f>
        <v>0</v>
      </c>
      <c r="G9" s="900">
        <f>SUM(G7:G8)</f>
        <v>0</v>
      </c>
    </row>
    <row r="10" spans="1:7" ht="14.4" x14ac:dyDescent="0.3">
      <c r="A10" s="215"/>
      <c r="B10" s="215"/>
      <c r="C10" s="216"/>
      <c r="D10" s="216"/>
      <c r="E10" s="216"/>
      <c r="F10" s="216"/>
      <c r="G10" s="216"/>
    </row>
    <row r="11" spans="1:7" ht="15" thickBot="1" x14ac:dyDescent="0.35">
      <c r="A11" s="215"/>
      <c r="B11" s="215"/>
      <c r="C11" s="215"/>
      <c r="D11" s="215"/>
      <c r="E11" s="215"/>
      <c r="F11" s="215"/>
    </row>
    <row r="12" spans="1:7" ht="15.6" x14ac:dyDescent="0.3">
      <c r="A12" s="743" t="s">
        <v>390</v>
      </c>
      <c r="B12" s="744" t="s">
        <v>351</v>
      </c>
      <c r="C12" s="745"/>
      <c r="D12" s="814"/>
      <c r="E12" s="814"/>
      <c r="F12" s="814"/>
      <c r="G12" s="747"/>
    </row>
    <row r="13" spans="1:7" ht="15.6" x14ac:dyDescent="0.3">
      <c r="A13" s="748"/>
      <c r="B13" s="749" t="s">
        <v>144</v>
      </c>
      <c r="C13" s="815"/>
      <c r="D13" s="816"/>
      <c r="E13" s="752" t="s">
        <v>138</v>
      </c>
      <c r="F13" s="816"/>
      <c r="G13" s="753"/>
    </row>
    <row r="14" spans="1:7" ht="14.4" x14ac:dyDescent="0.3">
      <c r="A14" s="1508" t="s">
        <v>139</v>
      </c>
      <c r="B14" s="1509" t="s">
        <v>140</v>
      </c>
      <c r="C14" s="817" t="s">
        <v>141</v>
      </c>
      <c r="D14" s="817" t="s">
        <v>109</v>
      </c>
      <c r="E14" s="817" t="s">
        <v>142</v>
      </c>
      <c r="F14" s="817" t="s">
        <v>110</v>
      </c>
      <c r="G14" s="818" t="s">
        <v>143</v>
      </c>
    </row>
    <row r="15" spans="1:7" ht="15" thickBot="1" x14ac:dyDescent="0.35">
      <c r="A15" s="1442"/>
      <c r="B15" s="1444"/>
      <c r="C15" s="757" t="str">
        <f>IF('příjmy-paragraf'!D2=0," ",'příjmy-paragraf'!D2)</f>
        <v>rok 2024</v>
      </c>
      <c r="D15" s="757" t="str">
        <f>IF('příjmy-paragraf'!E3=0," ",'příjmy-paragraf'!E3)</f>
        <v xml:space="preserve"> k 30.09.</v>
      </c>
      <c r="E15" s="757" t="str">
        <f>IF('1014-útulek'!E16=0," ",'1014-útulek'!E16)</f>
        <v>k 31.12.2024</v>
      </c>
      <c r="F15" s="758" t="str">
        <f>IF('příjmy-paragraf'!F2=0," ",'příjmy-paragraf'!F2)</f>
        <v>rok 2025</v>
      </c>
      <c r="G15" s="759" t="str">
        <f>IF('příjmy-paragraf'!F2=0," ",'příjmy-paragraf'!F2)</f>
        <v>rok 2025</v>
      </c>
    </row>
    <row r="16" spans="1:7" ht="20.100000000000001" customHeight="1" x14ac:dyDescent="0.3">
      <c r="A16" s="820">
        <v>5023</v>
      </c>
      <c r="B16" s="861" t="s">
        <v>352</v>
      </c>
      <c r="C16" s="862">
        <v>2574000</v>
      </c>
      <c r="D16" s="863">
        <v>1910912</v>
      </c>
      <c r="E16" s="862">
        <v>2574000</v>
      </c>
      <c r="F16" s="862">
        <v>2738508</v>
      </c>
      <c r="G16" s="864">
        <v>2740000</v>
      </c>
    </row>
    <row r="17" spans="1:8" ht="20.100000000000001" customHeight="1" x14ac:dyDescent="0.3">
      <c r="A17" s="820">
        <v>5023</v>
      </c>
      <c r="B17" s="865" t="s">
        <v>399</v>
      </c>
      <c r="C17" s="862">
        <v>0</v>
      </c>
      <c r="D17" s="863">
        <v>0</v>
      </c>
      <c r="E17" s="862">
        <v>0</v>
      </c>
      <c r="F17" s="862">
        <v>0</v>
      </c>
      <c r="G17" s="864" t="s">
        <v>52</v>
      </c>
      <c r="H17" s="510"/>
    </row>
    <row r="18" spans="1:8" ht="20.100000000000001" customHeight="1" x14ac:dyDescent="0.3">
      <c r="A18" s="820">
        <v>5031</v>
      </c>
      <c r="B18" s="861" t="s">
        <v>203</v>
      </c>
      <c r="C18" s="862">
        <v>442000</v>
      </c>
      <c r="D18" s="863">
        <v>333516</v>
      </c>
      <c r="E18" s="862">
        <v>442000</v>
      </c>
      <c r="F18" s="862">
        <v>469735</v>
      </c>
      <c r="G18" s="864">
        <v>470000</v>
      </c>
    </row>
    <row r="19" spans="1:8" ht="20.100000000000001" customHeight="1" thickBot="1" x14ac:dyDescent="0.35">
      <c r="A19" s="829">
        <v>5032</v>
      </c>
      <c r="B19" s="830" t="s">
        <v>204</v>
      </c>
      <c r="C19" s="769">
        <v>232000</v>
      </c>
      <c r="D19" s="769">
        <v>172964</v>
      </c>
      <c r="E19" s="769">
        <v>232000</v>
      </c>
      <c r="F19" s="769">
        <v>246466</v>
      </c>
      <c r="G19" s="866">
        <v>250000</v>
      </c>
    </row>
    <row r="20" spans="1:8" ht="20.100000000000001" customHeight="1" thickBot="1" x14ac:dyDescent="0.35">
      <c r="A20" s="901"/>
      <c r="B20" s="891" t="s">
        <v>57</v>
      </c>
      <c r="C20" s="902">
        <f>SUM(C16:C19)</f>
        <v>3248000</v>
      </c>
      <c r="D20" s="902">
        <f>SUM(D16:D19)</f>
        <v>2417392</v>
      </c>
      <c r="E20" s="903">
        <f>SUM(E16:E19)</f>
        <v>3248000</v>
      </c>
      <c r="F20" s="892">
        <f>SUM(F16:F19)</f>
        <v>3454709</v>
      </c>
      <c r="G20" s="893">
        <f>SUM(G16:G19)</f>
        <v>3460000</v>
      </c>
    </row>
    <row r="21" spans="1:8" ht="14.4" x14ac:dyDescent="0.3">
      <c r="A21" s="215"/>
      <c r="B21" s="215"/>
      <c r="C21" s="218"/>
      <c r="D21" s="218"/>
      <c r="E21" s="218"/>
      <c r="F21" s="218"/>
      <c r="G21" s="215"/>
    </row>
    <row r="22" spans="1:8" ht="14.4" x14ac:dyDescent="0.3">
      <c r="A22" s="215"/>
      <c r="B22" s="215"/>
      <c r="C22" s="218"/>
      <c r="D22" s="218"/>
      <c r="E22" s="218"/>
      <c r="F22" s="218"/>
      <c r="G22" s="215"/>
    </row>
    <row r="23" spans="1:8" ht="14.4" x14ac:dyDescent="0.3">
      <c r="A23" s="215"/>
      <c r="B23" s="219" t="s">
        <v>147</v>
      </c>
      <c r="C23" s="1013">
        <v>45595</v>
      </c>
      <c r="E23" s="219" t="s">
        <v>148</v>
      </c>
      <c r="F23" s="1027" t="s">
        <v>598</v>
      </c>
      <c r="G23" s="215"/>
    </row>
    <row r="24" spans="1:8" ht="14.4" x14ac:dyDescent="0.3">
      <c r="A24" s="215"/>
      <c r="B24" s="215"/>
      <c r="C24" s="215"/>
      <c r="D24" s="215"/>
      <c r="E24" s="215"/>
      <c r="F24" s="220"/>
      <c r="G24" s="215"/>
    </row>
    <row r="26" spans="1:8" x14ac:dyDescent="0.25">
      <c r="B26" t="s">
        <v>52</v>
      </c>
      <c r="C26"/>
      <c r="D26" s="553" t="s">
        <v>52</v>
      </c>
    </row>
    <row r="27" spans="1:8" x14ac:dyDescent="0.25">
      <c r="B27" t="s">
        <v>52</v>
      </c>
      <c r="C27"/>
      <c r="D27" s="221" t="s">
        <v>52</v>
      </c>
    </row>
  </sheetData>
  <mergeCells count="5">
    <mergeCell ref="B1:E1"/>
    <mergeCell ref="A5:A6"/>
    <mergeCell ref="B5:B6"/>
    <mergeCell ref="A14:A15"/>
    <mergeCell ref="B14:B15"/>
  </mergeCells>
  <printOptions horizontalCentered="1"/>
  <pageMargins left="0.39370078740157483" right="0.39370078740157483" top="0.78740157480314965" bottom="0.78740157480314965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P56"/>
  <sheetViews>
    <sheetView topLeftCell="A25" zoomScale="160" zoomScaleNormal="160" workbookViewId="0">
      <selection activeCell="F38" sqref="F38"/>
    </sheetView>
  </sheetViews>
  <sheetFormatPr defaultColWidth="9.109375" defaultRowHeight="13.8" x14ac:dyDescent="0.25"/>
  <cols>
    <col min="1" max="1" width="7.109375" style="101" customWidth="1"/>
    <col min="2" max="2" width="32.44140625" style="101" customWidth="1"/>
    <col min="3" max="5" width="12.88671875" style="101" customWidth="1"/>
    <col min="6" max="6" width="15.6640625" style="101" customWidth="1"/>
    <col min="7" max="7" width="13.5546875" style="101" customWidth="1"/>
    <col min="8" max="8" width="14.6640625" style="101" customWidth="1"/>
    <col min="9" max="9" width="18.44140625" style="101" customWidth="1"/>
    <col min="10" max="10" width="17.5546875" style="101" customWidth="1"/>
    <col min="11" max="11" width="13.5546875" style="101" customWidth="1"/>
    <col min="12" max="12" width="14.5546875" style="101" customWidth="1"/>
    <col min="13" max="14" width="11.88671875" style="101" customWidth="1"/>
    <col min="15" max="16384" width="9.109375" style="101"/>
  </cols>
  <sheetData>
    <row r="1" spans="1:7" ht="17.399999999999999" x14ac:dyDescent="0.3">
      <c r="B1" s="1435" t="s">
        <v>418</v>
      </c>
      <c r="C1" s="1436"/>
      <c r="D1" s="1436"/>
      <c r="E1" s="1436"/>
      <c r="F1" s="500" t="str">
        <f>IF('příjmy-paragraf'!F2=0," ",'příjmy-paragraf'!F2)</f>
        <v>rok 2025</v>
      </c>
    </row>
    <row r="2" spans="1:7" ht="14.4" thickBot="1" x14ac:dyDescent="0.3"/>
    <row r="3" spans="1:7" ht="15.6" x14ac:dyDescent="0.3">
      <c r="A3" s="713" t="s">
        <v>355</v>
      </c>
      <c r="B3" s="714" t="s">
        <v>232</v>
      </c>
      <c r="C3" s="715"/>
      <c r="D3" s="716"/>
      <c r="E3" s="716"/>
      <c r="F3" s="716"/>
      <c r="G3" s="717"/>
    </row>
    <row r="4" spans="1:7" ht="15.6" x14ac:dyDescent="0.3">
      <c r="A4" s="718"/>
      <c r="B4" s="719" t="s">
        <v>137</v>
      </c>
      <c r="C4" s="720"/>
      <c r="D4" s="721"/>
      <c r="E4" s="722" t="s">
        <v>138</v>
      </c>
      <c r="F4" s="721"/>
      <c r="G4" s="723"/>
    </row>
    <row r="5" spans="1:7" ht="14.4" x14ac:dyDescent="0.3">
      <c r="A5" s="1437" t="s">
        <v>139</v>
      </c>
      <c r="B5" s="1439" t="s">
        <v>140</v>
      </c>
      <c r="C5" s="724" t="s">
        <v>141</v>
      </c>
      <c r="D5" s="724" t="s">
        <v>109</v>
      </c>
      <c r="E5" s="724" t="s">
        <v>142</v>
      </c>
      <c r="F5" s="724" t="s">
        <v>110</v>
      </c>
      <c r="G5" s="725" t="s">
        <v>143</v>
      </c>
    </row>
    <row r="6" spans="1:7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7" ht="20.100000000000001" customHeight="1" x14ac:dyDescent="0.3">
      <c r="A7" s="728">
        <v>2111</v>
      </c>
      <c r="B7" s="1014" t="s">
        <v>583</v>
      </c>
      <c r="C7" s="778">
        <v>450000</v>
      </c>
      <c r="D7" s="778">
        <v>413146</v>
      </c>
      <c r="E7" s="778">
        <v>450000</v>
      </c>
      <c r="F7" s="778">
        <v>500000</v>
      </c>
      <c r="G7" s="779">
        <v>500000</v>
      </c>
    </row>
    <row r="8" spans="1:7" ht="20.100000000000001" customHeight="1" x14ac:dyDescent="0.3">
      <c r="A8" s="732">
        <v>2111</v>
      </c>
      <c r="B8" s="1015" t="s">
        <v>584</v>
      </c>
      <c r="C8" s="780">
        <v>0</v>
      </c>
      <c r="D8" s="780">
        <v>56714</v>
      </c>
      <c r="E8" s="780">
        <v>60000</v>
      </c>
      <c r="F8" s="780">
        <v>50000</v>
      </c>
      <c r="G8" s="781">
        <v>50000</v>
      </c>
    </row>
    <row r="9" spans="1:7" ht="20.100000000000001" customHeight="1" thickBot="1" x14ac:dyDescent="0.35">
      <c r="A9" s="736"/>
      <c r="B9" s="867"/>
      <c r="C9" s="782">
        <v>0</v>
      </c>
      <c r="D9" s="782" t="s">
        <v>52</v>
      </c>
      <c r="E9" s="782"/>
      <c r="F9" s="782"/>
      <c r="G9" s="783"/>
    </row>
    <row r="10" spans="1:7" ht="20.100000000000001" customHeight="1" thickBot="1" x14ac:dyDescent="0.35">
      <c r="A10" s="886"/>
      <c r="B10" s="887" t="s">
        <v>57</v>
      </c>
      <c r="C10" s="888">
        <f>SUM(C7:C9)</f>
        <v>450000</v>
      </c>
      <c r="D10" s="888">
        <f>SUM(D7:D9)</f>
        <v>469860</v>
      </c>
      <c r="E10" s="888">
        <f>SUM(E7:E9)</f>
        <v>510000</v>
      </c>
      <c r="F10" s="888">
        <f>SUM(F7:F9)</f>
        <v>550000</v>
      </c>
      <c r="G10" s="889">
        <f>SUM(G7:G9)</f>
        <v>550000</v>
      </c>
    </row>
    <row r="11" spans="1:7" ht="14.4" x14ac:dyDescent="0.3">
      <c r="A11" s="111"/>
      <c r="B11" s="111"/>
      <c r="C11" s="112"/>
      <c r="D11" s="112"/>
      <c r="E11" s="112"/>
      <c r="F11" s="112"/>
      <c r="G11" s="112"/>
    </row>
    <row r="12" spans="1:7" ht="15" thickBot="1" x14ac:dyDescent="0.35">
      <c r="A12" s="111"/>
      <c r="B12" s="111"/>
      <c r="C12" s="111"/>
      <c r="D12" s="111"/>
      <c r="E12" s="111"/>
      <c r="F12" s="111"/>
    </row>
    <row r="13" spans="1:7" ht="15.6" x14ac:dyDescent="0.3">
      <c r="A13" s="743"/>
      <c r="B13" s="744" t="s">
        <v>232</v>
      </c>
      <c r="C13" s="745"/>
      <c r="D13" s="746"/>
      <c r="E13" s="746"/>
      <c r="F13" s="746"/>
      <c r="G13" s="747"/>
    </row>
    <row r="14" spans="1:7" ht="15.6" x14ac:dyDescent="0.3">
      <c r="A14" s="748"/>
      <c r="B14" s="749" t="s">
        <v>144</v>
      </c>
      <c r="C14" s="750"/>
      <c r="D14" s="751"/>
      <c r="E14" s="752" t="s">
        <v>138</v>
      </c>
      <c r="F14" s="751"/>
      <c r="G14" s="753"/>
    </row>
    <row r="15" spans="1:7" ht="14.4" x14ac:dyDescent="0.3">
      <c r="A15" s="1441" t="s">
        <v>139</v>
      </c>
      <c r="B15" s="1443" t="s">
        <v>140</v>
      </c>
      <c r="C15" s="754" t="s">
        <v>141</v>
      </c>
      <c r="D15" s="754" t="s">
        <v>109</v>
      </c>
      <c r="E15" s="754" t="s">
        <v>142</v>
      </c>
      <c r="F15" s="754" t="s">
        <v>110</v>
      </c>
      <c r="G15" s="756" t="s">
        <v>143</v>
      </c>
    </row>
    <row r="16" spans="1:7" ht="15" thickBot="1" x14ac:dyDescent="0.35">
      <c r="A16" s="1442"/>
      <c r="B16" s="1444"/>
      <c r="C16" s="757" t="str">
        <f>IF('příjmy-paragraf'!D2=0," ",'příjmy-paragraf'!D2)</f>
        <v>rok 2024</v>
      </c>
      <c r="D16" s="757" t="str">
        <f>IF('příjmy-paragraf'!E3=0," ",'příjmy-paragraf'!E3)</f>
        <v xml:space="preserve"> k 30.09.</v>
      </c>
      <c r="E16" s="757" t="str">
        <f>IF('1014-útulek'!E16=0," ",'1014-útulek'!E16)</f>
        <v>k 31.12.2024</v>
      </c>
      <c r="F16" s="757" t="str">
        <f>IF('příjmy-paragraf'!F2=0," ",'příjmy-paragraf'!F2)</f>
        <v>rok 2025</v>
      </c>
      <c r="G16" s="759" t="str">
        <f>IF('příjmy-paragraf'!F2=0," ",'příjmy-paragraf'!F2)</f>
        <v>rok 2025</v>
      </c>
    </row>
    <row r="17" spans="1:16" ht="20.100000000000001" customHeight="1" x14ac:dyDescent="0.3">
      <c r="A17" s="760">
        <v>5011</v>
      </c>
      <c r="B17" s="868" t="s">
        <v>396</v>
      </c>
      <c r="C17" s="762">
        <v>16000000</v>
      </c>
      <c r="D17" s="763">
        <v>11605319</v>
      </c>
      <c r="E17" s="764">
        <v>16000000</v>
      </c>
      <c r="F17" s="764">
        <v>17000000</v>
      </c>
      <c r="G17" s="869">
        <v>17000000</v>
      </c>
      <c r="H17" s="688"/>
      <c r="I17" s="688"/>
      <c r="J17" s="688"/>
      <c r="K17" s="688"/>
      <c r="L17" s="688"/>
      <c r="M17" s="688"/>
      <c r="N17" s="688"/>
      <c r="O17" s="688"/>
      <c r="P17" s="688"/>
    </row>
    <row r="18" spans="1:16" ht="20.100000000000001" customHeight="1" x14ac:dyDescent="0.3">
      <c r="A18" s="784">
        <v>5021</v>
      </c>
      <c r="B18" s="789" t="s">
        <v>233</v>
      </c>
      <c r="C18" s="787">
        <v>150000</v>
      </c>
      <c r="D18" s="787">
        <v>164496</v>
      </c>
      <c r="E18" s="787">
        <v>200000</v>
      </c>
      <c r="F18" s="787">
        <v>200000</v>
      </c>
      <c r="G18" s="870">
        <v>200000</v>
      </c>
      <c r="H18" s="885" t="s">
        <v>492</v>
      </c>
      <c r="I18" s="688"/>
      <c r="J18" s="688"/>
      <c r="K18" s="688"/>
      <c r="L18" s="688"/>
      <c r="M18" s="688"/>
      <c r="N18" s="688"/>
      <c r="O18" s="688"/>
      <c r="P18" s="688"/>
    </row>
    <row r="19" spans="1:16" ht="20.100000000000001" customHeight="1" x14ac:dyDescent="0.3">
      <c r="A19" s="784">
        <v>5031</v>
      </c>
      <c r="B19" s="789" t="s">
        <v>203</v>
      </c>
      <c r="C19" s="787">
        <v>3940000</v>
      </c>
      <c r="D19" s="787">
        <v>2902019</v>
      </c>
      <c r="E19" s="787">
        <v>3940000</v>
      </c>
      <c r="F19" s="787">
        <v>4216000</v>
      </c>
      <c r="G19" s="870">
        <v>4216000</v>
      </c>
      <c r="H19" s="688"/>
      <c r="I19" s="688"/>
      <c r="J19" s="688"/>
      <c r="K19" s="688"/>
      <c r="L19" s="688"/>
      <c r="M19" s="688"/>
      <c r="N19" s="688"/>
      <c r="O19" s="688"/>
      <c r="P19" s="688"/>
    </row>
    <row r="20" spans="1:16" ht="20.100000000000001" customHeight="1" x14ac:dyDescent="0.3">
      <c r="A20" s="784">
        <v>5032</v>
      </c>
      <c r="B20" s="789" t="s">
        <v>204</v>
      </c>
      <c r="C20" s="787">
        <v>1430000</v>
      </c>
      <c r="D20" s="787">
        <v>1055017</v>
      </c>
      <c r="E20" s="787">
        <v>1430000</v>
      </c>
      <c r="F20" s="787">
        <v>1530000</v>
      </c>
      <c r="G20" s="870">
        <v>1530000</v>
      </c>
      <c r="H20" s="688"/>
      <c r="I20" s="688"/>
      <c r="J20" s="688"/>
      <c r="K20" s="688"/>
      <c r="L20" s="688"/>
      <c r="M20" s="688"/>
      <c r="N20" s="688"/>
      <c r="O20" s="688"/>
      <c r="P20" s="688"/>
    </row>
    <row r="21" spans="1:16" ht="20.100000000000001" customHeight="1" x14ac:dyDescent="0.3">
      <c r="A21" s="784">
        <v>5038</v>
      </c>
      <c r="B21" s="871" t="s">
        <v>436</v>
      </c>
      <c r="C21" s="787">
        <v>75000</v>
      </c>
      <c r="D21" s="787">
        <v>59334</v>
      </c>
      <c r="E21" s="787">
        <v>75000</v>
      </c>
      <c r="F21" s="787">
        <v>75000</v>
      </c>
      <c r="G21" s="870">
        <v>75000</v>
      </c>
      <c r="H21" s="688" t="s">
        <v>435</v>
      </c>
      <c r="J21" s="689">
        <v>4.1999999999999997E-3</v>
      </c>
      <c r="K21" s="690">
        <f>J21*F17</f>
        <v>71400</v>
      </c>
      <c r="L21" s="688"/>
      <c r="M21" s="689"/>
      <c r="N21" s="690"/>
      <c r="O21" s="688"/>
      <c r="P21" s="688"/>
    </row>
    <row r="22" spans="1:16" ht="20.100000000000001" customHeight="1" x14ac:dyDescent="0.3">
      <c r="A22" s="784">
        <v>5133</v>
      </c>
      <c r="B22" s="789" t="s">
        <v>234</v>
      </c>
      <c r="C22" s="787">
        <v>10000</v>
      </c>
      <c r="D22" s="787">
        <v>0</v>
      </c>
      <c r="E22" s="787">
        <v>0</v>
      </c>
      <c r="F22" s="787">
        <v>0</v>
      </c>
      <c r="G22" s="870">
        <v>0</v>
      </c>
      <c r="H22" s="688"/>
      <c r="I22" s="688"/>
      <c r="J22" s="688"/>
      <c r="K22" s="688"/>
      <c r="L22" s="688"/>
      <c r="M22" s="688"/>
      <c r="N22" s="688"/>
      <c r="O22" s="688"/>
      <c r="P22" s="688"/>
    </row>
    <row r="23" spans="1:16" ht="20.100000000000001" customHeight="1" x14ac:dyDescent="0.3">
      <c r="A23" s="784">
        <v>5134</v>
      </c>
      <c r="B23" s="789" t="s">
        <v>176</v>
      </c>
      <c r="C23" s="872">
        <v>3000</v>
      </c>
      <c r="D23" s="872">
        <v>3413</v>
      </c>
      <c r="E23" s="787">
        <v>4000</v>
      </c>
      <c r="F23" s="787">
        <v>0</v>
      </c>
      <c r="G23" s="870">
        <v>0</v>
      </c>
      <c r="H23" s="678"/>
      <c r="I23" s="688"/>
      <c r="J23" s="688"/>
      <c r="K23" s="688"/>
      <c r="L23" s="688"/>
      <c r="M23" s="688"/>
      <c r="N23" s="688"/>
      <c r="O23" s="688"/>
      <c r="P23" s="688"/>
    </row>
    <row r="24" spans="1:16" ht="20.100000000000001" customHeight="1" x14ac:dyDescent="0.3">
      <c r="A24" s="784">
        <v>5136</v>
      </c>
      <c r="B24" s="789" t="s">
        <v>161</v>
      </c>
      <c r="C24" s="787">
        <v>15000</v>
      </c>
      <c r="D24" s="787">
        <v>6602</v>
      </c>
      <c r="E24" s="787">
        <v>7000</v>
      </c>
      <c r="F24" s="787">
        <v>7000</v>
      </c>
      <c r="G24" s="870">
        <v>7000</v>
      </c>
      <c r="H24" s="678"/>
      <c r="I24" s="688"/>
      <c r="J24" s="688"/>
      <c r="K24" s="688"/>
      <c r="L24" s="688"/>
      <c r="M24" s="688"/>
      <c r="N24" s="688"/>
      <c r="O24" s="688"/>
      <c r="P24" s="688"/>
    </row>
    <row r="25" spans="1:16" ht="20.100000000000001" customHeight="1" x14ac:dyDescent="0.3">
      <c r="A25" s="784">
        <v>5137</v>
      </c>
      <c r="B25" s="789" t="s">
        <v>19</v>
      </c>
      <c r="C25" s="787">
        <v>276000</v>
      </c>
      <c r="D25" s="787">
        <v>91846</v>
      </c>
      <c r="E25" s="787">
        <v>150000</v>
      </c>
      <c r="F25" s="787">
        <v>250000</v>
      </c>
      <c r="G25" s="870">
        <v>250000</v>
      </c>
      <c r="H25" s="688" t="s">
        <v>464</v>
      </c>
      <c r="J25" s="688"/>
      <c r="K25" s="688"/>
      <c r="L25" s="688"/>
      <c r="M25" s="688"/>
      <c r="N25" s="688"/>
      <c r="O25" s="688"/>
      <c r="P25" s="688"/>
    </row>
    <row r="26" spans="1:16" ht="20.100000000000001" customHeight="1" x14ac:dyDescent="0.3">
      <c r="A26" s="784">
        <v>5139</v>
      </c>
      <c r="B26" s="789" t="s">
        <v>151</v>
      </c>
      <c r="C26" s="787">
        <v>300000</v>
      </c>
      <c r="D26" s="787">
        <v>549630</v>
      </c>
      <c r="E26" s="787">
        <v>600000</v>
      </c>
      <c r="F26" s="787">
        <v>300000</v>
      </c>
      <c r="G26" s="870">
        <v>300000</v>
      </c>
      <c r="H26" s="688"/>
      <c r="I26" s="688"/>
      <c r="J26" s="688"/>
      <c r="K26" s="688"/>
      <c r="L26" s="688"/>
      <c r="M26" s="688"/>
      <c r="N26" s="688"/>
      <c r="O26" s="688"/>
      <c r="P26" s="688"/>
    </row>
    <row r="27" spans="1:16" ht="20.100000000000001" customHeight="1" x14ac:dyDescent="0.3">
      <c r="A27" s="784">
        <v>5151</v>
      </c>
      <c r="B27" s="789" t="s">
        <v>20</v>
      </c>
      <c r="C27" s="787">
        <v>30000</v>
      </c>
      <c r="D27" s="787">
        <v>21390</v>
      </c>
      <c r="E27" s="787">
        <v>25000</v>
      </c>
      <c r="F27" s="787">
        <v>25000</v>
      </c>
      <c r="G27" s="870">
        <v>25000</v>
      </c>
      <c r="H27" s="688"/>
      <c r="I27" s="688"/>
      <c r="J27" s="688"/>
      <c r="K27" s="688"/>
      <c r="L27" s="688"/>
      <c r="M27" s="688"/>
      <c r="N27" s="688"/>
      <c r="O27" s="688"/>
      <c r="P27" s="688"/>
    </row>
    <row r="28" spans="1:16" ht="20.100000000000001" customHeight="1" x14ac:dyDescent="0.3">
      <c r="A28" s="784">
        <v>5152</v>
      </c>
      <c r="B28" s="789" t="s">
        <v>44</v>
      </c>
      <c r="C28" s="787">
        <v>500000</v>
      </c>
      <c r="D28" s="787">
        <v>213933</v>
      </c>
      <c r="E28" s="787">
        <v>300000</v>
      </c>
      <c r="F28" s="787">
        <v>300000</v>
      </c>
      <c r="G28" s="870">
        <v>300000</v>
      </c>
      <c r="H28" s="688"/>
      <c r="I28" s="688"/>
      <c r="J28" s="688"/>
      <c r="K28" s="688"/>
      <c r="L28" s="688"/>
      <c r="M28" s="688"/>
      <c r="N28" s="688"/>
      <c r="O28" s="688"/>
      <c r="P28" s="688"/>
    </row>
    <row r="29" spans="1:16" ht="20.100000000000001" customHeight="1" x14ac:dyDescent="0.3">
      <c r="A29" s="784">
        <v>5154</v>
      </c>
      <c r="B29" s="789" t="s">
        <v>163</v>
      </c>
      <c r="C29" s="787">
        <v>150000</v>
      </c>
      <c r="D29" s="787">
        <v>121466</v>
      </c>
      <c r="E29" s="787">
        <v>150000</v>
      </c>
      <c r="F29" s="787">
        <v>150000</v>
      </c>
      <c r="G29" s="870">
        <v>150000</v>
      </c>
      <c r="H29" s="688"/>
      <c r="I29" s="688"/>
      <c r="J29" s="688"/>
      <c r="K29" s="688"/>
      <c r="L29" s="688"/>
      <c r="M29" s="688"/>
      <c r="N29" s="688"/>
      <c r="O29" s="688"/>
      <c r="P29" s="688"/>
    </row>
    <row r="30" spans="1:16" ht="20.100000000000001" customHeight="1" x14ac:dyDescent="0.3">
      <c r="A30" s="784">
        <v>5156</v>
      </c>
      <c r="B30" s="789" t="s">
        <v>177</v>
      </c>
      <c r="C30" s="787">
        <v>50000</v>
      </c>
      <c r="D30" s="787">
        <v>29788</v>
      </c>
      <c r="E30" s="787">
        <v>40000</v>
      </c>
      <c r="F30" s="787">
        <v>40000</v>
      </c>
      <c r="G30" s="870">
        <v>40000</v>
      </c>
      <c r="H30" s="688"/>
      <c r="I30" s="688"/>
      <c r="J30" s="688"/>
      <c r="K30" s="688"/>
      <c r="L30" s="688"/>
      <c r="M30" s="688"/>
      <c r="N30" s="688"/>
      <c r="O30" s="688"/>
      <c r="P30" s="688"/>
    </row>
    <row r="31" spans="1:16" ht="20.100000000000001" customHeight="1" x14ac:dyDescent="0.3">
      <c r="A31" s="784">
        <v>5161</v>
      </c>
      <c r="B31" s="789" t="s">
        <v>235</v>
      </c>
      <c r="C31" s="787">
        <v>50000</v>
      </c>
      <c r="D31" s="787">
        <v>44511</v>
      </c>
      <c r="E31" s="787">
        <v>50000</v>
      </c>
      <c r="F31" s="787">
        <v>50000</v>
      </c>
      <c r="G31" s="870">
        <v>50000</v>
      </c>
      <c r="H31" s="688"/>
      <c r="I31" s="688"/>
      <c r="J31" s="688"/>
      <c r="K31" s="688"/>
      <c r="L31" s="688"/>
      <c r="M31" s="688"/>
      <c r="N31" s="688"/>
      <c r="O31" s="688"/>
      <c r="P31" s="688"/>
    </row>
    <row r="32" spans="1:16" ht="20.100000000000001" customHeight="1" x14ac:dyDescent="0.3">
      <c r="A32" s="784">
        <v>5162</v>
      </c>
      <c r="B32" s="789" t="s">
        <v>207</v>
      </c>
      <c r="C32" s="787">
        <v>140000</v>
      </c>
      <c r="D32" s="787">
        <v>109740</v>
      </c>
      <c r="E32" s="787">
        <v>140000</v>
      </c>
      <c r="F32" s="787">
        <v>140000</v>
      </c>
      <c r="G32" s="870">
        <v>140000</v>
      </c>
      <c r="H32" s="688" t="s">
        <v>422</v>
      </c>
      <c r="J32" s="688"/>
      <c r="K32" s="688"/>
      <c r="L32" s="688"/>
      <c r="M32" s="688"/>
      <c r="N32" s="688"/>
      <c r="O32" s="688"/>
      <c r="P32" s="688"/>
    </row>
    <row r="33" spans="1:16" ht="20.100000000000001" customHeight="1" x14ac:dyDescent="0.3">
      <c r="A33" s="784">
        <v>5163</v>
      </c>
      <c r="B33" s="789" t="s">
        <v>196</v>
      </c>
      <c r="C33" s="787">
        <v>150000</v>
      </c>
      <c r="D33" s="787">
        <v>225632</v>
      </c>
      <c r="E33" s="787">
        <v>250000</v>
      </c>
      <c r="F33" s="787">
        <v>130000</v>
      </c>
      <c r="G33" s="870">
        <v>130000</v>
      </c>
      <c r="H33" s="688" t="s">
        <v>485</v>
      </c>
      <c r="I33" s="883" t="s">
        <v>505</v>
      </c>
      <c r="J33" s="884" t="s">
        <v>507</v>
      </c>
      <c r="K33" s="678"/>
      <c r="L33" s="688"/>
      <c r="M33" s="688"/>
      <c r="N33" s="688"/>
      <c r="O33" s="688"/>
      <c r="P33" s="688"/>
    </row>
    <row r="34" spans="1:16" ht="20.100000000000001" customHeight="1" x14ac:dyDescent="0.3">
      <c r="A34" s="784">
        <v>5164</v>
      </c>
      <c r="B34" s="789" t="s">
        <v>23</v>
      </c>
      <c r="C34" s="787">
        <v>280000</v>
      </c>
      <c r="D34" s="787">
        <v>109067</v>
      </c>
      <c r="E34" s="787">
        <v>200000</v>
      </c>
      <c r="F34" s="787">
        <v>280000</v>
      </c>
      <c r="G34" s="870">
        <v>280000</v>
      </c>
      <c r="H34" s="688" t="s">
        <v>501</v>
      </c>
      <c r="I34" s="883" t="s">
        <v>504</v>
      </c>
      <c r="J34" s="884" t="s">
        <v>502</v>
      </c>
      <c r="K34" s="883" t="s">
        <v>506</v>
      </c>
      <c r="L34" s="688"/>
      <c r="M34" s="688"/>
      <c r="N34" s="688"/>
      <c r="O34" s="688"/>
      <c r="P34" s="688"/>
    </row>
    <row r="35" spans="1:16" ht="20.100000000000001" customHeight="1" x14ac:dyDescent="0.3">
      <c r="A35" s="784">
        <v>5166</v>
      </c>
      <c r="B35" s="789" t="s">
        <v>221</v>
      </c>
      <c r="C35" s="787">
        <v>180000</v>
      </c>
      <c r="D35" s="787">
        <v>96800</v>
      </c>
      <c r="E35" s="787">
        <v>120000</v>
      </c>
      <c r="F35" s="787">
        <v>180000</v>
      </c>
      <c r="G35" s="870">
        <v>180000</v>
      </c>
      <c r="H35" s="688" t="s">
        <v>454</v>
      </c>
      <c r="I35" s="883" t="s">
        <v>593</v>
      </c>
      <c r="J35" s="688"/>
      <c r="K35" s="688"/>
      <c r="L35" s="688"/>
      <c r="M35" s="688"/>
      <c r="N35" s="688"/>
      <c r="O35" s="688"/>
      <c r="P35" s="688"/>
    </row>
    <row r="36" spans="1:16" ht="20.100000000000001" customHeight="1" x14ac:dyDescent="0.3">
      <c r="A36" s="784">
        <v>5167</v>
      </c>
      <c r="B36" s="789" t="s">
        <v>222</v>
      </c>
      <c r="C36" s="787">
        <v>180000</v>
      </c>
      <c r="D36" s="787">
        <v>113929</v>
      </c>
      <c r="E36" s="787">
        <v>150000</v>
      </c>
      <c r="F36" s="787">
        <v>150000</v>
      </c>
      <c r="G36" s="870">
        <v>150000</v>
      </c>
      <c r="H36" s="688"/>
      <c r="I36" s="688"/>
      <c r="J36" s="688"/>
      <c r="K36" s="688"/>
      <c r="L36" s="688"/>
      <c r="M36" s="688"/>
      <c r="N36" s="688"/>
      <c r="O36" s="688"/>
      <c r="P36" s="688"/>
    </row>
    <row r="37" spans="1:16" ht="20.100000000000001" customHeight="1" x14ac:dyDescent="0.3">
      <c r="A37" s="784">
        <v>5168</v>
      </c>
      <c r="B37" s="789" t="s">
        <v>223</v>
      </c>
      <c r="C37" s="787">
        <v>250000</v>
      </c>
      <c r="D37" s="787">
        <v>188511</v>
      </c>
      <c r="E37" s="787">
        <v>200000</v>
      </c>
      <c r="F37" s="787">
        <v>250000</v>
      </c>
      <c r="G37" s="870">
        <v>250000</v>
      </c>
      <c r="H37" s="688" t="s">
        <v>490</v>
      </c>
      <c r="K37" s="688" t="s">
        <v>426</v>
      </c>
      <c r="L37" s="883" t="s">
        <v>503</v>
      </c>
      <c r="M37" s="688" t="s">
        <v>566</v>
      </c>
      <c r="N37" s="688"/>
      <c r="O37" s="688"/>
      <c r="P37" s="688"/>
    </row>
    <row r="38" spans="1:16" ht="20.100000000000001" customHeight="1" x14ac:dyDescent="0.3">
      <c r="A38" s="784">
        <v>5169</v>
      </c>
      <c r="B38" s="789" t="s">
        <v>145</v>
      </c>
      <c r="C38" s="787">
        <v>250000</v>
      </c>
      <c r="D38" s="787">
        <v>279150</v>
      </c>
      <c r="E38" s="787">
        <v>300000</v>
      </c>
      <c r="F38" s="787">
        <v>300000</v>
      </c>
      <c r="G38" s="870">
        <v>300000</v>
      </c>
      <c r="H38" s="885" t="s">
        <v>487</v>
      </c>
      <c r="I38" s="884" t="s">
        <v>489</v>
      </c>
      <c r="J38" s="688"/>
      <c r="K38" s="688"/>
      <c r="L38" s="688"/>
      <c r="M38" s="688"/>
      <c r="N38" s="688"/>
      <c r="O38" s="688"/>
      <c r="P38" s="688"/>
    </row>
    <row r="39" spans="1:16" ht="20.100000000000001" customHeight="1" x14ac:dyDescent="0.3">
      <c r="A39" s="784">
        <v>5171</v>
      </c>
      <c r="B39" s="789" t="s">
        <v>166</v>
      </c>
      <c r="C39" s="787">
        <v>250000</v>
      </c>
      <c r="D39" s="787">
        <v>69827</v>
      </c>
      <c r="E39" s="787">
        <v>100000</v>
      </c>
      <c r="F39" s="787">
        <v>250000</v>
      </c>
      <c r="G39" s="870">
        <v>250000</v>
      </c>
      <c r="H39" s="688"/>
      <c r="I39" s="688"/>
      <c r="J39" s="688"/>
      <c r="K39" s="688"/>
      <c r="L39" s="688"/>
      <c r="M39" s="688"/>
      <c r="N39" s="688"/>
      <c r="O39" s="688"/>
      <c r="P39" s="688"/>
    </row>
    <row r="40" spans="1:16" ht="20.100000000000001" customHeight="1" x14ac:dyDescent="0.3">
      <c r="A40" s="784">
        <v>5172</v>
      </c>
      <c r="B40" s="789" t="s">
        <v>236</v>
      </c>
      <c r="C40" s="787">
        <v>50000</v>
      </c>
      <c r="D40" s="787">
        <v>0</v>
      </c>
      <c r="E40" s="787">
        <v>0</v>
      </c>
      <c r="F40" s="787">
        <v>50000</v>
      </c>
      <c r="G40" s="870">
        <v>50000</v>
      </c>
      <c r="H40" s="678"/>
      <c r="I40" s="688"/>
      <c r="J40" s="688"/>
      <c r="K40" s="688"/>
      <c r="L40" s="688"/>
      <c r="M40" s="688"/>
      <c r="N40" s="688"/>
      <c r="O40" s="688"/>
      <c r="P40" s="688"/>
    </row>
    <row r="41" spans="1:16" ht="20.100000000000001" customHeight="1" x14ac:dyDescent="0.3">
      <c r="A41" s="784">
        <v>5173</v>
      </c>
      <c r="B41" s="789" t="s">
        <v>22</v>
      </c>
      <c r="C41" s="787">
        <v>30000</v>
      </c>
      <c r="D41" s="787">
        <v>19982</v>
      </c>
      <c r="E41" s="787">
        <v>30000</v>
      </c>
      <c r="F41" s="787">
        <v>30000</v>
      </c>
      <c r="G41" s="870">
        <v>30000</v>
      </c>
      <c r="H41" s="688"/>
      <c r="I41" s="688"/>
      <c r="J41" s="688"/>
      <c r="K41" s="688"/>
      <c r="L41" s="688"/>
      <c r="M41" s="688"/>
      <c r="N41" s="688"/>
      <c r="O41" s="688"/>
      <c r="P41" s="688"/>
    </row>
    <row r="42" spans="1:16" ht="20.100000000000001" customHeight="1" x14ac:dyDescent="0.3">
      <c r="A42" s="784">
        <v>5175</v>
      </c>
      <c r="B42" s="789" t="s">
        <v>25</v>
      </c>
      <c r="C42" s="787">
        <v>40000</v>
      </c>
      <c r="D42" s="787">
        <v>20334</v>
      </c>
      <c r="E42" s="787">
        <v>30000</v>
      </c>
      <c r="F42" s="787">
        <v>40000</v>
      </c>
      <c r="G42" s="870">
        <v>40000</v>
      </c>
      <c r="H42" s="688"/>
      <c r="I42" s="688"/>
      <c r="J42" s="688"/>
      <c r="K42" s="688"/>
      <c r="L42" s="688"/>
      <c r="M42" s="688"/>
      <c r="N42" s="688"/>
      <c r="O42" s="688"/>
      <c r="P42" s="688"/>
    </row>
    <row r="43" spans="1:16" ht="20.100000000000001" customHeight="1" x14ac:dyDescent="0.3">
      <c r="A43" s="784">
        <v>5179</v>
      </c>
      <c r="B43" s="873" t="s">
        <v>488</v>
      </c>
      <c r="C43" s="787">
        <v>75000</v>
      </c>
      <c r="D43" s="787">
        <v>50806</v>
      </c>
      <c r="E43" s="787">
        <v>75000</v>
      </c>
      <c r="F43" s="787">
        <v>75000</v>
      </c>
      <c r="G43" s="870">
        <v>75000</v>
      </c>
      <c r="H43" s="688"/>
      <c r="I43" s="688"/>
      <c r="J43" s="688"/>
      <c r="K43" s="688"/>
      <c r="L43" s="688"/>
      <c r="M43" s="688"/>
      <c r="N43" s="688"/>
      <c r="O43" s="688"/>
      <c r="P43" s="688"/>
    </row>
    <row r="44" spans="1:16" ht="20.100000000000001" customHeight="1" x14ac:dyDescent="0.3">
      <c r="A44" s="784">
        <v>5195</v>
      </c>
      <c r="B44" s="1016" t="s">
        <v>585</v>
      </c>
      <c r="C44" s="786">
        <v>0</v>
      </c>
      <c r="D44" s="786">
        <v>3183</v>
      </c>
      <c r="E44" s="787">
        <v>3183</v>
      </c>
      <c r="F44" s="787">
        <v>5000</v>
      </c>
      <c r="G44" s="870">
        <v>5000</v>
      </c>
      <c r="H44" s="688"/>
      <c r="I44" s="688"/>
      <c r="J44" s="688"/>
      <c r="K44" s="688"/>
      <c r="L44" s="688"/>
      <c r="M44" s="688"/>
      <c r="N44" s="688"/>
      <c r="O44" s="688"/>
      <c r="P44" s="688"/>
    </row>
    <row r="45" spans="1:16" ht="20.100000000000001" customHeight="1" x14ac:dyDescent="0.3">
      <c r="A45" s="874">
        <v>5362</v>
      </c>
      <c r="B45" s="875" t="s">
        <v>225</v>
      </c>
      <c r="C45" s="787">
        <v>3000</v>
      </c>
      <c r="D45" s="787">
        <v>1500</v>
      </c>
      <c r="E45" s="787">
        <v>3000</v>
      </c>
      <c r="F45" s="787">
        <v>5000</v>
      </c>
      <c r="G45" s="870">
        <v>5000</v>
      </c>
      <c r="H45" s="688" t="s">
        <v>486</v>
      </c>
      <c r="I45" s="688"/>
      <c r="J45" s="688"/>
      <c r="K45" s="688"/>
      <c r="L45" s="688"/>
      <c r="M45" s="688"/>
      <c r="N45" s="688"/>
      <c r="O45" s="688"/>
      <c r="P45" s="688"/>
    </row>
    <row r="46" spans="1:16" ht="20.100000000000001" customHeight="1" x14ac:dyDescent="0.3">
      <c r="A46" s="784">
        <v>5424</v>
      </c>
      <c r="B46" s="789" t="s">
        <v>226</v>
      </c>
      <c r="C46" s="787">
        <v>0</v>
      </c>
      <c r="D46" s="787">
        <v>0</v>
      </c>
      <c r="E46" s="787">
        <v>0</v>
      </c>
      <c r="F46" s="787">
        <v>0</v>
      </c>
      <c r="G46" s="870">
        <v>0</v>
      </c>
      <c r="H46" s="688"/>
      <c r="I46" s="688"/>
      <c r="J46" s="688"/>
      <c r="K46" s="688"/>
      <c r="L46" s="688"/>
      <c r="M46" s="688"/>
      <c r="N46" s="688"/>
      <c r="O46" s="688"/>
      <c r="P46" s="688"/>
    </row>
    <row r="47" spans="1:16" ht="20.100000000000001" customHeight="1" x14ac:dyDescent="0.3">
      <c r="A47" s="784">
        <v>5499</v>
      </c>
      <c r="B47" s="876" t="s">
        <v>368</v>
      </c>
      <c r="C47" s="787">
        <v>1100000</v>
      </c>
      <c r="D47" s="787">
        <v>858612</v>
      </c>
      <c r="E47" s="787">
        <v>1100000</v>
      </c>
      <c r="F47" s="787">
        <v>1150000</v>
      </c>
      <c r="G47" s="870">
        <v>1150000</v>
      </c>
      <c r="H47" s="1028"/>
      <c r="I47" s="688"/>
      <c r="J47" s="688"/>
      <c r="K47" s="688"/>
      <c r="L47" s="688"/>
      <c r="M47" s="688"/>
      <c r="N47" s="688"/>
      <c r="O47" s="688"/>
      <c r="P47" s="688"/>
    </row>
    <row r="48" spans="1:16" ht="20.100000000000001" customHeight="1" x14ac:dyDescent="0.3">
      <c r="A48" s="791">
        <v>5499</v>
      </c>
      <c r="B48" s="840" t="s">
        <v>51</v>
      </c>
      <c r="C48" s="877">
        <v>630000</v>
      </c>
      <c r="D48" s="877">
        <v>630000</v>
      </c>
      <c r="E48" s="877">
        <v>630000</v>
      </c>
      <c r="F48" s="877">
        <v>700000</v>
      </c>
      <c r="G48" s="878">
        <v>700000</v>
      </c>
      <c r="H48" s="688"/>
      <c r="I48" s="688"/>
      <c r="J48" s="688"/>
      <c r="K48" s="688"/>
      <c r="L48" s="688"/>
      <c r="M48" s="688"/>
      <c r="N48" s="688"/>
      <c r="O48" s="688"/>
      <c r="P48" s="688"/>
    </row>
    <row r="49" spans="1:16" ht="20.100000000000001" customHeight="1" thickBot="1" x14ac:dyDescent="0.35">
      <c r="A49" s="791">
        <v>6122</v>
      </c>
      <c r="B49" s="797" t="s">
        <v>237</v>
      </c>
      <c r="C49" s="879">
        <v>24000</v>
      </c>
      <c r="D49" s="879">
        <v>164245</v>
      </c>
      <c r="E49" s="877">
        <v>200000</v>
      </c>
      <c r="F49" s="877">
        <v>0</v>
      </c>
      <c r="G49" s="878">
        <v>0</v>
      </c>
      <c r="H49" s="678"/>
      <c r="I49" s="688"/>
      <c r="J49" s="688"/>
      <c r="K49" s="688"/>
      <c r="L49" s="688"/>
      <c r="M49" s="688"/>
      <c r="N49" s="688"/>
      <c r="O49" s="688"/>
      <c r="P49" s="688"/>
    </row>
    <row r="50" spans="1:16" ht="20.100000000000001" customHeight="1" thickBot="1" x14ac:dyDescent="0.35">
      <c r="A50" s="890" t="s">
        <v>355</v>
      </c>
      <c r="B50" s="891" t="s">
        <v>57</v>
      </c>
      <c r="C50" s="892">
        <f>SUM(C17:C49)</f>
        <v>26611000</v>
      </c>
      <c r="D50" s="892">
        <f>SUM(D17:D49)</f>
        <v>19810082</v>
      </c>
      <c r="E50" s="892">
        <f>SUM(E17:E49)</f>
        <v>26502183</v>
      </c>
      <c r="F50" s="892">
        <f>SUM(F17:F49)</f>
        <v>27878000</v>
      </c>
      <c r="G50" s="893">
        <f>SUM(G17:G49)</f>
        <v>27878000</v>
      </c>
      <c r="H50" s="688"/>
      <c r="I50" s="688"/>
      <c r="J50" s="688"/>
      <c r="K50" s="688"/>
      <c r="L50" s="688"/>
      <c r="M50" s="688"/>
      <c r="N50" s="688"/>
      <c r="O50" s="688"/>
      <c r="P50" s="688"/>
    </row>
    <row r="51" spans="1:16" ht="16.2" thickBot="1" x14ac:dyDescent="0.35">
      <c r="A51" s="820">
        <v>5163</v>
      </c>
      <c r="B51" s="880" t="s">
        <v>462</v>
      </c>
      <c r="C51" s="822">
        <v>360000</v>
      </c>
      <c r="D51" s="822">
        <v>180329</v>
      </c>
      <c r="E51" s="822">
        <v>360000</v>
      </c>
      <c r="F51" s="862">
        <v>490000</v>
      </c>
      <c r="G51" s="765">
        <v>490000</v>
      </c>
      <c r="H51" s="688" t="s">
        <v>474</v>
      </c>
      <c r="I51" s="688" t="s">
        <v>647</v>
      </c>
      <c r="J51" s="688" t="s">
        <v>588</v>
      </c>
      <c r="K51" s="688"/>
      <c r="L51" s="688"/>
      <c r="M51" s="688"/>
      <c r="N51" s="688"/>
      <c r="O51" s="688"/>
      <c r="P51" s="688"/>
    </row>
    <row r="52" spans="1:16" ht="15.6" x14ac:dyDescent="0.3">
      <c r="A52" s="894" t="s">
        <v>463</v>
      </c>
      <c r="B52" s="895" t="s">
        <v>57</v>
      </c>
      <c r="C52" s="896">
        <v>360000</v>
      </c>
      <c r="D52" s="896">
        <v>180329</v>
      </c>
      <c r="E52" s="896">
        <v>360000</v>
      </c>
      <c r="F52" s="896">
        <f>SUM(F51)</f>
        <v>490000</v>
      </c>
      <c r="G52" s="897">
        <f>SUM(G51)</f>
        <v>490000</v>
      </c>
      <c r="H52" s="688"/>
      <c r="I52" s="688"/>
      <c r="J52" s="688"/>
      <c r="K52" s="688"/>
      <c r="L52" s="688"/>
      <c r="M52" s="688"/>
      <c r="N52" s="688"/>
      <c r="O52" s="688"/>
      <c r="P52" s="688"/>
    </row>
    <row r="53" spans="1:16" ht="14.4" x14ac:dyDescent="0.3">
      <c r="A53" s="111"/>
      <c r="B53" s="111"/>
      <c r="C53" s="114"/>
      <c r="D53" s="114"/>
      <c r="E53" s="114"/>
      <c r="F53" s="1254">
        <f>SUM(F50+F52)</f>
        <v>28368000</v>
      </c>
      <c r="G53" s="1025">
        <f>SUM(G50+G52)</f>
        <v>28368000</v>
      </c>
      <c r="H53" s="688"/>
      <c r="I53" s="688"/>
      <c r="J53" s="688"/>
      <c r="K53" s="688"/>
      <c r="L53" s="688"/>
      <c r="M53" s="688"/>
      <c r="N53" s="688"/>
      <c r="O53" s="688"/>
      <c r="P53" s="688"/>
    </row>
    <row r="54" spans="1:16" ht="14.4" x14ac:dyDescent="0.3">
      <c r="A54" s="111"/>
      <c r="B54" s="111"/>
      <c r="C54" s="114"/>
      <c r="D54" s="114"/>
      <c r="E54" s="114"/>
      <c r="F54" s="114"/>
      <c r="G54" s="111"/>
    </row>
    <row r="55" spans="1:16" ht="14.4" x14ac:dyDescent="0.3">
      <c r="A55" s="111"/>
      <c r="B55" s="115" t="s">
        <v>147</v>
      </c>
      <c r="C55" s="1017">
        <v>45595</v>
      </c>
      <c r="E55" s="115" t="s">
        <v>148</v>
      </c>
      <c r="F55" s="490" t="s">
        <v>391</v>
      </c>
      <c r="G55" s="111"/>
    </row>
    <row r="56" spans="1:16" ht="14.4" x14ac:dyDescent="0.3">
      <c r="A56" s="111"/>
      <c r="B56" s="111"/>
      <c r="C56" s="111"/>
      <c r="D56" s="111"/>
      <c r="E56" s="111"/>
      <c r="F56" s="111"/>
      <c r="G56" s="111"/>
    </row>
  </sheetData>
  <mergeCells count="5">
    <mergeCell ref="B1:E1"/>
    <mergeCell ref="A5:A6"/>
    <mergeCell ref="B5:B6"/>
    <mergeCell ref="A15:A16"/>
    <mergeCell ref="B15:B16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3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O51"/>
  <sheetViews>
    <sheetView topLeftCell="A34" zoomScale="170" zoomScaleNormal="170" workbookViewId="0">
      <selection activeCell="E8" sqref="E8"/>
    </sheetView>
  </sheetViews>
  <sheetFormatPr defaultColWidth="9.109375" defaultRowHeight="13.8" x14ac:dyDescent="0.25"/>
  <cols>
    <col min="1" max="1" width="7.109375" style="101" customWidth="1"/>
    <col min="2" max="2" width="27.109375" style="101" customWidth="1"/>
    <col min="3" max="5" width="12.88671875" style="101" customWidth="1"/>
    <col min="6" max="7" width="13.5546875" style="101" customWidth="1"/>
    <col min="8" max="8" width="10.5546875" style="101" customWidth="1"/>
    <col min="9" max="9" width="9.33203125" style="101" customWidth="1"/>
    <col min="10" max="10" width="11.88671875" style="101" customWidth="1"/>
    <col min="11" max="16384" width="9.109375" style="101"/>
  </cols>
  <sheetData>
    <row r="1" spans="1:9" ht="17.399999999999999" x14ac:dyDescent="0.3">
      <c r="B1" s="1435" t="s">
        <v>419</v>
      </c>
      <c r="C1" s="1436"/>
      <c r="D1" s="1436"/>
      <c r="E1" s="1436"/>
      <c r="F1" s="500" t="str">
        <f>IF('příjmy-paragraf'!F2=0," ",'příjmy-paragraf'!F2)</f>
        <v>rok 2025</v>
      </c>
    </row>
    <row r="2" spans="1:9" ht="14.4" thickBot="1" x14ac:dyDescent="0.3"/>
    <row r="3" spans="1:9" ht="15.6" x14ac:dyDescent="0.3">
      <c r="A3" s="713" t="s">
        <v>425</v>
      </c>
      <c r="B3" s="714" t="s">
        <v>232</v>
      </c>
      <c r="C3" s="881" t="s">
        <v>360</v>
      </c>
      <c r="D3" s="799"/>
      <c r="E3" s="799"/>
      <c r="F3" s="799"/>
      <c r="G3" s="717"/>
    </row>
    <row r="4" spans="1:9" ht="15.6" x14ac:dyDescent="0.3">
      <c r="A4" s="718"/>
      <c r="B4" s="719" t="s">
        <v>137</v>
      </c>
      <c r="C4" s="800"/>
      <c r="D4" s="801"/>
      <c r="E4" s="722" t="s">
        <v>138</v>
      </c>
      <c r="F4" s="801"/>
      <c r="G4" s="723"/>
    </row>
    <row r="5" spans="1:9" ht="14.4" x14ac:dyDescent="0.3">
      <c r="A5" s="1506" t="s">
        <v>139</v>
      </c>
      <c r="B5" s="1507" t="s">
        <v>140</v>
      </c>
      <c r="C5" s="802" t="s">
        <v>141</v>
      </c>
      <c r="D5" s="802" t="s">
        <v>109</v>
      </c>
      <c r="E5" s="802" t="s">
        <v>142</v>
      </c>
      <c r="F5" s="802" t="s">
        <v>110</v>
      </c>
      <c r="G5" s="803" t="s">
        <v>143</v>
      </c>
      <c r="H5" s="1273" t="s">
        <v>143</v>
      </c>
      <c r="I5" s="1273" t="s">
        <v>513</v>
      </c>
    </row>
    <row r="6" spans="1:9" ht="15" thickBot="1" x14ac:dyDescent="0.35">
      <c r="A6" s="1438"/>
      <c r="B6" s="1440"/>
      <c r="C6" s="726" t="str">
        <f>IF('příjmy-paragraf'!D2=0," ",'příjmy-paragraf'!D2)</f>
        <v>rok 2024</v>
      </c>
      <c r="D6" s="726" t="str">
        <f>IF('příjmy-paragraf'!E3=0," ",'příjmy-paragraf'!E3)</f>
        <v xml:space="preserve"> k 30.09.</v>
      </c>
      <c r="E6" s="726" t="str">
        <f>IF('1014-útulek'!E6=0," ",'1014-útulek'!E6)</f>
        <v>k 31.12.2024</v>
      </c>
      <c r="F6" s="726" t="str">
        <f>IF('příjmy-paragraf'!F2=0," ",'příjmy-paragraf'!F2)</f>
        <v>rok 2025</v>
      </c>
      <c r="G6" s="727" t="str">
        <f>IF('příjmy-paragraf'!F2=0," ",'příjmy-paragraf'!F2)</f>
        <v>rok 2025</v>
      </c>
    </row>
    <row r="7" spans="1:9" ht="20.100000000000001" customHeight="1" x14ac:dyDescent="0.3">
      <c r="A7" s="807">
        <v>2131</v>
      </c>
      <c r="B7" s="882" t="s">
        <v>2</v>
      </c>
      <c r="C7" s="859">
        <v>220000</v>
      </c>
      <c r="D7" s="859">
        <v>209463</v>
      </c>
      <c r="E7" s="859">
        <v>220000</v>
      </c>
      <c r="F7" s="859">
        <v>250000</v>
      </c>
      <c r="G7" s="735">
        <v>250000</v>
      </c>
    </row>
    <row r="8" spans="1:9" ht="20.100000000000001" customHeight="1" x14ac:dyDescent="0.3">
      <c r="A8" s="807">
        <v>3111</v>
      </c>
      <c r="B8" s="882" t="s">
        <v>10</v>
      </c>
      <c r="C8" s="859">
        <v>3500000</v>
      </c>
      <c r="D8" s="859">
        <v>4843967</v>
      </c>
      <c r="E8" s="859">
        <v>5000000</v>
      </c>
      <c r="F8" s="859">
        <v>1000000</v>
      </c>
      <c r="G8" s="1279">
        <f>H8+I8</f>
        <v>3000000</v>
      </c>
      <c r="H8" s="1274">
        <v>1000000</v>
      </c>
      <c r="I8" s="1271">
        <v>2000000</v>
      </c>
    </row>
    <row r="9" spans="1:9" ht="20.100000000000001" customHeight="1" x14ac:dyDescent="0.3">
      <c r="A9" s="807">
        <v>3112</v>
      </c>
      <c r="B9" s="882" t="s">
        <v>354</v>
      </c>
      <c r="C9" s="859">
        <v>50000</v>
      </c>
      <c r="D9" s="859">
        <v>0</v>
      </c>
      <c r="E9" s="859">
        <v>0</v>
      </c>
      <c r="F9" s="859">
        <v>0</v>
      </c>
      <c r="G9" s="735">
        <v>1.0000000000000001E-18</v>
      </c>
    </row>
    <row r="10" spans="1:9" ht="20.100000000000001" customHeight="1" thickBot="1" x14ac:dyDescent="0.35">
      <c r="A10" s="810">
        <v>3113</v>
      </c>
      <c r="B10" s="1018" t="s">
        <v>586</v>
      </c>
      <c r="C10" s="860">
        <v>0</v>
      </c>
      <c r="D10" s="860">
        <v>102850</v>
      </c>
      <c r="E10" s="860">
        <v>102850</v>
      </c>
      <c r="F10" s="860">
        <v>0</v>
      </c>
      <c r="G10" s="739">
        <v>0</v>
      </c>
    </row>
    <row r="11" spans="1:9" ht="20.100000000000001" customHeight="1" thickBot="1" x14ac:dyDescent="0.35">
      <c r="A11" s="813"/>
      <c r="B11" s="740" t="s">
        <v>57</v>
      </c>
      <c r="C11" s="741">
        <f>SUM(C7:C10)</f>
        <v>3770000</v>
      </c>
      <c r="D11" s="741">
        <f>SUM(D7:D10)</f>
        <v>5156280</v>
      </c>
      <c r="E11" s="741">
        <f>SUM(E7:E10)</f>
        <v>5322850</v>
      </c>
      <c r="F11" s="741">
        <f>SUM(F7:F10)</f>
        <v>1250000</v>
      </c>
      <c r="G11" s="742">
        <f>SUM(G7:G10)</f>
        <v>3250000</v>
      </c>
    </row>
    <row r="12" spans="1:9" ht="14.4" x14ac:dyDescent="0.3">
      <c r="A12" s="215"/>
      <c r="B12" s="215"/>
      <c r="C12" s="216"/>
      <c r="D12" s="216"/>
      <c r="E12" s="216"/>
      <c r="F12" s="216"/>
      <c r="G12" s="216"/>
    </row>
    <row r="13" spans="1:9" ht="15" thickBot="1" x14ac:dyDescent="0.35">
      <c r="A13" s="215"/>
      <c r="B13" s="215"/>
      <c r="C13" s="215"/>
      <c r="D13" s="215"/>
      <c r="E13" s="215"/>
      <c r="F13" s="215"/>
    </row>
    <row r="14" spans="1:9" ht="15.6" x14ac:dyDescent="0.3">
      <c r="A14" s="102"/>
      <c r="B14" s="103" t="s">
        <v>232</v>
      </c>
      <c r="C14" s="299" t="s">
        <v>360</v>
      </c>
      <c r="D14" s="210"/>
      <c r="E14" s="210"/>
      <c r="F14" s="210"/>
      <c r="G14" s="105"/>
    </row>
    <row r="15" spans="1:9" ht="15.6" x14ac:dyDescent="0.3">
      <c r="A15" s="106"/>
      <c r="B15" s="113" t="s">
        <v>144</v>
      </c>
      <c r="C15" s="211"/>
      <c r="D15" s="212"/>
      <c r="E15" s="107" t="s">
        <v>138</v>
      </c>
      <c r="F15" s="212"/>
      <c r="G15" s="108"/>
    </row>
    <row r="16" spans="1:9" ht="14.4" x14ac:dyDescent="0.3">
      <c r="A16" s="1518" t="s">
        <v>139</v>
      </c>
      <c r="B16" s="1520" t="s">
        <v>140</v>
      </c>
      <c r="C16" s="213" t="s">
        <v>141</v>
      </c>
      <c r="D16" s="213" t="s">
        <v>109</v>
      </c>
      <c r="E16" s="213" t="s">
        <v>142</v>
      </c>
      <c r="F16" s="213" t="s">
        <v>110</v>
      </c>
      <c r="G16" s="214" t="s">
        <v>143</v>
      </c>
    </row>
    <row r="17" spans="1:15" ht="15" thickBot="1" x14ac:dyDescent="0.35">
      <c r="A17" s="1519"/>
      <c r="B17" s="1521"/>
      <c r="C17" s="109" t="str">
        <f>IF('příjmy-paragraf'!D2=0," ",'příjmy-paragraf'!D2)</f>
        <v>rok 2024</v>
      </c>
      <c r="D17" s="109" t="str">
        <f>IF('příjmy-paragraf'!E3=0," ",'příjmy-paragraf'!E3)</f>
        <v xml:space="preserve"> k 30.09.</v>
      </c>
      <c r="E17" s="109" t="str">
        <f>IF('1014-útulek'!E16=0," ",'1014-útulek'!E16)</f>
        <v>k 31.12.2024</v>
      </c>
      <c r="F17" s="109" t="str">
        <f>IF('příjmy-paragraf'!F2=0," ",'příjmy-paragraf'!F2)</f>
        <v>rok 2025</v>
      </c>
      <c r="G17" s="110" t="str">
        <f>IF('příjmy-paragraf'!F2=0," ",'příjmy-paragraf'!F2)</f>
        <v>rok 2025</v>
      </c>
    </row>
    <row r="18" spans="1:15" ht="15.6" x14ac:dyDescent="0.3">
      <c r="A18" s="514">
        <v>5139</v>
      </c>
      <c r="B18" s="670" t="s">
        <v>481</v>
      </c>
      <c r="C18" s="515">
        <v>100000</v>
      </c>
      <c r="D18" s="1019">
        <v>55216</v>
      </c>
      <c r="E18" s="515">
        <v>100000</v>
      </c>
      <c r="F18" s="515">
        <v>100000</v>
      </c>
      <c r="G18" s="516">
        <v>100000</v>
      </c>
    </row>
    <row r="19" spans="1:15" ht="15.6" x14ac:dyDescent="0.3">
      <c r="A19" s="517" t="s">
        <v>479</v>
      </c>
      <c r="B19" s="518" t="s">
        <v>57</v>
      </c>
      <c r="C19" s="519">
        <f>SUM(C18)</f>
        <v>100000</v>
      </c>
      <c r="D19" s="519">
        <f>SUM(D18)</f>
        <v>55216</v>
      </c>
      <c r="E19" s="519">
        <f>SUM(E18)</f>
        <v>100000</v>
      </c>
      <c r="F19" s="519">
        <f>SUM(F18)</f>
        <v>100000</v>
      </c>
      <c r="G19" s="520">
        <f>SUM(G18)</f>
        <v>100000</v>
      </c>
    </row>
    <row r="20" spans="1:15" ht="15.6" x14ac:dyDescent="0.3">
      <c r="A20" s="661">
        <v>5169</v>
      </c>
      <c r="B20" s="674" t="s">
        <v>480</v>
      </c>
      <c r="C20" s="662">
        <v>40000</v>
      </c>
      <c r="D20" s="662">
        <v>40000</v>
      </c>
      <c r="E20" s="662">
        <v>40000</v>
      </c>
      <c r="F20" s="662">
        <v>40000</v>
      </c>
      <c r="G20" s="663">
        <v>40000</v>
      </c>
    </row>
    <row r="21" spans="1:15" ht="15.6" x14ac:dyDescent="0.3">
      <c r="A21" s="661">
        <v>6130</v>
      </c>
      <c r="B21" s="674" t="s">
        <v>484</v>
      </c>
      <c r="C21" s="662">
        <v>1000000</v>
      </c>
      <c r="D21" s="662">
        <v>0</v>
      </c>
      <c r="E21" s="662">
        <v>1000000</v>
      </c>
      <c r="F21" s="662">
        <v>200000</v>
      </c>
      <c r="G21" s="663">
        <v>200000</v>
      </c>
    </row>
    <row r="22" spans="1:15" ht="15.6" x14ac:dyDescent="0.3">
      <c r="A22" s="664" t="s">
        <v>425</v>
      </c>
      <c r="B22" s="665" t="s">
        <v>57</v>
      </c>
      <c r="C22" s="666">
        <f>SUM(C20:C21)</f>
        <v>1040000</v>
      </c>
      <c r="D22" s="666">
        <f>SUM(D20:D21)</f>
        <v>40000</v>
      </c>
      <c r="E22" s="666">
        <f>SUM(E20:E21)</f>
        <v>1040000</v>
      </c>
      <c r="F22" s="666">
        <f>SUM(F20:F21)</f>
        <v>240000</v>
      </c>
      <c r="G22" s="984">
        <f>SUM(G20:G21)</f>
        <v>240000</v>
      </c>
    </row>
    <row r="23" spans="1:15" ht="20.100000000000001" customHeight="1" x14ac:dyDescent="0.3">
      <c r="A23" s="255">
        <v>5133</v>
      </c>
      <c r="B23" s="256" t="s">
        <v>160</v>
      </c>
      <c r="C23" s="257">
        <v>0</v>
      </c>
      <c r="D23" s="257">
        <v>0</v>
      </c>
      <c r="E23" s="257">
        <v>0</v>
      </c>
      <c r="F23" s="257">
        <v>0</v>
      </c>
      <c r="G23" s="985">
        <v>0</v>
      </c>
    </row>
    <row r="24" spans="1:15" ht="20.100000000000001" customHeight="1" x14ac:dyDescent="0.3">
      <c r="A24" s="255">
        <v>5139</v>
      </c>
      <c r="B24" s="256" t="s">
        <v>151</v>
      </c>
      <c r="C24" s="257">
        <v>50000</v>
      </c>
      <c r="D24" s="1020">
        <v>15443</v>
      </c>
      <c r="E24" s="257">
        <v>30000</v>
      </c>
      <c r="F24" s="257">
        <v>50000</v>
      </c>
      <c r="G24" s="231">
        <v>50000</v>
      </c>
      <c r="H24" s="513"/>
      <c r="I24" s="513"/>
      <c r="J24" s="513"/>
      <c r="K24" s="513"/>
      <c r="L24" s="513"/>
    </row>
    <row r="25" spans="1:15" ht="20.100000000000001" customHeight="1" x14ac:dyDescent="0.3">
      <c r="A25" s="255">
        <v>5164</v>
      </c>
      <c r="B25" s="256" t="s">
        <v>23</v>
      </c>
      <c r="C25" s="257">
        <v>10000</v>
      </c>
      <c r="D25" s="257">
        <v>842</v>
      </c>
      <c r="E25" s="257">
        <v>1000</v>
      </c>
      <c r="F25" s="257">
        <v>10000</v>
      </c>
      <c r="G25" s="231">
        <v>10000</v>
      </c>
      <c r="H25" s="301" t="s">
        <v>369</v>
      </c>
      <c r="I25" s="301"/>
    </row>
    <row r="26" spans="1:15" ht="20.100000000000001" customHeight="1" x14ac:dyDescent="0.3">
      <c r="A26" s="255">
        <v>5168</v>
      </c>
      <c r="B26" s="1022" t="s">
        <v>587</v>
      </c>
      <c r="C26" s="257">
        <v>0</v>
      </c>
      <c r="D26" s="257">
        <v>24757</v>
      </c>
      <c r="E26" s="257">
        <v>24757</v>
      </c>
      <c r="F26" s="257">
        <v>25000</v>
      </c>
      <c r="G26" s="231">
        <v>25000</v>
      </c>
      <c r="H26" s="301"/>
      <c r="I26" s="301"/>
    </row>
    <row r="27" spans="1:15" ht="20.100000000000001" customHeight="1" x14ac:dyDescent="0.3">
      <c r="A27" s="255">
        <v>5169</v>
      </c>
      <c r="B27" s="256" t="s">
        <v>145</v>
      </c>
      <c r="C27" s="257">
        <v>100000</v>
      </c>
      <c r="D27" s="257">
        <v>124264</v>
      </c>
      <c r="E27" s="257">
        <v>150000</v>
      </c>
      <c r="F27" s="257">
        <v>150000</v>
      </c>
      <c r="G27" s="231">
        <v>150000</v>
      </c>
      <c r="H27" s="658" t="s">
        <v>477</v>
      </c>
      <c r="I27" s="659" t="s">
        <v>475</v>
      </c>
      <c r="J27" s="660" t="s">
        <v>478</v>
      </c>
      <c r="K27" s="656" t="s">
        <v>52</v>
      </c>
      <c r="L27" s="302"/>
      <c r="M27" s="657" t="s">
        <v>52</v>
      </c>
      <c r="O27" s="657" t="s">
        <v>52</v>
      </c>
    </row>
    <row r="28" spans="1:15" ht="20.100000000000001" customHeight="1" x14ac:dyDescent="0.3">
      <c r="A28" s="258">
        <v>5171</v>
      </c>
      <c r="B28" s="1021" t="s">
        <v>166</v>
      </c>
      <c r="C28" s="260">
        <v>0</v>
      </c>
      <c r="D28" s="260">
        <v>55461</v>
      </c>
      <c r="E28" s="260">
        <v>70000</v>
      </c>
      <c r="F28" s="260">
        <v>50000</v>
      </c>
      <c r="G28" s="235">
        <v>50000</v>
      </c>
      <c r="H28" s="658"/>
      <c r="I28" s="659"/>
      <c r="J28" s="660"/>
      <c r="K28" s="656"/>
      <c r="L28" s="302"/>
      <c r="M28" s="657"/>
      <c r="O28" s="657"/>
    </row>
    <row r="29" spans="1:15" ht="20.100000000000001" customHeight="1" x14ac:dyDescent="0.3">
      <c r="A29" s="258">
        <v>5173</v>
      </c>
      <c r="B29" s="259" t="s">
        <v>22</v>
      </c>
      <c r="C29" s="260">
        <v>10000</v>
      </c>
      <c r="D29" s="260">
        <v>2526</v>
      </c>
      <c r="E29" s="260">
        <v>5000</v>
      </c>
      <c r="F29" s="260">
        <v>10000</v>
      </c>
      <c r="G29" s="235">
        <v>10000</v>
      </c>
    </row>
    <row r="30" spans="1:15" ht="20.100000000000001" customHeight="1" x14ac:dyDescent="0.3">
      <c r="A30" s="258">
        <v>5175</v>
      </c>
      <c r="B30" s="259" t="s">
        <v>25</v>
      </c>
      <c r="C30" s="260">
        <v>40000</v>
      </c>
      <c r="D30" s="260">
        <v>15443</v>
      </c>
      <c r="E30" s="260">
        <v>40000</v>
      </c>
      <c r="F30" s="260">
        <v>40000</v>
      </c>
      <c r="G30" s="235">
        <v>40000</v>
      </c>
    </row>
    <row r="31" spans="1:15" ht="20.100000000000001" customHeight="1" x14ac:dyDescent="0.3">
      <c r="A31" s="258">
        <v>5194</v>
      </c>
      <c r="B31" s="259" t="s">
        <v>216</v>
      </c>
      <c r="C31" s="260">
        <v>55000</v>
      </c>
      <c r="D31" s="260">
        <v>4956</v>
      </c>
      <c r="E31" s="260">
        <v>50000</v>
      </c>
      <c r="F31" s="260">
        <v>50000</v>
      </c>
      <c r="G31" s="235">
        <v>50000</v>
      </c>
    </row>
    <row r="32" spans="1:15" ht="20.100000000000001" customHeight="1" x14ac:dyDescent="0.3">
      <c r="A32" s="258">
        <v>6119</v>
      </c>
      <c r="B32" s="492" t="s">
        <v>397</v>
      </c>
      <c r="C32" s="260">
        <v>0</v>
      </c>
      <c r="D32" s="260">
        <v>0</v>
      </c>
      <c r="E32" s="260">
        <v>0</v>
      </c>
      <c r="F32" s="260">
        <v>0</v>
      </c>
      <c r="G32" s="235">
        <v>0</v>
      </c>
    </row>
    <row r="33" spans="1:15" ht="20.100000000000001" customHeight="1" x14ac:dyDescent="0.3">
      <c r="A33" s="261" t="s">
        <v>355</v>
      </c>
      <c r="B33" s="262" t="s">
        <v>57</v>
      </c>
      <c r="C33" s="263">
        <f>SUM(C23:C32)</f>
        <v>265000</v>
      </c>
      <c r="D33" s="263">
        <f>SUM(D23:D32)</f>
        <v>243692</v>
      </c>
      <c r="E33" s="263">
        <f>SUM(E23:E32)</f>
        <v>370757</v>
      </c>
      <c r="F33" s="263">
        <f>SUM(F23:F32)</f>
        <v>385000</v>
      </c>
      <c r="G33" s="264">
        <f>SUM(G23:G32)</f>
        <v>385000</v>
      </c>
      <c r="H33" s="253"/>
    </row>
    <row r="34" spans="1:15" ht="20.100000000000001" customHeight="1" x14ac:dyDescent="0.3">
      <c r="A34" s="265">
        <v>5222</v>
      </c>
      <c r="B34" s="512" t="s">
        <v>423</v>
      </c>
      <c r="C34" s="266">
        <v>250000</v>
      </c>
      <c r="D34" s="266">
        <v>226077</v>
      </c>
      <c r="E34" s="266">
        <v>240000</v>
      </c>
      <c r="F34" s="266">
        <v>300000</v>
      </c>
      <c r="G34" s="267">
        <v>300000</v>
      </c>
      <c r="H34" s="513" t="s">
        <v>115</v>
      </c>
      <c r="I34" s="302">
        <v>200000</v>
      </c>
      <c r="J34" s="513" t="s">
        <v>424</v>
      </c>
      <c r="K34" s="302">
        <v>100000</v>
      </c>
    </row>
    <row r="35" spans="1:15" ht="20.100000000000001" customHeight="1" x14ac:dyDescent="0.3">
      <c r="A35" s="268">
        <v>5169</v>
      </c>
      <c r="B35" s="300" t="s">
        <v>48</v>
      </c>
      <c r="C35" s="269">
        <v>50000</v>
      </c>
      <c r="D35" s="269">
        <v>47629</v>
      </c>
      <c r="E35" s="269">
        <v>47629</v>
      </c>
      <c r="F35" s="269">
        <v>60000</v>
      </c>
      <c r="G35" s="270">
        <v>60000</v>
      </c>
      <c r="H35" s="511"/>
    </row>
    <row r="36" spans="1:15" ht="20.100000000000001" customHeight="1" x14ac:dyDescent="0.3">
      <c r="A36" s="268">
        <v>5179</v>
      </c>
      <c r="B36" s="300" t="s">
        <v>362</v>
      </c>
      <c r="C36" s="269">
        <v>99000</v>
      </c>
      <c r="D36" s="269">
        <v>83315</v>
      </c>
      <c r="E36" s="269">
        <v>83315</v>
      </c>
      <c r="F36" s="269">
        <v>99000</v>
      </c>
      <c r="G36" s="270">
        <f>SUM(I36+K36+M36)</f>
        <v>99000</v>
      </c>
      <c r="H36" s="301" t="s">
        <v>363</v>
      </c>
      <c r="I36" s="302">
        <v>19000</v>
      </c>
      <c r="J36" s="986" t="s">
        <v>567</v>
      </c>
      <c r="K36" s="302">
        <v>65000</v>
      </c>
      <c r="L36" s="301" t="s">
        <v>364</v>
      </c>
      <c r="M36" s="302">
        <v>15000</v>
      </c>
      <c r="N36" s="301"/>
      <c r="O36" s="301"/>
    </row>
    <row r="37" spans="1:15" ht="20.100000000000001" customHeight="1" x14ac:dyDescent="0.3">
      <c r="A37" s="271" t="s">
        <v>356</v>
      </c>
      <c r="B37" s="272" t="s">
        <v>57</v>
      </c>
      <c r="C37" s="273">
        <f>SUM(C34:C36)</f>
        <v>399000</v>
      </c>
      <c r="D37" s="273">
        <f>SUM(D34:D36)</f>
        <v>357021</v>
      </c>
      <c r="E37" s="273">
        <f>SUM(E34:E36)</f>
        <v>370944</v>
      </c>
      <c r="F37" s="273">
        <f>SUM(F34:F36)</f>
        <v>459000</v>
      </c>
      <c r="G37" s="274">
        <f>SUM(G34:G36)</f>
        <v>459000</v>
      </c>
      <c r="H37" s="253"/>
    </row>
    <row r="38" spans="1:15" ht="20.100000000000001" customHeight="1" x14ac:dyDescent="0.3">
      <c r="A38" s="275">
        <v>5224</v>
      </c>
      <c r="B38" s="276" t="s">
        <v>47</v>
      </c>
      <c r="C38" s="277">
        <v>10000</v>
      </c>
      <c r="D38" s="277">
        <v>2894</v>
      </c>
      <c r="E38" s="277">
        <v>2894</v>
      </c>
      <c r="F38" s="1029">
        <v>60000</v>
      </c>
      <c r="G38" s="278">
        <v>60000</v>
      </c>
      <c r="H38" s="1024" t="s">
        <v>589</v>
      </c>
    </row>
    <row r="39" spans="1:15" ht="20.100000000000001" customHeight="1" x14ac:dyDescent="0.3">
      <c r="A39" s="279" t="s">
        <v>357</v>
      </c>
      <c r="B39" s="280" t="s">
        <v>57</v>
      </c>
      <c r="C39" s="281">
        <f>SUM(C38)</f>
        <v>10000</v>
      </c>
      <c r="D39" s="281">
        <f>SUM(D38)</f>
        <v>2894</v>
      </c>
      <c r="E39" s="281">
        <f>SUM(E38)</f>
        <v>2894</v>
      </c>
      <c r="F39" s="281">
        <f>SUM(F38)</f>
        <v>60000</v>
      </c>
      <c r="G39" s="282">
        <f>SUM(G38)</f>
        <v>60000</v>
      </c>
      <c r="H39" s="253"/>
    </row>
    <row r="40" spans="1:15" ht="20.100000000000001" customHeight="1" x14ac:dyDescent="0.3">
      <c r="A40" s="283">
        <v>5362</v>
      </c>
      <c r="B40" s="284" t="s">
        <v>49</v>
      </c>
      <c r="C40" s="285">
        <v>3000000</v>
      </c>
      <c r="D40" s="285">
        <v>2696011</v>
      </c>
      <c r="E40" s="285">
        <v>3000000</v>
      </c>
      <c r="F40" s="285">
        <v>3000000</v>
      </c>
      <c r="G40" s="286">
        <v>3000000</v>
      </c>
    </row>
    <row r="41" spans="1:15" ht="20.100000000000001" customHeight="1" x14ac:dyDescent="0.3">
      <c r="A41" s="283">
        <v>5365</v>
      </c>
      <c r="B41" s="1268" t="s">
        <v>53</v>
      </c>
      <c r="C41" s="1269">
        <v>9916000</v>
      </c>
      <c r="D41" s="1269">
        <v>9915340</v>
      </c>
      <c r="E41" s="1269">
        <v>9915340</v>
      </c>
      <c r="F41" s="1269">
        <v>5000000</v>
      </c>
      <c r="G41" s="1272">
        <f>H41+I41</f>
        <v>8434000</v>
      </c>
      <c r="H41" s="1270">
        <v>5000000</v>
      </c>
      <c r="I41" s="1271">
        <v>3434000</v>
      </c>
    </row>
    <row r="42" spans="1:15" ht="20.100000000000001" customHeight="1" x14ac:dyDescent="0.3">
      <c r="A42" s="287" t="s">
        <v>361</v>
      </c>
      <c r="B42" s="288" t="s">
        <v>57</v>
      </c>
      <c r="C42" s="289">
        <f>SUM(C40:C41)</f>
        <v>12916000</v>
      </c>
      <c r="D42" s="289">
        <f>SUM(D40:D41)</f>
        <v>12611351</v>
      </c>
      <c r="E42" s="289">
        <f>SUM(E40:E41)</f>
        <v>12915340</v>
      </c>
      <c r="F42" s="289">
        <f>SUM(F40:F41)</f>
        <v>8000000</v>
      </c>
      <c r="G42" s="290">
        <f>SUM(G40:G41)</f>
        <v>11434000</v>
      </c>
      <c r="H42" s="253"/>
    </row>
    <row r="43" spans="1:15" ht="20.100000000000001" customHeight="1" x14ac:dyDescent="0.3">
      <c r="A43" s="291">
        <v>5329</v>
      </c>
      <c r="B43" s="292" t="s">
        <v>31</v>
      </c>
      <c r="C43" s="293">
        <v>3800000</v>
      </c>
      <c r="D43" s="293">
        <v>641500</v>
      </c>
      <c r="E43" s="293">
        <v>641500</v>
      </c>
      <c r="F43" s="1266">
        <v>4221000</v>
      </c>
      <c r="G43" s="1267">
        <v>4221000</v>
      </c>
      <c r="H43" s="554"/>
    </row>
    <row r="44" spans="1:15" ht="20.100000000000001" customHeight="1" x14ac:dyDescent="0.3">
      <c r="A44" s="291">
        <v>5329</v>
      </c>
      <c r="B44" s="521" t="s">
        <v>45</v>
      </c>
      <c r="C44" s="522">
        <v>57000</v>
      </c>
      <c r="D44" s="522">
        <v>57040</v>
      </c>
      <c r="E44" s="522">
        <v>57040</v>
      </c>
      <c r="F44" s="522">
        <v>57000</v>
      </c>
      <c r="G44" s="523">
        <v>57000</v>
      </c>
      <c r="H44" s="254"/>
    </row>
    <row r="45" spans="1:15" ht="20.100000000000001" customHeight="1" x14ac:dyDescent="0.3">
      <c r="A45" s="291">
        <v>5329</v>
      </c>
      <c r="B45" s="292" t="s">
        <v>358</v>
      </c>
      <c r="C45" s="293">
        <v>17000</v>
      </c>
      <c r="D45" s="293">
        <v>17388</v>
      </c>
      <c r="E45" s="293">
        <v>17388</v>
      </c>
      <c r="F45" s="293">
        <v>18000</v>
      </c>
      <c r="G45" s="294">
        <v>18000</v>
      </c>
      <c r="H45" s="254"/>
    </row>
    <row r="46" spans="1:15" s="117" customFormat="1" ht="20.100000000000001" customHeight="1" thickBot="1" x14ac:dyDescent="0.35">
      <c r="A46" s="295" t="s">
        <v>359</v>
      </c>
      <c r="B46" s="296" t="s">
        <v>57</v>
      </c>
      <c r="C46" s="297">
        <f>SUM(C43:C45)</f>
        <v>3874000</v>
      </c>
      <c r="D46" s="297">
        <f>SUM(D43:D45)</f>
        <v>715928</v>
      </c>
      <c r="E46" s="297">
        <f>SUM(E43:E45)</f>
        <v>715928</v>
      </c>
      <c r="F46" s="297">
        <f>SUM(F43:F45)</f>
        <v>4296000</v>
      </c>
      <c r="G46" s="298">
        <f>SUM(G43:G45)</f>
        <v>4296000</v>
      </c>
      <c r="H46" s="253"/>
    </row>
    <row r="47" spans="1:15" ht="20.100000000000001" customHeight="1" thickBot="1" x14ac:dyDescent="0.35">
      <c r="A47" s="833"/>
      <c r="B47" s="771" t="s">
        <v>24</v>
      </c>
      <c r="C47" s="772">
        <f>SUM(C19+C22+C33+C37+C39+C42+C46)</f>
        <v>18604000</v>
      </c>
      <c r="D47" s="772">
        <f>SUM(D19+D22+D46+D42+D39+D37+D33)</f>
        <v>14026102</v>
      </c>
      <c r="E47" s="773">
        <f>SUM(E19+E22+E33+E37+E39+E42+E46)</f>
        <v>15515863</v>
      </c>
      <c r="F47" s="772">
        <f>SUM(F22+F19+F46+F42+F39+F37+F33)</f>
        <v>13540000</v>
      </c>
      <c r="G47" s="774">
        <f>SUM(G22+G19+G33+G37+G39+G42+G46)</f>
        <v>16974000</v>
      </c>
    </row>
    <row r="48" spans="1:15" ht="14.4" x14ac:dyDescent="0.3">
      <c r="A48" s="215"/>
      <c r="B48" s="215"/>
      <c r="C48" s="218"/>
      <c r="D48" s="218"/>
      <c r="E48" s="218"/>
      <c r="F48" s="218"/>
      <c r="G48" s="215"/>
    </row>
    <row r="49" spans="1:7" ht="14.4" x14ac:dyDescent="0.3">
      <c r="A49" s="215"/>
      <c r="B49" s="215"/>
      <c r="C49" s="218"/>
      <c r="D49" s="218"/>
      <c r="E49" s="218"/>
      <c r="F49" s="218"/>
      <c r="G49" s="215"/>
    </row>
    <row r="50" spans="1:7" ht="14.4" x14ac:dyDescent="0.3">
      <c r="A50" s="215"/>
      <c r="B50" s="219" t="s">
        <v>147</v>
      </c>
      <c r="C50" s="491">
        <v>45595</v>
      </c>
      <c r="E50" s="219" t="s">
        <v>148</v>
      </c>
      <c r="F50" s="490" t="s">
        <v>353</v>
      </c>
      <c r="G50" s="215"/>
    </row>
    <row r="51" spans="1:7" ht="14.4" x14ac:dyDescent="0.3">
      <c r="A51" s="215"/>
      <c r="B51" s="215"/>
      <c r="C51" s="215"/>
      <c r="D51" s="215"/>
      <c r="E51" s="215"/>
      <c r="F51" s="215"/>
      <c r="G51" s="215"/>
    </row>
  </sheetData>
  <mergeCells count="5">
    <mergeCell ref="B1:E1"/>
    <mergeCell ref="A5:A6"/>
    <mergeCell ref="B5:B6"/>
    <mergeCell ref="A16:A17"/>
    <mergeCell ref="B16:B17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35</vt:i4>
      </vt:variant>
    </vt:vector>
  </HeadingPairs>
  <TitlesOfParts>
    <vt:vector size="35" baseType="lpstr">
      <vt:lpstr>rozpočet</vt:lpstr>
      <vt:lpstr>příjmy a výdaje</vt:lpstr>
      <vt:lpstr>příjmy-paragraf</vt:lpstr>
      <vt:lpstr>HV PO</vt:lpstr>
      <vt:lpstr>HV PO pr.</vt:lpstr>
      <vt:lpstr>výdaje-paragraf</vt:lpstr>
      <vt:lpstr>opr.a inv. pr.</vt:lpstr>
      <vt:lpstr>1014-útulek</vt:lpstr>
      <vt:lpstr>1031-les</vt:lpstr>
      <vt:lpstr>2212-komunikace</vt:lpstr>
      <vt:lpstr>3111-MŠ</vt:lpstr>
      <vt:lpstr>3111-MŠ-I</vt:lpstr>
      <vt:lpstr>3113-ZŠ</vt:lpstr>
      <vt:lpstr>3113-ZŠ-I</vt:lpstr>
      <vt:lpstr>3231-ZUŠ</vt:lpstr>
      <vt:lpstr>3231-ZUŠ-I</vt:lpstr>
      <vt:lpstr>3314-knihovna</vt:lpstr>
      <vt:lpstr>3315-muzeum</vt:lpstr>
      <vt:lpstr>3341-rozhlas</vt:lpstr>
      <vt:lpstr>3399-Kultura-SPOZ</vt:lpstr>
      <vt:lpstr>3421-ROROŠ</vt:lpstr>
      <vt:lpstr>3421-ROROŠ-I</vt:lpstr>
      <vt:lpstr>3429-SRC</vt:lpstr>
      <vt:lpstr>3429-SRC-I</vt:lpstr>
      <vt:lpstr>3612-BS</vt:lpstr>
      <vt:lpstr>3613-budovy</vt:lpstr>
      <vt:lpstr>3631-osvětlení</vt:lpstr>
      <vt:lpstr>3632-pohřebnictví</vt:lpstr>
      <vt:lpstr>3722-odpady</vt:lpstr>
      <vt:lpstr>3745-zeleň</vt:lpstr>
      <vt:lpstr>4351-DPS</vt:lpstr>
      <vt:lpstr>5512-hasiči</vt:lpstr>
      <vt:lpstr>6112-ZM</vt:lpstr>
      <vt:lpstr>6171-MěÚ</vt:lpstr>
      <vt:lpstr>město-různé</vt:lpstr>
    </vt:vector>
  </TitlesOfParts>
  <Company>MNpS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beranova</dc:creator>
  <cp:lastModifiedBy>Petrovic</cp:lastModifiedBy>
  <cp:lastPrinted>2025-06-18T07:29:52Z</cp:lastPrinted>
  <dcterms:created xsi:type="dcterms:W3CDTF">2007-01-03T08:25:17Z</dcterms:created>
  <dcterms:modified xsi:type="dcterms:W3CDTF">2025-06-18T07:30:04Z</dcterms:modified>
</cp:coreProperties>
</file>