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Zdeňka Filipová\Desktop\Vyhrané\97 2107 - Rekonstrukce školní kuchyně ZŠ a MŠ K. Svolinského\VCP,MNP\21.07.2023\"/>
    </mc:Choice>
  </mc:AlternateContent>
  <xr:revisionPtr revIDLastSave="0" documentId="13_ncr:1_{A7E3097C-91CA-436C-A06F-3522915D478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97-2023-Podlaha - Rekonst..." sheetId="2" r:id="rId2"/>
  </sheets>
  <definedNames>
    <definedName name="_xlnm._FilterDatabase" localSheetId="1" hidden="1">'97-2023-Podlaha - Rekonst...'!$C$111:$K$134</definedName>
    <definedName name="_xlnm.Print_Titles" localSheetId="1">'97-2023-Podlaha - Rekonst...'!$111:$111</definedName>
    <definedName name="_xlnm.Print_Titles" localSheetId="0">'Rekapitulace stavby'!$92:$92</definedName>
    <definedName name="_xlnm.Print_Area" localSheetId="1">'97-2023-Podlaha - Rekonst...'!$C$4:$J$76,'97-2023-Podlaha - Rekonst...'!$C$82:$J$95,'97-2023-Podlaha - Rekonst...'!$C$101:$J$134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0" i="2"/>
  <c r="F35" i="2" s="1"/>
  <c r="BH120" i="2"/>
  <c r="BG120" i="2"/>
  <c r="BF120" i="2"/>
  <c r="T120" i="2"/>
  <c r="R120" i="2"/>
  <c r="P120" i="2"/>
  <c r="BI113" i="2"/>
  <c r="BH113" i="2"/>
  <c r="BG113" i="2"/>
  <c r="BF113" i="2"/>
  <c r="T113" i="2"/>
  <c r="R113" i="2"/>
  <c r="P113" i="2"/>
  <c r="F109" i="2"/>
  <c r="J108" i="2"/>
  <c r="F108" i="2"/>
  <c r="F106" i="2"/>
  <c r="E104" i="2"/>
  <c r="F90" i="2"/>
  <c r="J89" i="2"/>
  <c r="F89" i="2"/>
  <c r="F87" i="2"/>
  <c r="E85" i="2"/>
  <c r="J22" i="2"/>
  <c r="E22" i="2"/>
  <c r="J109" i="2" s="1"/>
  <c r="J21" i="2"/>
  <c r="J10" i="2"/>
  <c r="J87" i="2"/>
  <c r="L90" i="1"/>
  <c r="AM90" i="1"/>
  <c r="AM89" i="1"/>
  <c r="L89" i="1"/>
  <c r="AM87" i="1"/>
  <c r="L87" i="1"/>
  <c r="L85" i="1"/>
  <c r="L84" i="1"/>
  <c r="BK120" i="2"/>
  <c r="BK113" i="2"/>
  <c r="J120" i="2"/>
  <c r="AS94" i="1"/>
  <c r="J128" i="2"/>
  <c r="J113" i="2"/>
  <c r="BK128" i="2"/>
  <c r="BK127" i="2"/>
  <c r="J127" i="2"/>
  <c r="BK112" i="2" l="1"/>
  <c r="J112" i="2" s="1"/>
  <c r="J94" i="2" s="1"/>
  <c r="P112" i="2"/>
  <c r="AU95" i="1" s="1"/>
  <c r="AU94" i="1" s="1"/>
  <c r="R112" i="2"/>
  <c r="T112" i="2"/>
  <c r="BE128" i="2"/>
  <c r="J90" i="2"/>
  <c r="BE127" i="2"/>
  <c r="J106" i="2"/>
  <c r="BE113" i="2"/>
  <c r="BE120" i="2"/>
  <c r="BD95" i="1"/>
  <c r="J32" i="2"/>
  <c r="AW95" i="1"/>
  <c r="F32" i="2"/>
  <c r="BA95" i="1"/>
  <c r="BA94" i="1"/>
  <c r="AW94" i="1"/>
  <c r="AK30" i="1" s="1"/>
  <c r="F33" i="2"/>
  <c r="BB95" i="1"/>
  <c r="BB94" i="1" s="1"/>
  <c r="W31" i="1" s="1"/>
  <c r="F34" i="2"/>
  <c r="BC95" i="1"/>
  <c r="BC94" i="1"/>
  <c r="AY94" i="1"/>
  <c r="BD94" i="1"/>
  <c r="W33" i="1"/>
  <c r="J28" i="2" l="1"/>
  <c r="AG95" i="1" s="1"/>
  <c r="W32" i="1"/>
  <c r="AX94" i="1"/>
  <c r="F31" i="2"/>
  <c r="AZ95" i="1" s="1"/>
  <c r="AZ94" i="1" s="1"/>
  <c r="W29" i="1" s="1"/>
  <c r="W30" i="1"/>
  <c r="J31" i="2"/>
  <c r="AV95" i="1" s="1"/>
  <c r="AT95" i="1" s="1"/>
  <c r="AG94" i="1" l="1"/>
  <c r="AK26" i="1" s="1"/>
  <c r="AN95" i="1"/>
  <c r="J37" i="2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<sst xmlns="http://schemas.openxmlformats.org/spreadsheetml/2006/main" count="469" uniqueCount="136">
  <si>
    <t>Export Komplet</t>
  </si>
  <si>
    <t/>
  </si>
  <si>
    <t>2.0</t>
  </si>
  <si>
    <t>False</t>
  </si>
  <si>
    <t>{41c169f6-2209-440f-a258-94abaca7aaa1}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</si>
  <si>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</si>
  <si>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</si>
  <si>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</si>
  <si>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</si>
  <si>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</si>
  <si>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</si>
  <si>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Kód:</t>
  </si>
  <si>
    <t>97/2023/Podlaha</t>
  </si>
  <si>
    <t>Stavba:</t>
  </si>
  <si>
    <t>Rekonstrukce školní kuchyně při školní jídelně ZŠ a MŠ  Karla Svolinského</t>
  </si>
  <si>
    <t>KSO:</t>
  </si>
  <si>
    <t>CC-CZ:</t>
  </si>
  <si>
    <t>Místo:</t>
  </si>
  <si>
    <t>Kunčice pod Ondřejníkem</t>
  </si>
  <si>
    <t>Datum:</t>
  </si>
  <si>
    <t>21. 7. 2023</t>
  </si>
  <si>
    <t>Zadavatel:</t>
  </si>
  <si>
    <t>IČ:</t>
  </si>
  <si>
    <t>00296856</t>
  </si>
  <si>
    <t>Obec Kunčice pod Ondřejníkem</t>
  </si>
  <si>
    <t>DIČ:</t>
  </si>
  <si>
    <t>Zhotovitel:</t>
  </si>
  <si>
    <t>27776506</t>
  </si>
  <si>
    <t>MH-STAVBY, s.r.o.</t>
  </si>
  <si>
    <t>CZ27776506</t>
  </si>
  <si>
    <t>Projektant:</t>
  </si>
  <si>
    <t>27847721</t>
  </si>
  <si>
    <t>Forsing projekt,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</si>
  <si>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</si>
  <si>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</si>
  <si>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</si>
  <si>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</si>
  <si>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</si>
  <si>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</si>
  <si>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</si>
  <si>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</si>
  <si>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</si>
  <si>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</si>
  <si>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</si>
  <si>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</si>
  <si>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</si>
  <si>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</si>
  <si>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</si>
  <si>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</si>
  <si>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</si>
  <si>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</si>
  <si>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</si>
  <si>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</si>
  <si>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</si>
  <si>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</si>
  <si>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</si>
  <si>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</si>
  <si>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</si>
  <si>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</si>
  <si>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</si>
  <si>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</si>
  <si>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</si>
  <si>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</si>
  <si>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</si>
  <si>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</si>
  <si>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</si>
  <si>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</si>
  <si>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</si>
  <si>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</si>
  <si>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</si>
  <si>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</si>
  <si>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</si>
  <si>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</si>
  <si>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</si>
  <si>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</si>
  <si>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</si>
  <si>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</si>
  <si>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</si>
  <si>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</si>
  <si>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</si>
  <si>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</si>
  <si>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</si>
  <si>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</si>
  <si>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</si>
  <si>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</si>
  <si>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</si>
  <si>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</si>
  <si>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</si>
  <si>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</si>
  <si>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</si>
  <si>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</si>
  <si>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</si>
  <si>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</si>
  <si>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</si>
  <si>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</si>
  <si>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</si>
  <si>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</si>
  <si>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</si>
  <si>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</si>
  <si>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</si>
  <si>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</si>
  <si>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</si>
  <si>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</si>
  <si>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</si>
  <si>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</si>
  <si>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RWBR.P102A32</t>
  </si>
  <si>
    <t>weberepox P102 nízkoviskózní, dvoukomponentní, bezrozpouštědlová hmota na epoxidové bázi (složka A+B)</t>
  </si>
  <si>
    <t>kg</t>
  </si>
  <si>
    <t>8</t>
  </si>
  <si>
    <t>ROZPOCET</t>
  </si>
  <si>
    <t>4</t>
  </si>
  <si>
    <t>-600369745</t>
  </si>
  <si>
    <t>VV</t>
  </si>
  <si>
    <t>Předpoklad plochy 60,0m2</t>
  </si>
  <si>
    <t>Spotřeba 0,3-0,5kg/m2</t>
  </si>
  <si>
    <t>60,0*0,4</t>
  </si>
  <si>
    <t>Zaokrouhlení na celá balení (25kg)</t>
  </si>
  <si>
    <t>1,0</t>
  </si>
  <si>
    <t>Součet</t>
  </si>
  <si>
    <t>RWBR.P102A168CB</t>
  </si>
  <si>
    <t>weberepox P128 pigmentovaná, nízkoviskózní, dvoukomponentní, bezrozpouštědlová hmota na epoxidové bázi, s nízkým obsahem VOC (složka A+B)</t>
  </si>
  <si>
    <t>1201269911</t>
  </si>
  <si>
    <t>Spotřeba 0,6kg/m2</t>
  </si>
  <si>
    <t>60,0*0,6</t>
  </si>
  <si>
    <t>Zaokrouhlení na celá balení (6,5kg)</t>
  </si>
  <si>
    <t>3,0</t>
  </si>
  <si>
    <t>3</t>
  </si>
  <si>
    <t>RAL 1018</t>
  </si>
  <si>
    <t>příplatek za barevný odstín RAL 1018</t>
  </si>
  <si>
    <t>1723927005</t>
  </si>
  <si>
    <t>WBR.NP999WPE25</t>
  </si>
  <si>
    <t>Křemičitý LOD písek 25 kg  0,1 až 0,6mm</t>
  </si>
  <si>
    <t>812252028</t>
  </si>
  <si>
    <t>Spotřeba 3,0kg/m2</t>
  </si>
  <si>
    <t>60,0*3,0</t>
  </si>
  <si>
    <t>20,0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</si>
</sst>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9" t="s">
        <v>5</v>
      </c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6</v>
      </c>
    </row>
    <row r="5" spans="1:74" ht="12" customHeight="1">
      <c r="B5" s="16"/>
      <c r="D5" s="19" t="s">
        <v>11</v>
      </c>
      <c r="K5" s="136" t="s">
        <v>12</v>
      </c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R5" s="16"/>
      <c r="BS5" s="13" t="s">
        <v>6</v>
      </c>
    </row>
    <row r="6" spans="1:74" ht="36.950000000000003" customHeight="1">
      <c r="B6" s="16"/>
      <c r="D6" s="21" t="s">
        <v>13</v>
      </c>
      <c r="K6" s="138" t="s">
        <v>14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22</v>
      </c>
      <c r="AN13" s="20" t="s">
        <v>27</v>
      </c>
      <c r="AR13" s="16"/>
      <c r="BS13" s="13" t="s">
        <v>6</v>
      </c>
    </row>
    <row r="14" spans="1:74" ht="12.75">
      <c r="B14" s="16"/>
      <c r="E14" s="20" t="s">
        <v>28</v>
      </c>
      <c r="AK14" s="22" t="s">
        <v>25</v>
      </c>
      <c r="AN14" s="20" t="s">
        <v>29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30</v>
      </c>
      <c r="AK16" s="22" t="s">
        <v>22</v>
      </c>
      <c r="AN16" s="20" t="s">
        <v>31</v>
      </c>
      <c r="AR16" s="16"/>
      <c r="BS16" s="13" t="s">
        <v>3</v>
      </c>
    </row>
    <row r="17" spans="2:71" ht="18.399999999999999" customHeight="1">
      <c r="B17" s="16"/>
      <c r="E17" s="20" t="s">
        <v>32</v>
      </c>
      <c r="AK17" s="22" t="s">
        <v>25</v>
      </c>
      <c r="AN17" s="20" t="s">
        <v>1</v>
      </c>
      <c r="AR17" s="16"/>
      <c r="BS17" s="13" t="s">
        <v>33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34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35</v>
      </c>
      <c r="AK20" s="22" t="s">
        <v>25</v>
      </c>
      <c r="AN20" s="20" t="s">
        <v>1</v>
      </c>
      <c r="AR20" s="16"/>
      <c r="BS20" s="13" t="s">
        <v>33</v>
      </c>
    </row>
    <row r="21" spans="2:71" ht="6.95" customHeight="1">
      <c r="B21" s="16"/>
      <c r="AR21" s="16"/>
    </row>
    <row r="22" spans="2:71" ht="12" customHeight="1">
      <c r="B22" s="16"/>
      <c r="D22" s="22" t="s">
        <v>36</v>
      </c>
      <c r="AR22" s="16"/>
    </row>
    <row r="23" spans="2:71" ht="16.5" customHeight="1">
      <c r="B23" s="16"/>
      <c r="E23" s="139" t="s">
        <v>1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0">
        <f>ROUND(AG94,2)</f>
        <v>23552.3</v>
      </c>
      <c r="AL26" s="141"/>
      <c r="AM26" s="141"/>
      <c r="AN26" s="141"/>
      <c r="AO26" s="14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42" t="s">
        <v>38</v>
      </c>
      <c r="M28" s="142"/>
      <c r="N28" s="142"/>
      <c r="O28" s="142"/>
      <c r="P28" s="142"/>
      <c r="W28" s="142" t="s">
        <v>39</v>
      </c>
      <c r="X28" s="142"/>
      <c r="Y28" s="142"/>
      <c r="Z28" s="142"/>
      <c r="AA28" s="142"/>
      <c r="AB28" s="142"/>
      <c r="AC28" s="142"/>
      <c r="AD28" s="142"/>
      <c r="AE28" s="142"/>
      <c r="AK28" s="142" t="s">
        <v>40</v>
      </c>
      <c r="AL28" s="142"/>
      <c r="AM28" s="142"/>
      <c r="AN28" s="142"/>
      <c r="AO28" s="142"/>
      <c r="AR28" s="25"/>
    </row>
    <row r="29" spans="2:71" s="2" customFormat="1" ht="14.45" customHeight="1">
      <c r="B29" s="29"/>
      <c r="D29" s="22" t="s">
        <v>41</v>
      </c>
      <c r="F29" s="22" t="s">
        <v>42</v>
      </c>
      <c r="L29" s="145">
        <v>0.21</v>
      </c>
      <c r="M29" s="144"/>
      <c r="N29" s="144"/>
      <c r="O29" s="144"/>
      <c r="P29" s="144"/>
      <c r="W29" s="143">
        <f>ROUND(AZ94, 2)</f>
        <v>23552.3</v>
      </c>
      <c r="X29" s="144"/>
      <c r="Y29" s="144"/>
      <c r="Z29" s="144"/>
      <c r="AA29" s="144"/>
      <c r="AB29" s="144"/>
      <c r="AC29" s="144"/>
      <c r="AD29" s="144"/>
      <c r="AE29" s="144"/>
      <c r="AK29" s="143">
        <f>ROUND(AV94, 2)</f>
        <v>4945.9799999999996</v>
      </c>
      <c r="AL29" s="144"/>
      <c r="AM29" s="144"/>
      <c r="AN29" s="144"/>
      <c r="AO29" s="144"/>
      <c r="AR29" s="29"/>
    </row>
    <row r="30" spans="2:71" s="2" customFormat="1" ht="14.45" customHeight="1">
      <c r="B30" s="29"/>
      <c r="F30" s="22" t="s">
        <v>43</v>
      </c>
      <c r="L30" s="145">
        <v>0.15</v>
      </c>
      <c r="M30" s="144"/>
      <c r="N30" s="144"/>
      <c r="O30" s="144"/>
      <c r="P30" s="144"/>
      <c r="W30" s="143">
        <f>ROUND(BA94, 2)</f>
        <v>0</v>
      </c>
      <c r="X30" s="144"/>
      <c r="Y30" s="144"/>
      <c r="Z30" s="144"/>
      <c r="AA30" s="144"/>
      <c r="AB30" s="144"/>
      <c r="AC30" s="144"/>
      <c r="AD30" s="144"/>
      <c r="AE30" s="144"/>
      <c r="AK30" s="143">
        <f>ROUND(AW94, 2)</f>
        <v>0</v>
      </c>
      <c r="AL30" s="144"/>
      <c r="AM30" s="144"/>
      <c r="AN30" s="144"/>
      <c r="AO30" s="144"/>
      <c r="AR30" s="29"/>
    </row>
    <row r="31" spans="2:71" s="2" customFormat="1" ht="14.45" hidden="1" customHeight="1">
      <c r="B31" s="29"/>
      <c r="F31" s="22" t="s">
        <v>44</v>
      </c>
      <c r="L31" s="145">
        <v>0.21</v>
      </c>
      <c r="M31" s="144"/>
      <c r="N31" s="144"/>
      <c r="O31" s="144"/>
      <c r="P31" s="144"/>
      <c r="W31" s="143">
        <f>ROUND(BB94, 2)</f>
        <v>0</v>
      </c>
      <c r="X31" s="144"/>
      <c r="Y31" s="144"/>
      <c r="Z31" s="144"/>
      <c r="AA31" s="144"/>
      <c r="AB31" s="144"/>
      <c r="AC31" s="144"/>
      <c r="AD31" s="144"/>
      <c r="AE31" s="144"/>
      <c r="AK31" s="143">
        <v>0</v>
      </c>
      <c r="AL31" s="144"/>
      <c r="AM31" s="144"/>
      <c r="AN31" s="144"/>
      <c r="AO31" s="144"/>
      <c r="AR31" s="29"/>
    </row>
    <row r="32" spans="2:71" s="2" customFormat="1" ht="14.45" hidden="1" customHeight="1">
      <c r="B32" s="29"/>
      <c r="F32" s="22" t="s">
        <v>45</v>
      </c>
      <c r="L32" s="145">
        <v>0.15</v>
      </c>
      <c r="M32" s="144"/>
      <c r="N32" s="144"/>
      <c r="O32" s="144"/>
      <c r="P32" s="144"/>
      <c r="W32" s="143">
        <f>ROUND(BC94, 2)</f>
        <v>0</v>
      </c>
      <c r="X32" s="144"/>
      <c r="Y32" s="144"/>
      <c r="Z32" s="144"/>
      <c r="AA32" s="144"/>
      <c r="AB32" s="144"/>
      <c r="AC32" s="144"/>
      <c r="AD32" s="144"/>
      <c r="AE32" s="144"/>
      <c r="AK32" s="143">
        <v>0</v>
      </c>
      <c r="AL32" s="144"/>
      <c r="AM32" s="144"/>
      <c r="AN32" s="144"/>
      <c r="AO32" s="144"/>
      <c r="AR32" s="29"/>
    </row>
    <row r="33" spans="2:44" s="2" customFormat="1" ht="14.45" hidden="1" customHeight="1">
      <c r="B33" s="29"/>
      <c r="F33" s="22" t="s">
        <v>46</v>
      </c>
      <c r="L33" s="145">
        <v>0</v>
      </c>
      <c r="M33" s="144"/>
      <c r="N33" s="144"/>
      <c r="O33" s="144"/>
      <c r="P33" s="144"/>
      <c r="W33" s="143">
        <f>ROUND(BD94, 2)</f>
        <v>0</v>
      </c>
      <c r="X33" s="144"/>
      <c r="Y33" s="144"/>
      <c r="Z33" s="144"/>
      <c r="AA33" s="144"/>
      <c r="AB33" s="144"/>
      <c r="AC33" s="144"/>
      <c r="AD33" s="144"/>
      <c r="AE33" s="144"/>
      <c r="AK33" s="143">
        <v>0</v>
      </c>
      <c r="AL33" s="144"/>
      <c r="AM33" s="144"/>
      <c r="AN33" s="144"/>
      <c r="AO33" s="144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146" t="s">
        <v>49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28498.28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4" t="s">
        <v>54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55</v>
      </c>
      <c r="AI64" s="35"/>
      <c r="AJ64" s="35"/>
      <c r="AK64" s="35"/>
      <c r="AL64" s="35"/>
      <c r="AM64" s="35"/>
      <c r="AN64" s="35"/>
      <c r="AO64" s="35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56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97/2023/Podlaha</v>
      </c>
      <c r="AR84" s="41"/>
    </row>
    <row r="85" spans="1:90" s="4" customFormat="1" ht="36.950000000000003" customHeight="1">
      <c r="B85" s="42"/>
      <c r="C85" s="43" t="s">
        <v>13</v>
      </c>
      <c r="L85" s="150" t="str">
        <f>K6</f>
        <v>Rekonstrukce školní kuchyně při školní jídelně ZŠ a MŠ  Karla Svolinského</v>
      </c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Kunčice pod Ondřejníkem</v>
      </c>
      <c r="AI87" s="22" t="s">
        <v>19</v>
      </c>
      <c r="AM87" s="152" t="str">
        <f>IF(AN8= "","",AN8)</f>
        <v>21. 7. 2023</v>
      </c>
      <c r="AN87" s="152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Obec Kunčice pod Ondřejníkem</v>
      </c>
      <c r="AI89" s="22" t="s">
        <v>30</v>
      </c>
      <c r="AM89" s="153" t="str">
        <f>IF(E17="","",E17)</f>
        <v>Forsing projekt, s.r.o.</v>
      </c>
      <c r="AN89" s="154"/>
      <c r="AO89" s="154"/>
      <c r="AP89" s="154"/>
      <c r="AR89" s="25"/>
      <c r="AS89" s="155" t="s">
        <v>57</v>
      </c>
      <c r="AT89" s="15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>
      <c r="B90" s="25"/>
      <c r="C90" s="22" t="s">
        <v>26</v>
      </c>
      <c r="L90" s="3" t="str">
        <f>IF(E14="","",E14)</f>
        <v>MH-STAVBY, s.r.o.</v>
      </c>
      <c r="AI90" s="22" t="s">
        <v>34</v>
      </c>
      <c r="AM90" s="153" t="str">
        <f>IF(E20="","",E20)</f>
        <v xml:space="preserve"> </v>
      </c>
      <c r="AN90" s="154"/>
      <c r="AO90" s="154"/>
      <c r="AP90" s="154"/>
      <c r="AR90" s="25"/>
      <c r="AS90" s="157"/>
      <c r="AT90" s="158"/>
      <c r="BD90" s="49"/>
    </row>
    <row r="91" spans="1:90" s="1" customFormat="1" ht="10.9" customHeight="1">
      <c r="B91" s="25"/>
      <c r="AR91" s="25"/>
      <c r="AS91" s="157"/>
      <c r="AT91" s="158"/>
      <c r="BD91" s="49"/>
    </row>
    <row r="92" spans="1:90" s="1" customFormat="1" ht="29.25" customHeight="1">
      <c r="B92" s="25"/>
      <c r="C92" s="159" t="s">
        <v>58</v>
      </c>
      <c r="D92" s="160"/>
      <c r="E92" s="160"/>
      <c r="F92" s="160"/>
      <c r="G92" s="160"/>
      <c r="H92" s="50"/>
      <c r="I92" s="161" t="s">
        <v>59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60</v>
      </c>
      <c r="AH92" s="160"/>
      <c r="AI92" s="160"/>
      <c r="AJ92" s="160"/>
      <c r="AK92" s="160"/>
      <c r="AL92" s="160"/>
      <c r="AM92" s="160"/>
      <c r="AN92" s="161" t="s">
        <v>61</v>
      </c>
      <c r="AO92" s="160"/>
      <c r="AP92" s="163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75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7">
        <f>ROUND(AG95,2)</f>
        <v>23552.3</v>
      </c>
      <c r="AH94" s="167"/>
      <c r="AI94" s="167"/>
      <c r="AJ94" s="167"/>
      <c r="AK94" s="167"/>
      <c r="AL94" s="167"/>
      <c r="AM94" s="167"/>
      <c r="AN94" s="168">
        <f>SUM(AG94,AT94)</f>
        <v>28498.28</v>
      </c>
      <c r="AO94" s="168"/>
      <c r="AP94" s="168"/>
      <c r="AQ94" s="60" t="s">
        <v>1</v>
      </c>
      <c r="AR94" s="56"/>
      <c r="AS94" s="61">
        <f>ROUND(AS95,2)</f>
        <v>0</v>
      </c>
      <c r="AT94" s="62">
        <f>ROUND(SUM(AV94:AW94),2)</f>
        <v>4945.9799999999996</v>
      </c>
      <c r="AU94" s="63">
        <f>ROUND(AU95,5)</f>
        <v>0</v>
      </c>
      <c r="AV94" s="62">
        <f>ROUND(AZ94*L29,2)</f>
        <v>4945.9799999999996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23552.3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76</v>
      </c>
      <c r="BT94" s="65" t="s">
        <v>77</v>
      </c>
      <c r="BV94" s="65" t="s">
        <v>78</v>
      </c>
      <c r="BW94" s="65" t="s">
        <v>4</v>
      </c>
      <c r="BX94" s="65" t="s">
        <v>79</v>
      </c>
      <c r="CL94" s="65" t="s">
        <v>1</v>
      </c>
    </row>
    <row r="95" spans="1:90" s="6" customFormat="1" ht="24.75" customHeight="1">
      <c r="A95" s="66" t="s">
        <v>80</v>
      </c>
      <c r="B95" s="67"/>
      <c r="C95" s="68"/>
      <c r="D95" s="166" t="s">
        <v>12</v>
      </c>
      <c r="E95" s="166"/>
      <c r="F95" s="166"/>
      <c r="G95" s="166"/>
      <c r="H95" s="166"/>
      <c r="I95" s="69"/>
      <c r="J95" s="166" t="s">
        <v>14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'97-2023-Podlaha - Rekonst...'!J28</f>
        <v>23552.3</v>
      </c>
      <c r="AH95" s="165"/>
      <c r="AI95" s="165"/>
      <c r="AJ95" s="165"/>
      <c r="AK95" s="165"/>
      <c r="AL95" s="165"/>
      <c r="AM95" s="165"/>
      <c r="AN95" s="164">
        <f>SUM(AG95,AT95)</f>
        <v>28498.28</v>
      </c>
      <c r="AO95" s="165"/>
      <c r="AP95" s="165"/>
      <c r="AQ95" s="70" t="s">
        <v>81</v>
      </c>
      <c r="AR95" s="67"/>
      <c r="AS95" s="71">
        <v>0</v>
      </c>
      <c r="AT95" s="72">
        <f>ROUND(SUM(AV95:AW95),2)</f>
        <v>4945.9799999999996</v>
      </c>
      <c r="AU95" s="73">
        <f>'97-2023-Podlaha - Rekonst...'!P112</f>
        <v>0</v>
      </c>
      <c r="AV95" s="72">
        <f>'97-2023-Podlaha - Rekonst...'!J31</f>
        <v>4945.9799999999996</v>
      </c>
      <c r="AW95" s="72">
        <f>'97-2023-Podlaha - Rekonst...'!J32</f>
        <v>0</v>
      </c>
      <c r="AX95" s="72">
        <f>'97-2023-Podlaha - Rekonst...'!J33</f>
        <v>0</v>
      </c>
      <c r="AY95" s="72">
        <f>'97-2023-Podlaha - Rekonst...'!J34</f>
        <v>0</v>
      </c>
      <c r="AZ95" s="72">
        <f>'97-2023-Podlaha - Rekonst...'!F31</f>
        <v>23552.3</v>
      </c>
      <c r="BA95" s="72">
        <f>'97-2023-Podlaha - Rekonst...'!F32</f>
        <v>0</v>
      </c>
      <c r="BB95" s="72">
        <f>'97-2023-Podlaha - Rekonst...'!F33</f>
        <v>0</v>
      </c>
      <c r="BC95" s="72">
        <f>'97-2023-Podlaha - Rekonst...'!F34</f>
        <v>0</v>
      </c>
      <c r="BD95" s="74">
        <f>'97-2023-Podlaha - Rekonst...'!F35</f>
        <v>0</v>
      </c>
      <c r="BT95" s="75" t="s">
        <v>82</v>
      </c>
      <c r="BU95" s="75" t="s">
        <v>83</v>
      </c>
      <c r="BV95" s="75" t="s">
        <v>78</v>
      </c>
      <c r="BW95" s="75" t="s">
        <v>4</v>
      </c>
      <c r="BX95" s="75" t="s">
        <v>79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97-2023-Podlaha - Rekons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3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69" t="s">
        <v>5</v>
      </c>
      <c r="M2" s="137"/>
      <c r="N2" s="137"/>
      <c r="O2" s="137"/>
      <c r="P2" s="137"/>
      <c r="Q2" s="137"/>
      <c r="R2" s="137"/>
      <c r="S2" s="137"/>
      <c r="T2" s="137"/>
      <c r="U2" s="137"/>
      <c r="V2" s="137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85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13</v>
      </c>
      <c r="L6" s="25"/>
    </row>
    <row r="7" spans="2:46" s="1" customFormat="1" ht="30" customHeight="1">
      <c r="B7" s="25"/>
      <c r="E7" s="150" t="s">
        <v>14</v>
      </c>
      <c r="F7" s="170"/>
      <c r="G7" s="170"/>
      <c r="H7" s="170"/>
      <c r="L7" s="25"/>
    </row>
    <row r="8" spans="2:46" s="1" customFormat="1" ht="11.25">
      <c r="B8" s="25"/>
      <c r="L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L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 t="str">
        <f>'Rekapitulace stavby'!AN8</f>
        <v>21. 7. 2023</v>
      </c>
      <c r="L10" s="25"/>
    </row>
    <row r="11" spans="2:46" s="1" customFormat="1" ht="10.9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L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1</v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26</v>
      </c>
      <c r="I15" s="22" t="s">
        <v>22</v>
      </c>
      <c r="J15" s="20" t="s">
        <v>27</v>
      </c>
      <c r="L15" s="25"/>
    </row>
    <row r="16" spans="2:46" s="1" customFormat="1" ht="18" customHeight="1">
      <c r="B16" s="25"/>
      <c r="E16" s="20" t="s">
        <v>28</v>
      </c>
      <c r="I16" s="22" t="s">
        <v>25</v>
      </c>
      <c r="J16" s="20" t="s">
        <v>29</v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30</v>
      </c>
      <c r="I18" s="22" t="s">
        <v>22</v>
      </c>
      <c r="J18" s="20" t="s">
        <v>31</v>
      </c>
      <c r="L18" s="25"/>
    </row>
    <row r="19" spans="2:12" s="1" customFormat="1" ht="18" customHeight="1">
      <c r="B19" s="25"/>
      <c r="E19" s="20" t="s">
        <v>32</v>
      </c>
      <c r="I19" s="22" t="s">
        <v>25</v>
      </c>
      <c r="J19" s="20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34</v>
      </c>
      <c r="I21" s="22" t="s">
        <v>22</v>
      </c>
      <c r="J21" s="20" t="str">
        <f>IF('Rekapitulace stavby'!AN19="","",'Rekapitulace stavby'!AN19)</f>
        <v/>
      </c>
      <c r="L21" s="25"/>
    </row>
    <row r="22" spans="2:12" s="1" customFormat="1" ht="18" customHeight="1">
      <c r="B22" s="25"/>
      <c r="E22" s="20" t="str">
        <f>IF('Rekapitulace stavby'!E20="","",'Rekapitulace stavby'!E20)</f>
        <v xml:space="preserve"> </v>
      </c>
      <c r="I22" s="22" t="s">
        <v>25</v>
      </c>
      <c r="J22" s="20" t="str">
        <f>IF('Rekapitulace stavby'!AN20="","",'Rekapitulace stavby'!AN20)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36</v>
      </c>
      <c r="L24" s="25"/>
    </row>
    <row r="25" spans="2:12" s="7" customFormat="1" ht="16.5" customHeight="1">
      <c r="B25" s="77"/>
      <c r="E25" s="139" t="s">
        <v>1</v>
      </c>
      <c r="F25" s="139"/>
      <c r="G25" s="139"/>
      <c r="H25" s="139"/>
      <c r="L25" s="77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8" t="s">
        <v>37</v>
      </c>
      <c r="J28" s="59">
        <f>ROUND(J112, 2)</f>
        <v>23552.3</v>
      </c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>
      <c r="B30" s="25"/>
      <c r="F30" s="28" t="s">
        <v>39</v>
      </c>
      <c r="I30" s="28" t="s">
        <v>38</v>
      </c>
      <c r="J30" s="28" t="s">
        <v>40</v>
      </c>
      <c r="L30" s="25"/>
    </row>
    <row r="31" spans="2:12" s="1" customFormat="1" ht="14.45" customHeight="1">
      <c r="B31" s="25"/>
      <c r="D31" s="48" t="s">
        <v>41</v>
      </c>
      <c r="E31" s="22" t="s">
        <v>42</v>
      </c>
      <c r="F31" s="79">
        <f>ROUND((SUM(BE112:BE134)),  2)</f>
        <v>23552.3</v>
      </c>
      <c r="I31" s="80">
        <v>0.21</v>
      </c>
      <c r="J31" s="79">
        <f>ROUND(((SUM(BE112:BE134))*I31),  2)</f>
        <v>4945.9799999999996</v>
      </c>
      <c r="L31" s="25"/>
    </row>
    <row r="32" spans="2:12" s="1" customFormat="1" ht="14.45" customHeight="1">
      <c r="B32" s="25"/>
      <c r="E32" s="22" t="s">
        <v>43</v>
      </c>
      <c r="F32" s="79">
        <f>ROUND((SUM(BF112:BF134)),  2)</f>
        <v>0</v>
      </c>
      <c r="I32" s="80">
        <v>0.15</v>
      </c>
      <c r="J32" s="79">
        <f>ROUND(((SUM(BF112:BF134))*I32),  2)</f>
        <v>0</v>
      </c>
      <c r="L32" s="25"/>
    </row>
    <row r="33" spans="2:12" s="1" customFormat="1" ht="14.45" hidden="1" customHeight="1">
      <c r="B33" s="25"/>
      <c r="E33" s="22" t="s">
        <v>44</v>
      </c>
      <c r="F33" s="79">
        <f>ROUND((SUM(BG112:BG134)),  2)</f>
        <v>0</v>
      </c>
      <c r="I33" s="80">
        <v>0.21</v>
      </c>
      <c r="J33" s="79">
        <f>0</f>
        <v>0</v>
      </c>
      <c r="L33" s="25"/>
    </row>
    <row r="34" spans="2:12" s="1" customFormat="1" ht="14.45" hidden="1" customHeight="1">
      <c r="B34" s="25"/>
      <c r="E34" s="22" t="s">
        <v>45</v>
      </c>
      <c r="F34" s="79">
        <f>ROUND((SUM(BH112:BH134)),  2)</f>
        <v>0</v>
      </c>
      <c r="I34" s="80">
        <v>0.15</v>
      </c>
      <c r="J34" s="79">
        <f>0</f>
        <v>0</v>
      </c>
      <c r="L34" s="25"/>
    </row>
    <row r="35" spans="2:12" s="1" customFormat="1" ht="14.45" hidden="1" customHeight="1">
      <c r="B35" s="25"/>
      <c r="E35" s="22" t="s">
        <v>46</v>
      </c>
      <c r="F35" s="79">
        <f>ROUND((SUM(BI112:BI134)),  2)</f>
        <v>0</v>
      </c>
      <c r="I35" s="80">
        <v>0</v>
      </c>
      <c r="J35" s="7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1"/>
      <c r="D37" s="82" t="s">
        <v>47</v>
      </c>
      <c r="E37" s="50"/>
      <c r="F37" s="50"/>
      <c r="G37" s="83" t="s">
        <v>48</v>
      </c>
      <c r="H37" s="84" t="s">
        <v>49</v>
      </c>
      <c r="I37" s="50"/>
      <c r="J37" s="85">
        <f>SUM(J28:J35)</f>
        <v>28498.28</v>
      </c>
      <c r="K37" s="86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6" t="s">
        <v>52</v>
      </c>
      <c r="E61" s="27"/>
      <c r="F61" s="87" t="s">
        <v>53</v>
      </c>
      <c r="G61" s="36" t="s">
        <v>52</v>
      </c>
      <c r="H61" s="27"/>
      <c r="I61" s="27"/>
      <c r="J61" s="88" t="s">
        <v>53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6" t="s">
        <v>52</v>
      </c>
      <c r="E76" s="27"/>
      <c r="F76" s="87" t="s">
        <v>53</v>
      </c>
      <c r="G76" s="36" t="s">
        <v>52</v>
      </c>
      <c r="H76" s="27"/>
      <c r="I76" s="27"/>
      <c r="J76" s="88" t="s">
        <v>53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30" customHeight="1">
      <c r="B85" s="25"/>
      <c r="E85" s="150" t="str">
        <f>E7</f>
        <v>Rekonstrukce školní kuchyně při školní jídelně ZŠ a MŠ  Karla Svolinského</v>
      </c>
      <c r="F85" s="170"/>
      <c r="G85" s="170"/>
      <c r="H85" s="170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17</v>
      </c>
      <c r="F87" s="20" t="str">
        <f>F10</f>
        <v>Kunčice pod Ondřejníkem</v>
      </c>
      <c r="I87" s="22" t="s">
        <v>19</v>
      </c>
      <c r="J87" s="45" t="str">
        <f>IF(J10="","",J10)</f>
        <v>21. 7. 2023</v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2" t="s">
        <v>21</v>
      </c>
      <c r="F89" s="20" t="str">
        <f>E13</f>
        <v>Obec Kunčice pod Ondřejníkem</v>
      </c>
      <c r="I89" s="22" t="s">
        <v>30</v>
      </c>
      <c r="J89" s="23" t="str">
        <f>E19</f>
        <v>Forsing projekt, s.r.o.</v>
      </c>
      <c r="L89" s="25"/>
    </row>
    <row r="90" spans="2:47" s="1" customFormat="1" ht="15.2" customHeight="1">
      <c r="B90" s="25"/>
      <c r="C90" s="22" t="s">
        <v>26</v>
      </c>
      <c r="F90" s="20" t="str">
        <f>IF(E16="","",E16)</f>
        <v>MH-STAVBY, s.r.o.</v>
      </c>
      <c r="I90" s="22" t="s">
        <v>34</v>
      </c>
      <c r="J90" s="23" t="str">
        <f>E22</f>
        <v xml:space="preserve"> 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87</v>
      </c>
      <c r="D92" s="81"/>
      <c r="E92" s="81"/>
      <c r="F92" s="81"/>
      <c r="G92" s="81"/>
      <c r="H92" s="81"/>
      <c r="I92" s="81"/>
      <c r="J92" s="90" t="s">
        <v>88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9" customHeight="1">
      <c r="B94" s="25"/>
      <c r="C94" s="91" t="s">
        <v>89</v>
      </c>
      <c r="J94" s="59">
        <f>J112</f>
        <v>23552.3</v>
      </c>
      <c r="L94" s="25"/>
      <c r="AU94" s="13" t="s">
        <v>90</v>
      </c>
    </row>
    <row r="95" spans="2:47" s="1" customFormat="1" ht="21.75" customHeight="1">
      <c r="B95" s="25"/>
      <c r="L95" s="25"/>
    </row>
    <row r="96" spans="2:47" s="1" customFormat="1" ht="6.95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25"/>
    </row>
    <row r="100" spans="2:63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5"/>
    </row>
    <row r="101" spans="2:63" s="1" customFormat="1" ht="24.95" customHeight="1">
      <c r="B101" s="25"/>
      <c r="C101" s="17" t="s">
        <v>91</v>
      </c>
      <c r="L101" s="25"/>
    </row>
    <row r="102" spans="2:63" s="1" customFormat="1" ht="6.95" customHeight="1">
      <c r="B102" s="25"/>
      <c r="L102" s="25"/>
    </row>
    <row r="103" spans="2:63" s="1" customFormat="1" ht="12" customHeight="1">
      <c r="B103" s="25"/>
      <c r="C103" s="22" t="s">
        <v>13</v>
      </c>
      <c r="L103" s="25"/>
    </row>
    <row r="104" spans="2:63" s="1" customFormat="1" ht="30" customHeight="1">
      <c r="B104" s="25"/>
      <c r="E104" s="150" t="str">
        <f>E7</f>
        <v>Rekonstrukce školní kuchyně při školní jídelně ZŠ a MŠ  Karla Svolinského</v>
      </c>
      <c r="F104" s="170"/>
      <c r="G104" s="170"/>
      <c r="H104" s="170"/>
      <c r="L104" s="25"/>
    </row>
    <row r="105" spans="2:63" s="1" customFormat="1" ht="6.95" customHeight="1">
      <c r="B105" s="25"/>
      <c r="L105" s="25"/>
    </row>
    <row r="106" spans="2:63" s="1" customFormat="1" ht="12" customHeight="1">
      <c r="B106" s="25"/>
      <c r="C106" s="22" t="s">
        <v>17</v>
      </c>
      <c r="F106" s="20" t="str">
        <f>F10</f>
        <v>Kunčice pod Ondřejníkem</v>
      </c>
      <c r="I106" s="22" t="s">
        <v>19</v>
      </c>
      <c r="J106" s="45" t="str">
        <f>IF(J10="","",J10)</f>
        <v>21. 7. 2023</v>
      </c>
      <c r="L106" s="25"/>
    </row>
    <row r="107" spans="2:63" s="1" customFormat="1" ht="6.95" customHeight="1">
      <c r="B107" s="25"/>
      <c r="L107" s="25"/>
    </row>
    <row r="108" spans="2:63" s="1" customFormat="1" ht="15.2" customHeight="1">
      <c r="B108" s="25"/>
      <c r="C108" s="22" t="s">
        <v>21</v>
      </c>
      <c r="F108" s="20" t="str">
        <f>E13</f>
        <v>Obec Kunčice pod Ondřejníkem</v>
      </c>
      <c r="I108" s="22" t="s">
        <v>30</v>
      </c>
      <c r="J108" s="23" t="str">
        <f>E19</f>
        <v>Forsing projekt, s.r.o.</v>
      </c>
      <c r="L108" s="25"/>
    </row>
    <row r="109" spans="2:63" s="1" customFormat="1" ht="15.2" customHeight="1">
      <c r="B109" s="25"/>
      <c r="C109" s="22" t="s">
        <v>26</v>
      </c>
      <c r="F109" s="20" t="str">
        <f>IF(E16="","",E16)</f>
        <v>MH-STAVBY, s.r.o.</v>
      </c>
      <c r="I109" s="22" t="s">
        <v>34</v>
      </c>
      <c r="J109" s="23" t="str">
        <f>E22</f>
        <v xml:space="preserve"> </v>
      </c>
      <c r="L109" s="25"/>
    </row>
    <row r="110" spans="2:63" s="1" customFormat="1" ht="10.35" customHeight="1">
      <c r="B110" s="25"/>
      <c r="L110" s="25"/>
    </row>
    <row r="111" spans="2:63" s="8" customFormat="1" ht="29.25" customHeight="1">
      <c r="B111" s="92"/>
      <c r="C111" s="93" t="s">
        <v>92</v>
      </c>
      <c r="D111" s="94" t="s">
        <v>62</v>
      </c>
      <c r="E111" s="94" t="s">
        <v>58</v>
      </c>
      <c r="F111" s="94" t="s">
        <v>59</v>
      </c>
      <c r="G111" s="94" t="s">
        <v>93</v>
      </c>
      <c r="H111" s="94" t="s">
        <v>94</v>
      </c>
      <c r="I111" s="94" t="s">
        <v>95</v>
      </c>
      <c r="J111" s="95" t="s">
        <v>88</v>
      </c>
      <c r="K111" s="96" t="s">
        <v>96</v>
      </c>
      <c r="L111" s="92"/>
      <c r="M111" s="52" t="s">
        <v>1</v>
      </c>
      <c r="N111" s="53" t="s">
        <v>41</v>
      </c>
      <c r="O111" s="53" t="s">
        <v>97</v>
      </c>
      <c r="P111" s="53" t="s">
        <v>98</v>
      </c>
      <c r="Q111" s="53" t="s">
        <v>99</v>
      </c>
      <c r="R111" s="53" t="s">
        <v>100</v>
      </c>
      <c r="S111" s="53" t="s">
        <v>101</v>
      </c>
      <c r="T111" s="54" t="s">
        <v>102</v>
      </c>
    </row>
    <row r="112" spans="2:63" s="1" customFormat="1" ht="22.9" customHeight="1">
      <c r="B112" s="25"/>
      <c r="C112" s="57" t="s">
        <v>103</v>
      </c>
      <c r="J112" s="97">
        <f>BK112</f>
        <v>23552.3</v>
      </c>
      <c r="L112" s="25"/>
      <c r="M112" s="55"/>
      <c r="N112" s="46"/>
      <c r="O112" s="46"/>
      <c r="P112" s="98">
        <f>SUM(P113:P134)</f>
        <v>0</v>
      </c>
      <c r="Q112" s="46"/>
      <c r="R112" s="98">
        <f>SUM(R113:R134)</f>
        <v>0.30300000000000005</v>
      </c>
      <c r="S112" s="46"/>
      <c r="T112" s="99">
        <f>SUM(T113:T134)</f>
        <v>0</v>
      </c>
      <c r="AT112" s="13" t="s">
        <v>76</v>
      </c>
      <c r="AU112" s="13" t="s">
        <v>90</v>
      </c>
      <c r="BK112" s="100">
        <f>SUM(BK113:BK134)</f>
        <v>23552.3</v>
      </c>
    </row>
    <row r="113" spans="2:65" s="1" customFormat="1" ht="37.9" customHeight="1">
      <c r="B113" s="101"/>
      <c r="C113" s="102" t="s">
        <v>82</v>
      </c>
      <c r="D113" s="102" t="s">
        <v>104</v>
      </c>
      <c r="E113" s="103" t="s">
        <v>105</v>
      </c>
      <c r="F113" s="104" t="s">
        <v>106</v>
      </c>
      <c r="G113" s="105" t="s">
        <v>107</v>
      </c>
      <c r="H113" s="106">
        <v>25</v>
      </c>
      <c r="I113" s="106">
        <v>369.6</v>
      </c>
      <c r="J113" s="106">
        <f>ROUND(I113*H113,2)</f>
        <v>9240</v>
      </c>
      <c r="K113" s="107"/>
      <c r="L113" s="108"/>
      <c r="M113" s="109" t="s">
        <v>1</v>
      </c>
      <c r="N113" s="110" t="s">
        <v>42</v>
      </c>
      <c r="O113" s="111">
        <v>0</v>
      </c>
      <c r="P113" s="111">
        <f>O113*H113</f>
        <v>0</v>
      </c>
      <c r="Q113" s="111">
        <v>1E-3</v>
      </c>
      <c r="R113" s="111">
        <f>Q113*H113</f>
        <v>2.5000000000000001E-2</v>
      </c>
      <c r="S113" s="111">
        <v>0</v>
      </c>
      <c r="T113" s="112">
        <f>S113*H113</f>
        <v>0</v>
      </c>
      <c r="AR113" s="113" t="s">
        <v>108</v>
      </c>
      <c r="AT113" s="113" t="s">
        <v>104</v>
      </c>
      <c r="AU113" s="113" t="s">
        <v>77</v>
      </c>
      <c r="AY113" s="13" t="s">
        <v>109</v>
      </c>
      <c r="BE113" s="114">
        <f>IF(N113="základní",J113,0)</f>
        <v>9240</v>
      </c>
      <c r="BF113" s="114">
        <f>IF(N113="snížená",J113,0)</f>
        <v>0</v>
      </c>
      <c r="BG113" s="114">
        <f>IF(N113="zákl. přenesená",J113,0)</f>
        <v>0</v>
      </c>
      <c r="BH113" s="114">
        <f>IF(N113="sníž. přenesená",J113,0)</f>
        <v>0</v>
      </c>
      <c r="BI113" s="114">
        <f>IF(N113="nulová",J113,0)</f>
        <v>0</v>
      </c>
      <c r="BJ113" s="13" t="s">
        <v>82</v>
      </c>
      <c r="BK113" s="114">
        <f>ROUND(I113*H113,2)</f>
        <v>9240</v>
      </c>
      <c r="BL113" s="13" t="s">
        <v>110</v>
      </c>
      <c r="BM113" s="113" t="s">
        <v>111</v>
      </c>
    </row>
    <row r="114" spans="2:65" s="9" customFormat="1" ht="11.25">
      <c r="B114" s="115"/>
      <c r="D114" s="116" t="s">
        <v>112</v>
      </c>
      <c r="E114" s="117" t="s">
        <v>1</v>
      </c>
      <c r="F114" s="118" t="s">
        <v>113</v>
      </c>
      <c r="H114" s="117" t="s">
        <v>1</v>
      </c>
      <c r="L114" s="115"/>
      <c r="M114" s="119"/>
      <c r="T114" s="120"/>
      <c r="AT114" s="117" t="s">
        <v>112</v>
      </c>
      <c r="AU114" s="117" t="s">
        <v>77</v>
      </c>
      <c r="AV114" s="9" t="s">
        <v>82</v>
      </c>
      <c r="AW114" s="9" t="s">
        <v>33</v>
      </c>
      <c r="AX114" s="9" t="s">
        <v>77</v>
      </c>
      <c r="AY114" s="117" t="s">
        <v>109</v>
      </c>
    </row>
    <row r="115" spans="2:65" s="9" customFormat="1" ht="11.25">
      <c r="B115" s="115"/>
      <c r="D115" s="116" t="s">
        <v>112</v>
      </c>
      <c r="E115" s="117" t="s">
        <v>1</v>
      </c>
      <c r="F115" s="118" t="s">
        <v>114</v>
      </c>
      <c r="H115" s="117" t="s">
        <v>1</v>
      </c>
      <c r="L115" s="115"/>
      <c r="M115" s="119"/>
      <c r="T115" s="120"/>
      <c r="AT115" s="117" t="s">
        <v>112</v>
      </c>
      <c r="AU115" s="117" t="s">
        <v>77</v>
      </c>
      <c r="AV115" s="9" t="s">
        <v>82</v>
      </c>
      <c r="AW115" s="9" t="s">
        <v>33</v>
      </c>
      <c r="AX115" s="9" t="s">
        <v>77</v>
      </c>
      <c r="AY115" s="117" t="s">
        <v>109</v>
      </c>
    </row>
    <row r="116" spans="2:65" s="10" customFormat="1" ht="11.25">
      <c r="B116" s="121"/>
      <c r="D116" s="116" t="s">
        <v>112</v>
      </c>
      <c r="E116" s="122" t="s">
        <v>1</v>
      </c>
      <c r="F116" s="123" t="s">
        <v>115</v>
      </c>
      <c r="H116" s="124">
        <v>24</v>
      </c>
      <c r="L116" s="121"/>
      <c r="M116" s="125"/>
      <c r="T116" s="126"/>
      <c r="AT116" s="122" t="s">
        <v>112</v>
      </c>
      <c r="AU116" s="122" t="s">
        <v>77</v>
      </c>
      <c r="AV116" s="10" t="s">
        <v>84</v>
      </c>
      <c r="AW116" s="10" t="s">
        <v>33</v>
      </c>
      <c r="AX116" s="10" t="s">
        <v>77</v>
      </c>
      <c r="AY116" s="122" t="s">
        <v>109</v>
      </c>
    </row>
    <row r="117" spans="2:65" s="9" customFormat="1" ht="11.25">
      <c r="B117" s="115"/>
      <c r="D117" s="116" t="s">
        <v>112</v>
      </c>
      <c r="E117" s="117" t="s">
        <v>1</v>
      </c>
      <c r="F117" s="118" t="s">
        <v>116</v>
      </c>
      <c r="H117" s="117" t="s">
        <v>1</v>
      </c>
      <c r="L117" s="115"/>
      <c r="M117" s="119"/>
      <c r="T117" s="120"/>
      <c r="AT117" s="117" t="s">
        <v>112</v>
      </c>
      <c r="AU117" s="117" t="s">
        <v>77</v>
      </c>
      <c r="AV117" s="9" t="s">
        <v>82</v>
      </c>
      <c r="AW117" s="9" t="s">
        <v>33</v>
      </c>
      <c r="AX117" s="9" t="s">
        <v>77</v>
      </c>
      <c r="AY117" s="117" t="s">
        <v>109</v>
      </c>
    </row>
    <row r="118" spans="2:65" s="10" customFormat="1" ht="11.25">
      <c r="B118" s="121"/>
      <c r="D118" s="116" t="s">
        <v>112</v>
      </c>
      <c r="E118" s="122" t="s">
        <v>1</v>
      </c>
      <c r="F118" s="123" t="s">
        <v>117</v>
      </c>
      <c r="H118" s="124">
        <v>1</v>
      </c>
      <c r="L118" s="121"/>
      <c r="M118" s="125"/>
      <c r="T118" s="126"/>
      <c r="AT118" s="122" t="s">
        <v>112</v>
      </c>
      <c r="AU118" s="122" t="s">
        <v>77</v>
      </c>
      <c r="AV118" s="10" t="s">
        <v>84</v>
      </c>
      <c r="AW118" s="10" t="s">
        <v>33</v>
      </c>
      <c r="AX118" s="10" t="s">
        <v>77</v>
      </c>
      <c r="AY118" s="122" t="s">
        <v>109</v>
      </c>
    </row>
    <row r="119" spans="2:65" s="11" customFormat="1" ht="11.25">
      <c r="B119" s="127"/>
      <c r="D119" s="116" t="s">
        <v>112</v>
      </c>
      <c r="E119" s="128" t="s">
        <v>1</v>
      </c>
      <c r="F119" s="129" t="s">
        <v>118</v>
      </c>
      <c r="H119" s="130">
        <v>25</v>
      </c>
      <c r="L119" s="127"/>
      <c r="M119" s="131"/>
      <c r="T119" s="132"/>
      <c r="AT119" s="128" t="s">
        <v>112</v>
      </c>
      <c r="AU119" s="128" t="s">
        <v>77</v>
      </c>
      <c r="AV119" s="11" t="s">
        <v>110</v>
      </c>
      <c r="AW119" s="11" t="s">
        <v>33</v>
      </c>
      <c r="AX119" s="11" t="s">
        <v>82</v>
      </c>
      <c r="AY119" s="128" t="s">
        <v>109</v>
      </c>
    </row>
    <row r="120" spans="2:65" s="1" customFormat="1" ht="44.25" customHeight="1">
      <c r="B120" s="101"/>
      <c r="C120" s="102" t="s">
        <v>84</v>
      </c>
      <c r="D120" s="102" t="s">
        <v>104</v>
      </c>
      <c r="E120" s="103" t="s">
        <v>119</v>
      </c>
      <c r="F120" s="104" t="s">
        <v>120</v>
      </c>
      <c r="G120" s="105" t="s">
        <v>107</v>
      </c>
      <c r="H120" s="106">
        <v>39</v>
      </c>
      <c r="I120" s="106">
        <v>329.7</v>
      </c>
      <c r="J120" s="106">
        <f>ROUND(I120*H120,2)</f>
        <v>12858.3</v>
      </c>
      <c r="K120" s="107"/>
      <c r="L120" s="108"/>
      <c r="M120" s="109" t="s">
        <v>1</v>
      </c>
      <c r="N120" s="110" t="s">
        <v>42</v>
      </c>
      <c r="O120" s="111">
        <v>0</v>
      </c>
      <c r="P120" s="111">
        <f>O120*H120</f>
        <v>0</v>
      </c>
      <c r="Q120" s="111">
        <v>1E-3</v>
      </c>
      <c r="R120" s="111">
        <f>Q120*H120</f>
        <v>3.9E-2</v>
      </c>
      <c r="S120" s="111">
        <v>0</v>
      </c>
      <c r="T120" s="112">
        <f>S120*H120</f>
        <v>0</v>
      </c>
      <c r="AR120" s="113" t="s">
        <v>108</v>
      </c>
      <c r="AT120" s="113" t="s">
        <v>104</v>
      </c>
      <c r="AU120" s="113" t="s">
        <v>77</v>
      </c>
      <c r="AY120" s="13" t="s">
        <v>109</v>
      </c>
      <c r="BE120" s="114">
        <f>IF(N120="základní",J120,0)</f>
        <v>12858.3</v>
      </c>
      <c r="BF120" s="114">
        <f>IF(N120="snížená",J120,0)</f>
        <v>0</v>
      </c>
      <c r="BG120" s="114">
        <f>IF(N120="zákl. přenesená",J120,0)</f>
        <v>0</v>
      </c>
      <c r="BH120" s="114">
        <f>IF(N120="sníž. přenesená",J120,0)</f>
        <v>0</v>
      </c>
      <c r="BI120" s="114">
        <f>IF(N120="nulová",J120,0)</f>
        <v>0</v>
      </c>
      <c r="BJ120" s="13" t="s">
        <v>82</v>
      </c>
      <c r="BK120" s="114">
        <f>ROUND(I120*H120,2)</f>
        <v>12858.3</v>
      </c>
      <c r="BL120" s="13" t="s">
        <v>110</v>
      </c>
      <c r="BM120" s="113" t="s">
        <v>121</v>
      </c>
    </row>
    <row r="121" spans="2:65" s="9" customFormat="1" ht="11.25">
      <c r="B121" s="115"/>
      <c r="D121" s="116" t="s">
        <v>112</v>
      </c>
      <c r="E121" s="117" t="s">
        <v>1</v>
      </c>
      <c r="F121" s="118" t="s">
        <v>113</v>
      </c>
      <c r="H121" s="117" t="s">
        <v>1</v>
      </c>
      <c r="L121" s="115"/>
      <c r="M121" s="119"/>
      <c r="T121" s="120"/>
      <c r="AT121" s="117" t="s">
        <v>112</v>
      </c>
      <c r="AU121" s="117" t="s">
        <v>77</v>
      </c>
      <c r="AV121" s="9" t="s">
        <v>82</v>
      </c>
      <c r="AW121" s="9" t="s">
        <v>33</v>
      </c>
      <c r="AX121" s="9" t="s">
        <v>77</v>
      </c>
      <c r="AY121" s="117" t="s">
        <v>109</v>
      </c>
    </row>
    <row r="122" spans="2:65" s="9" customFormat="1" ht="11.25">
      <c r="B122" s="115"/>
      <c r="D122" s="116" t="s">
        <v>112</v>
      </c>
      <c r="E122" s="117" t="s">
        <v>1</v>
      </c>
      <c r="F122" s="118" t="s">
        <v>122</v>
      </c>
      <c r="H122" s="117" t="s">
        <v>1</v>
      </c>
      <c r="L122" s="115"/>
      <c r="M122" s="119"/>
      <c r="T122" s="120"/>
      <c r="AT122" s="117" t="s">
        <v>112</v>
      </c>
      <c r="AU122" s="117" t="s">
        <v>77</v>
      </c>
      <c r="AV122" s="9" t="s">
        <v>82</v>
      </c>
      <c r="AW122" s="9" t="s">
        <v>33</v>
      </c>
      <c r="AX122" s="9" t="s">
        <v>77</v>
      </c>
      <c r="AY122" s="117" t="s">
        <v>109</v>
      </c>
    </row>
    <row r="123" spans="2:65" s="10" customFormat="1" ht="11.25">
      <c r="B123" s="121"/>
      <c r="D123" s="116" t="s">
        <v>112</v>
      </c>
      <c r="E123" s="122" t="s">
        <v>1</v>
      </c>
      <c r="F123" s="123" t="s">
        <v>123</v>
      </c>
      <c r="H123" s="124">
        <v>36</v>
      </c>
      <c r="L123" s="121"/>
      <c r="M123" s="125"/>
      <c r="T123" s="126"/>
      <c r="AT123" s="122" t="s">
        <v>112</v>
      </c>
      <c r="AU123" s="122" t="s">
        <v>77</v>
      </c>
      <c r="AV123" s="10" t="s">
        <v>84</v>
      </c>
      <c r="AW123" s="10" t="s">
        <v>33</v>
      </c>
      <c r="AX123" s="10" t="s">
        <v>77</v>
      </c>
      <c r="AY123" s="122" t="s">
        <v>109</v>
      </c>
    </row>
    <row r="124" spans="2:65" s="9" customFormat="1" ht="11.25">
      <c r="B124" s="115"/>
      <c r="D124" s="116" t="s">
        <v>112</v>
      </c>
      <c r="E124" s="117" t="s">
        <v>1</v>
      </c>
      <c r="F124" s="118" t="s">
        <v>124</v>
      </c>
      <c r="H124" s="117" t="s">
        <v>1</v>
      </c>
      <c r="L124" s="115"/>
      <c r="M124" s="119"/>
      <c r="T124" s="120"/>
      <c r="AT124" s="117" t="s">
        <v>112</v>
      </c>
      <c r="AU124" s="117" t="s">
        <v>77</v>
      </c>
      <c r="AV124" s="9" t="s">
        <v>82</v>
      </c>
      <c r="AW124" s="9" t="s">
        <v>33</v>
      </c>
      <c r="AX124" s="9" t="s">
        <v>77</v>
      </c>
      <c r="AY124" s="117" t="s">
        <v>109</v>
      </c>
    </row>
    <row r="125" spans="2:65" s="10" customFormat="1" ht="11.25">
      <c r="B125" s="121"/>
      <c r="D125" s="116" t="s">
        <v>112</v>
      </c>
      <c r="E125" s="122" t="s">
        <v>1</v>
      </c>
      <c r="F125" s="123" t="s">
        <v>125</v>
      </c>
      <c r="H125" s="124">
        <v>3</v>
      </c>
      <c r="L125" s="121"/>
      <c r="M125" s="125"/>
      <c r="T125" s="126"/>
      <c r="AT125" s="122" t="s">
        <v>112</v>
      </c>
      <c r="AU125" s="122" t="s">
        <v>77</v>
      </c>
      <c r="AV125" s="10" t="s">
        <v>84</v>
      </c>
      <c r="AW125" s="10" t="s">
        <v>33</v>
      </c>
      <c r="AX125" s="10" t="s">
        <v>77</v>
      </c>
      <c r="AY125" s="122" t="s">
        <v>109</v>
      </c>
    </row>
    <row r="126" spans="2:65" s="11" customFormat="1" ht="11.25">
      <c r="B126" s="127"/>
      <c r="D126" s="116" t="s">
        <v>112</v>
      </c>
      <c r="E126" s="128" t="s">
        <v>1</v>
      </c>
      <c r="F126" s="129" t="s">
        <v>118</v>
      </c>
      <c r="H126" s="130">
        <v>39</v>
      </c>
      <c r="L126" s="127"/>
      <c r="M126" s="131"/>
      <c r="T126" s="132"/>
      <c r="AT126" s="128" t="s">
        <v>112</v>
      </c>
      <c r="AU126" s="128" t="s">
        <v>77</v>
      </c>
      <c r="AV126" s="11" t="s">
        <v>110</v>
      </c>
      <c r="AW126" s="11" t="s">
        <v>33</v>
      </c>
      <c r="AX126" s="11" t="s">
        <v>82</v>
      </c>
      <c r="AY126" s="128" t="s">
        <v>109</v>
      </c>
    </row>
    <row r="127" spans="2:65" s="1" customFormat="1" ht="16.5" customHeight="1">
      <c r="B127" s="101"/>
      <c r="C127" s="102" t="s">
        <v>126</v>
      </c>
      <c r="D127" s="102" t="s">
        <v>104</v>
      </c>
      <c r="E127" s="103" t="s">
        <v>127</v>
      </c>
      <c r="F127" s="104" t="s">
        <v>128</v>
      </c>
      <c r="G127" s="105" t="s">
        <v>107</v>
      </c>
      <c r="H127" s="106">
        <v>39</v>
      </c>
      <c r="I127" s="106">
        <v>10</v>
      </c>
      <c r="J127" s="106">
        <f>ROUND(I127*H127,2)</f>
        <v>390</v>
      </c>
      <c r="K127" s="107"/>
      <c r="L127" s="108"/>
      <c r="M127" s="109" t="s">
        <v>1</v>
      </c>
      <c r="N127" s="110" t="s">
        <v>42</v>
      </c>
      <c r="O127" s="111">
        <v>0</v>
      </c>
      <c r="P127" s="111">
        <f>O127*H127</f>
        <v>0</v>
      </c>
      <c r="Q127" s="111">
        <v>1E-3</v>
      </c>
      <c r="R127" s="111">
        <f>Q127*H127</f>
        <v>3.9E-2</v>
      </c>
      <c r="S127" s="111">
        <v>0</v>
      </c>
      <c r="T127" s="112">
        <f>S127*H127</f>
        <v>0</v>
      </c>
      <c r="AR127" s="113" t="s">
        <v>108</v>
      </c>
      <c r="AT127" s="113" t="s">
        <v>104</v>
      </c>
      <c r="AU127" s="113" t="s">
        <v>77</v>
      </c>
      <c r="AY127" s="13" t="s">
        <v>109</v>
      </c>
      <c r="BE127" s="114">
        <f>IF(N127="základní",J127,0)</f>
        <v>390</v>
      </c>
      <c r="BF127" s="114">
        <f>IF(N127="snížená",J127,0)</f>
        <v>0</v>
      </c>
      <c r="BG127" s="114">
        <f>IF(N127="zákl. přenesená",J127,0)</f>
        <v>0</v>
      </c>
      <c r="BH127" s="114">
        <f>IF(N127="sníž. přenesená",J127,0)</f>
        <v>0</v>
      </c>
      <c r="BI127" s="114">
        <f>IF(N127="nulová",J127,0)</f>
        <v>0</v>
      </c>
      <c r="BJ127" s="13" t="s">
        <v>82</v>
      </c>
      <c r="BK127" s="114">
        <f>ROUND(I127*H127,2)</f>
        <v>390</v>
      </c>
      <c r="BL127" s="13" t="s">
        <v>110</v>
      </c>
      <c r="BM127" s="113" t="s">
        <v>129</v>
      </c>
    </row>
    <row r="128" spans="2:65" s="1" customFormat="1" ht="24.2" customHeight="1">
      <c r="B128" s="101"/>
      <c r="C128" s="102" t="s">
        <v>110</v>
      </c>
      <c r="D128" s="102" t="s">
        <v>104</v>
      </c>
      <c r="E128" s="103" t="s">
        <v>130</v>
      </c>
      <c r="F128" s="104" t="s">
        <v>131</v>
      </c>
      <c r="G128" s="105" t="s">
        <v>107</v>
      </c>
      <c r="H128" s="106">
        <v>200</v>
      </c>
      <c r="I128" s="106">
        <v>5.32</v>
      </c>
      <c r="J128" s="106">
        <f>ROUND(I128*H128,2)</f>
        <v>1064</v>
      </c>
      <c r="K128" s="107"/>
      <c r="L128" s="108"/>
      <c r="M128" s="109" t="s">
        <v>1</v>
      </c>
      <c r="N128" s="110" t="s">
        <v>42</v>
      </c>
      <c r="O128" s="111">
        <v>0</v>
      </c>
      <c r="P128" s="111">
        <f>O128*H128</f>
        <v>0</v>
      </c>
      <c r="Q128" s="111">
        <v>1E-3</v>
      </c>
      <c r="R128" s="111">
        <f>Q128*H128</f>
        <v>0.2</v>
      </c>
      <c r="S128" s="111">
        <v>0</v>
      </c>
      <c r="T128" s="112">
        <f>S128*H128</f>
        <v>0</v>
      </c>
      <c r="AR128" s="113" t="s">
        <v>108</v>
      </c>
      <c r="AT128" s="113" t="s">
        <v>104</v>
      </c>
      <c r="AU128" s="113" t="s">
        <v>77</v>
      </c>
      <c r="AY128" s="13" t="s">
        <v>109</v>
      </c>
      <c r="BE128" s="114">
        <f>IF(N128="základní",J128,0)</f>
        <v>1064</v>
      </c>
      <c r="BF128" s="114">
        <f>IF(N128="snížená",J128,0)</f>
        <v>0</v>
      </c>
      <c r="BG128" s="114">
        <f>IF(N128="zákl. přenesená",J128,0)</f>
        <v>0</v>
      </c>
      <c r="BH128" s="114">
        <f>IF(N128="sníž. přenesená",J128,0)</f>
        <v>0</v>
      </c>
      <c r="BI128" s="114">
        <f>IF(N128="nulová",J128,0)</f>
        <v>0</v>
      </c>
      <c r="BJ128" s="13" t="s">
        <v>82</v>
      </c>
      <c r="BK128" s="114">
        <f>ROUND(I128*H128,2)</f>
        <v>1064</v>
      </c>
      <c r="BL128" s="13" t="s">
        <v>110</v>
      </c>
      <c r="BM128" s="113" t="s">
        <v>132</v>
      </c>
    </row>
    <row r="129" spans="2:51" s="9" customFormat="1" ht="11.25">
      <c r="B129" s="115"/>
      <c r="D129" s="116" t="s">
        <v>112</v>
      </c>
      <c r="E129" s="117" t="s">
        <v>1</v>
      </c>
      <c r="F129" s="118" t="s">
        <v>113</v>
      </c>
      <c r="H129" s="117" t="s">
        <v>1</v>
      </c>
      <c r="L129" s="115"/>
      <c r="M129" s="119"/>
      <c r="T129" s="120"/>
      <c r="AT129" s="117" t="s">
        <v>112</v>
      </c>
      <c r="AU129" s="117" t="s">
        <v>77</v>
      </c>
      <c r="AV129" s="9" t="s">
        <v>82</v>
      </c>
      <c r="AW129" s="9" t="s">
        <v>33</v>
      </c>
      <c r="AX129" s="9" t="s">
        <v>77</v>
      </c>
      <c r="AY129" s="117" t="s">
        <v>109</v>
      </c>
    </row>
    <row r="130" spans="2:51" s="9" customFormat="1" ht="11.25">
      <c r="B130" s="115"/>
      <c r="D130" s="116" t="s">
        <v>112</v>
      </c>
      <c r="E130" s="117" t="s">
        <v>1</v>
      </c>
      <c r="F130" s="118" t="s">
        <v>133</v>
      </c>
      <c r="H130" s="117" t="s">
        <v>1</v>
      </c>
      <c r="L130" s="115"/>
      <c r="M130" s="119"/>
      <c r="T130" s="120"/>
      <c r="AT130" s="117" t="s">
        <v>112</v>
      </c>
      <c r="AU130" s="117" t="s">
        <v>77</v>
      </c>
      <c r="AV130" s="9" t="s">
        <v>82</v>
      </c>
      <c r="AW130" s="9" t="s">
        <v>33</v>
      </c>
      <c r="AX130" s="9" t="s">
        <v>77</v>
      </c>
      <c r="AY130" s="117" t="s">
        <v>109</v>
      </c>
    </row>
    <row r="131" spans="2:51" s="10" customFormat="1" ht="11.25">
      <c r="B131" s="121"/>
      <c r="D131" s="116" t="s">
        <v>112</v>
      </c>
      <c r="E131" s="122" t="s">
        <v>1</v>
      </c>
      <c r="F131" s="123" t="s">
        <v>134</v>
      </c>
      <c r="H131" s="124">
        <v>180</v>
      </c>
      <c r="L131" s="121"/>
      <c r="M131" s="125"/>
      <c r="T131" s="126"/>
      <c r="AT131" s="122" t="s">
        <v>112</v>
      </c>
      <c r="AU131" s="122" t="s">
        <v>77</v>
      </c>
      <c r="AV131" s="10" t="s">
        <v>84</v>
      </c>
      <c r="AW131" s="10" t="s">
        <v>33</v>
      </c>
      <c r="AX131" s="10" t="s">
        <v>77</v>
      </c>
      <c r="AY131" s="122" t="s">
        <v>109</v>
      </c>
    </row>
    <row r="132" spans="2:51" s="9" customFormat="1" ht="11.25">
      <c r="B132" s="115"/>
      <c r="D132" s="116" t="s">
        <v>112</v>
      </c>
      <c r="E132" s="117" t="s">
        <v>1</v>
      </c>
      <c r="F132" s="118" t="s">
        <v>116</v>
      </c>
      <c r="H132" s="117" t="s">
        <v>1</v>
      </c>
      <c r="L132" s="115"/>
      <c r="M132" s="119"/>
      <c r="T132" s="120"/>
      <c r="AT132" s="117" t="s">
        <v>112</v>
      </c>
      <c r="AU132" s="117" t="s">
        <v>77</v>
      </c>
      <c r="AV132" s="9" t="s">
        <v>82</v>
      </c>
      <c r="AW132" s="9" t="s">
        <v>33</v>
      </c>
      <c r="AX132" s="9" t="s">
        <v>77</v>
      </c>
      <c r="AY132" s="117" t="s">
        <v>109</v>
      </c>
    </row>
    <row r="133" spans="2:51" s="10" customFormat="1" ht="11.25">
      <c r="B133" s="121"/>
      <c r="D133" s="116" t="s">
        <v>112</v>
      </c>
      <c r="E133" s="122" t="s">
        <v>1</v>
      </c>
      <c r="F133" s="123" t="s">
        <v>135</v>
      </c>
      <c r="H133" s="124">
        <v>20</v>
      </c>
      <c r="L133" s="121"/>
      <c r="M133" s="125"/>
      <c r="T133" s="126"/>
      <c r="AT133" s="122" t="s">
        <v>112</v>
      </c>
      <c r="AU133" s="122" t="s">
        <v>77</v>
      </c>
      <c r="AV133" s="10" t="s">
        <v>84</v>
      </c>
      <c r="AW133" s="10" t="s">
        <v>33</v>
      </c>
      <c r="AX133" s="10" t="s">
        <v>77</v>
      </c>
      <c r="AY133" s="122" t="s">
        <v>109</v>
      </c>
    </row>
    <row r="134" spans="2:51" s="11" customFormat="1" ht="11.25">
      <c r="B134" s="127"/>
      <c r="D134" s="116" t="s">
        <v>112</v>
      </c>
      <c r="E134" s="128" t="s">
        <v>1</v>
      </c>
      <c r="F134" s="129" t="s">
        <v>118</v>
      </c>
      <c r="H134" s="130">
        <v>200</v>
      </c>
      <c r="L134" s="127"/>
      <c r="M134" s="133"/>
      <c r="N134" s="134"/>
      <c r="O134" s="134"/>
      <c r="P134" s="134"/>
      <c r="Q134" s="134"/>
      <c r="R134" s="134"/>
      <c r="S134" s="134"/>
      <c r="T134" s="135"/>
      <c r="AT134" s="128" t="s">
        <v>112</v>
      </c>
      <c r="AU134" s="128" t="s">
        <v>77</v>
      </c>
      <c r="AV134" s="11" t="s">
        <v>110</v>
      </c>
      <c r="AW134" s="11" t="s">
        <v>33</v>
      </c>
      <c r="AX134" s="11" t="s">
        <v>82</v>
      </c>
      <c r="AY134" s="128" t="s">
        <v>109</v>
      </c>
    </row>
    <row r="135" spans="2:51" s="1" customFormat="1" ht="6.95" customHeight="1"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25"/>
    </row>
  </sheetData>
  <autoFilter ref="C111:K134" xr:uid="{00000000-0009-0000-0000-000001000000}"/>
  <mergeCells count="5">
    <mergeCell ref="E7:H7"/>
    <mergeCell ref="E25:H25"/>
    <mergeCell ref="E85:H85"/>
    <mergeCell ref="E104:H104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97-2023-Podlaha - Rekonst...</vt:lpstr>
      <vt:lpstr>'97-2023-Podlaha - Rekonst...'!Názvy_tisku</vt:lpstr>
      <vt:lpstr>'Rekapitulace stavby'!Názvy_tisku</vt:lpstr>
      <vt:lpstr>'97-2023-Podlaha - Rekonst...'!Oblast_tisku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HP-ZDENKA\Zdeňka Filipová</dc:creator>
  <cp:lastModifiedBy>uživatel</cp:lastModifiedBy>
  <dcterms:created xsi:type="dcterms:W3CDTF">2023-07-21T10:47:52Z</dcterms:created>
  <dcterms:modified xsi:type="dcterms:W3CDTF">2023-07-21T10:49:27Z</dcterms:modified>
</cp:coreProperties>
</file>