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NING 2023\Staré hradiště 23\Brozany č.p. 7 štít\Správné Rozpočty\"/>
    </mc:Choice>
  </mc:AlternateContent>
  <xr:revisionPtr revIDLastSave="0" documentId="13_ncr:1_{5AAAD8AE-9941-4C4A-B717-8579B380016B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Pro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'Propočet Pol'!$A$1:$U$52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50" i="12" l="1"/>
  <c r="G48" i="12"/>
  <c r="G49" i="12"/>
  <c r="M49" i="12" s="1"/>
  <c r="G47" i="12"/>
  <c r="M47" i="12" s="1"/>
  <c r="G42" i="12"/>
  <c r="G43" i="12"/>
  <c r="G44" i="12"/>
  <c r="G45" i="12"/>
  <c r="M45" i="12" s="1"/>
  <c r="G41" i="12"/>
  <c r="M41" i="12" s="1"/>
  <c r="G39" i="12"/>
  <c r="G38" i="12"/>
  <c r="M38" i="12" s="1"/>
  <c r="G33" i="12"/>
  <c r="M33" i="12" s="1"/>
  <c r="G34" i="12"/>
  <c r="G35" i="12"/>
  <c r="G36" i="12"/>
  <c r="G32" i="12"/>
  <c r="M32" i="12" s="1"/>
  <c r="G29" i="12"/>
  <c r="M29" i="12" s="1"/>
  <c r="G30" i="12"/>
  <c r="M30" i="12" s="1"/>
  <c r="G28" i="12"/>
  <c r="M28" i="12" s="1"/>
  <c r="G21" i="12"/>
  <c r="M21" i="12" s="1"/>
  <c r="G22" i="12"/>
  <c r="G23" i="12"/>
  <c r="G24" i="12"/>
  <c r="M24" i="12" s="1"/>
  <c r="G25" i="12"/>
  <c r="G26" i="12"/>
  <c r="M26" i="12" s="1"/>
  <c r="G20" i="12"/>
  <c r="G17" i="12"/>
  <c r="M17" i="12" s="1"/>
  <c r="G18" i="12"/>
  <c r="G16" i="12"/>
  <c r="G15" i="12" s="1"/>
  <c r="I49" i="1" s="1"/>
  <c r="G12" i="12"/>
  <c r="G13" i="12"/>
  <c r="M13" i="12" s="1"/>
  <c r="G14" i="12"/>
  <c r="M14" i="12" s="1"/>
  <c r="G11" i="12"/>
  <c r="M11" i="12" s="1"/>
  <c r="G9" i="12"/>
  <c r="G8" i="12"/>
  <c r="I47" i="1" s="1"/>
  <c r="U8" i="12"/>
  <c r="I9" i="12"/>
  <c r="I8" i="12" s="1"/>
  <c r="K9" i="12"/>
  <c r="K8" i="12" s="1"/>
  <c r="M9" i="12"/>
  <c r="M8" i="12" s="1"/>
  <c r="O9" i="12"/>
  <c r="O8" i="12" s="1"/>
  <c r="Q9" i="12"/>
  <c r="Q8" i="12" s="1"/>
  <c r="U9" i="12"/>
  <c r="I11" i="12"/>
  <c r="K11" i="12"/>
  <c r="O11" i="12"/>
  <c r="Q11" i="12"/>
  <c r="U11" i="12"/>
  <c r="I12" i="12"/>
  <c r="K12" i="12"/>
  <c r="M12" i="12"/>
  <c r="O12" i="12"/>
  <c r="Q12" i="12"/>
  <c r="U12" i="12"/>
  <c r="I13" i="12"/>
  <c r="K13" i="12"/>
  <c r="O13" i="12"/>
  <c r="Q13" i="12"/>
  <c r="U13" i="12"/>
  <c r="I14" i="12"/>
  <c r="K14" i="12"/>
  <c r="O14" i="12"/>
  <c r="Q14" i="12"/>
  <c r="U14" i="12"/>
  <c r="I16" i="12"/>
  <c r="K16" i="12"/>
  <c r="M16" i="12"/>
  <c r="O16" i="12"/>
  <c r="Q16" i="12"/>
  <c r="U16" i="12"/>
  <c r="I17" i="12"/>
  <c r="K17" i="12"/>
  <c r="K15" i="12" s="1"/>
  <c r="O17" i="12"/>
  <c r="Q17" i="12"/>
  <c r="U17" i="12"/>
  <c r="I18" i="12"/>
  <c r="K18" i="12"/>
  <c r="M18" i="12"/>
  <c r="O18" i="12"/>
  <c r="Q18" i="12"/>
  <c r="U18" i="12"/>
  <c r="G19" i="12"/>
  <c r="I50" i="1" s="1"/>
  <c r="I20" i="12"/>
  <c r="K20" i="12"/>
  <c r="M20" i="12"/>
  <c r="O20" i="12"/>
  <c r="Q20" i="12"/>
  <c r="U20" i="12"/>
  <c r="I21" i="12"/>
  <c r="K21" i="12"/>
  <c r="O21" i="12"/>
  <c r="Q21" i="12"/>
  <c r="U21" i="12"/>
  <c r="I22" i="12"/>
  <c r="K22" i="12"/>
  <c r="M22" i="12"/>
  <c r="O22" i="12"/>
  <c r="Q22" i="12"/>
  <c r="U22" i="12"/>
  <c r="I23" i="12"/>
  <c r="K23" i="12"/>
  <c r="M23" i="12"/>
  <c r="O23" i="12"/>
  <c r="Q23" i="12"/>
  <c r="U23" i="12"/>
  <c r="I24" i="12"/>
  <c r="K24" i="12"/>
  <c r="O24" i="12"/>
  <c r="Q24" i="12"/>
  <c r="U24" i="12"/>
  <c r="I25" i="12"/>
  <c r="K25" i="12"/>
  <c r="M25" i="12"/>
  <c r="O25" i="12"/>
  <c r="Q25" i="12"/>
  <c r="U25" i="12"/>
  <c r="I26" i="12"/>
  <c r="K26" i="12"/>
  <c r="O26" i="12"/>
  <c r="Q26" i="12"/>
  <c r="U26" i="12"/>
  <c r="I28" i="12"/>
  <c r="K28" i="12"/>
  <c r="O28" i="12"/>
  <c r="Q28" i="12"/>
  <c r="U28" i="12"/>
  <c r="I29" i="12"/>
  <c r="K29" i="12"/>
  <c r="O29" i="12"/>
  <c r="Q29" i="12"/>
  <c r="U29" i="12"/>
  <c r="I30" i="12"/>
  <c r="K30" i="12"/>
  <c r="O30" i="12"/>
  <c r="Q30" i="12"/>
  <c r="U30" i="12"/>
  <c r="G31" i="12"/>
  <c r="I52" i="1" s="1"/>
  <c r="I32" i="12"/>
  <c r="K32" i="12"/>
  <c r="O32" i="12"/>
  <c r="Q32" i="12"/>
  <c r="U32" i="12"/>
  <c r="I33" i="12"/>
  <c r="K33" i="12"/>
  <c r="O33" i="12"/>
  <c r="Q33" i="12"/>
  <c r="U33" i="12"/>
  <c r="I34" i="12"/>
  <c r="K34" i="12"/>
  <c r="M34" i="12"/>
  <c r="O34" i="12"/>
  <c r="Q34" i="12"/>
  <c r="U34" i="12"/>
  <c r="I35" i="12"/>
  <c r="K35" i="12"/>
  <c r="M35" i="12"/>
  <c r="O35" i="12"/>
  <c r="Q35" i="12"/>
  <c r="U35" i="12"/>
  <c r="I36" i="12"/>
  <c r="K36" i="12"/>
  <c r="M36" i="12"/>
  <c r="O36" i="12"/>
  <c r="Q36" i="12"/>
  <c r="U36" i="12"/>
  <c r="G37" i="12"/>
  <c r="I53" i="1" s="1"/>
  <c r="I38" i="12"/>
  <c r="K38" i="12"/>
  <c r="O38" i="12"/>
  <c r="Q38" i="12"/>
  <c r="U38" i="12"/>
  <c r="I39" i="12"/>
  <c r="K39" i="12"/>
  <c r="M39" i="12"/>
  <c r="O39" i="12"/>
  <c r="Q39" i="12"/>
  <c r="U39" i="12"/>
  <c r="G40" i="12"/>
  <c r="I54" i="1" s="1"/>
  <c r="I41" i="12"/>
  <c r="K41" i="12"/>
  <c r="O41" i="12"/>
  <c r="Q41" i="12"/>
  <c r="U41" i="12"/>
  <c r="I42" i="12"/>
  <c r="K42" i="12"/>
  <c r="M42" i="12"/>
  <c r="O42" i="12"/>
  <c r="Q42" i="12"/>
  <c r="U42" i="12"/>
  <c r="I43" i="12"/>
  <c r="K43" i="12"/>
  <c r="M43" i="12"/>
  <c r="O43" i="12"/>
  <c r="Q43" i="12"/>
  <c r="U43" i="12"/>
  <c r="I44" i="12"/>
  <c r="K44" i="12"/>
  <c r="M44" i="12"/>
  <c r="O44" i="12"/>
  <c r="Q44" i="12"/>
  <c r="U44" i="12"/>
  <c r="I45" i="12"/>
  <c r="K45" i="12"/>
  <c r="O45" i="12"/>
  <c r="Q45" i="12"/>
  <c r="U45" i="12"/>
  <c r="G46" i="12"/>
  <c r="I55" i="1" s="1"/>
  <c r="I19" i="1" s="1"/>
  <c r="I47" i="12"/>
  <c r="K47" i="12"/>
  <c r="O47" i="12"/>
  <c r="Q47" i="12"/>
  <c r="U47" i="12"/>
  <c r="I48" i="12"/>
  <c r="K48" i="12"/>
  <c r="M48" i="12"/>
  <c r="O48" i="12"/>
  <c r="Q48" i="12"/>
  <c r="U48" i="12"/>
  <c r="I49" i="12"/>
  <c r="K49" i="12"/>
  <c r="O49" i="12"/>
  <c r="Q49" i="12"/>
  <c r="U49" i="12"/>
  <c r="I50" i="12"/>
  <c r="K50" i="12"/>
  <c r="M50" i="12"/>
  <c r="O50" i="12"/>
  <c r="Q50" i="12"/>
  <c r="U50" i="12"/>
  <c r="F40" i="1"/>
  <c r="G40" i="1"/>
  <c r="H40" i="1"/>
  <c r="I40" i="1"/>
  <c r="J39" i="1"/>
  <c r="J40" i="1" s="1"/>
  <c r="J28" i="1"/>
  <c r="J26" i="1"/>
  <c r="G38" i="1"/>
  <c r="F38" i="1"/>
  <c r="H32" i="1"/>
  <c r="J23" i="1"/>
  <c r="J24" i="1"/>
  <c r="J25" i="1"/>
  <c r="J27" i="1"/>
  <c r="E24" i="1"/>
  <c r="E26" i="1"/>
  <c r="G27" i="12" l="1"/>
  <c r="I51" i="1" s="1"/>
  <c r="U37" i="12"/>
  <c r="K37" i="12"/>
  <c r="O37" i="12"/>
  <c r="U15" i="12"/>
  <c r="I15" i="12"/>
  <c r="Q37" i="12"/>
  <c r="I37" i="12"/>
  <c r="O27" i="12"/>
  <c r="Q15" i="12"/>
  <c r="G10" i="12"/>
  <c r="I48" i="1" s="1"/>
  <c r="I17" i="1"/>
  <c r="M37" i="12"/>
  <c r="M27" i="12"/>
  <c r="U46" i="12"/>
  <c r="K46" i="12"/>
  <c r="O46" i="12"/>
  <c r="U27" i="12"/>
  <c r="K27" i="12"/>
  <c r="O15" i="12"/>
  <c r="U40" i="12"/>
  <c r="K40" i="12"/>
  <c r="O40" i="12"/>
  <c r="U31" i="12"/>
  <c r="K31" i="12"/>
  <c r="O31" i="12"/>
  <c r="O19" i="12"/>
  <c r="U19" i="12"/>
  <c r="K19" i="12"/>
  <c r="O10" i="12"/>
  <c r="U10" i="12"/>
  <c r="K10" i="12"/>
  <c r="M40" i="12"/>
  <c r="Q40" i="12"/>
  <c r="I40" i="12"/>
  <c r="M31" i="12"/>
  <c r="Q31" i="12"/>
  <c r="I31" i="12"/>
  <c r="Q19" i="12"/>
  <c r="I19" i="12"/>
  <c r="M19" i="12"/>
  <c r="Q10" i="12"/>
  <c r="I10" i="12"/>
  <c r="M10" i="12"/>
  <c r="Q46" i="12"/>
  <c r="I46" i="12"/>
  <c r="M46" i="12"/>
  <c r="Q27" i="12"/>
  <c r="I27" i="12"/>
  <c r="M15" i="12"/>
  <c r="I16" i="1" l="1"/>
  <c r="I21" i="1" s="1"/>
  <c r="G23" i="1" s="1"/>
  <c r="G24" i="1" s="1"/>
  <c r="G29" i="1" s="1"/>
  <c r="I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<sst xmlns="http://schemas.openxmlformats.org/spreadsheetml/2006/main" count="310" uniqueCount="181">
  <si>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</si>
  <si>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</si>
  <si>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</si>
  <si>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</si>
  <si>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</si>
  <si>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</si>
  <si>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</si>
  <si>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</si>
  <si>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</si>
  <si>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</si>
  <si>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</si>
  <si>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</si>
  <si>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</si>
  <si>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</si>
  <si>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</si>
  <si>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</si>
  <si>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</si>
  <si>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</si>
  <si>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</si>
  <si>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</si>
  <si>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</si>
  <si>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</si>
  <si>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</si>
  <si>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</si>
  <si>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</si>
  <si>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</si>
  <si>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</si>
  <si>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</si>
  <si>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</si>
  <si>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</si>
  <si>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</si>
  <si>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</si>
  <si>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</si>
  <si>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</si>
  <si>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</si>
  <si>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</si>
  <si>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</si>
  <si>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</si>
  <si>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</si>
  <si>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</si>
  <si>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</si>
  <si>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</si>
  <si>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Brozany č.p. 7</t>
  </si>
  <si>
    <t>Rozpočet:</t>
  </si>
  <si>
    <t>Misto</t>
  </si>
  <si>
    <t xml:space="preserve">Oprava štítu 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</si>
  <si>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</si>
  <si>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</si>
  <si>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</si>
  <si>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</si>
  <si>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</si>
  <si>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</si>
  <si>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</si>
  <si>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62</t>
  </si>
  <si>
    <t>Upravy povrchů vnější</t>
  </si>
  <si>
    <t>94</t>
  </si>
  <si>
    <t>Lešení a stavební výtahy</t>
  </si>
  <si>
    <t>97</t>
  </si>
  <si>
    <t>Prorážení otvorů</t>
  </si>
  <si>
    <t>99</t>
  </si>
  <si>
    <t>Staveništní přesun hmot</t>
  </si>
  <si>
    <t>762</t>
  </si>
  <si>
    <t>Konstrukce tesařské</t>
  </si>
  <si>
    <t>764</t>
  </si>
  <si>
    <t>Konstrukce klempířské</t>
  </si>
  <si>
    <t>765</t>
  </si>
  <si>
    <t>Krytiny tvrdé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</si>
  <si>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</si>
  <si>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</si>
  <si>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</si>
  <si>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</si>
  <si>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</si>
  <si>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</si>
  <si>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</si>
  <si>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</si>
  <si>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</si>
  <si>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</si>
  <si>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</si>
  <si>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</si>
  <si>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</si>
  <si>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</si>
  <si>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</si>
  <si>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</si>
  <si>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</si>
  <si>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</si>
  <si>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</si>
  <si>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</si>
  <si>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</si>
  <si>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</si>
  <si>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</si>
  <si>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</si>
  <si>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</si>
  <si>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</si>
  <si>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</si>
  <si>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</si>
  <si>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</si>
  <si>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319201311R00</t>
  </si>
  <si>
    <t>Vyrovnání povrchu zdiva maltou tl.do 5 cm</t>
  </si>
  <si>
    <t>m2</t>
  </si>
  <si>
    <t>POL1_0</t>
  </si>
  <si>
    <t>622401934R00</t>
  </si>
  <si>
    <t>Příplatek za pracnost</t>
  </si>
  <si>
    <t>622422211R00</t>
  </si>
  <si>
    <t>Oprava vnějších omítek vápen. hladk. II, do 20 %</t>
  </si>
  <si>
    <t>622315133R00</t>
  </si>
  <si>
    <t>Zateplovací systém PROFI fasáda, EPS F tl. 100 mm,, pastovitá omítka 105 -  štít</t>
  </si>
  <si>
    <t>622315133RV1</t>
  </si>
  <si>
    <t>Zateplovací systém PROFI, fasáda, EPS F tl. 120 mm, zakončený stěrkou s výztužnou tkaninou</t>
  </si>
  <si>
    <t>941941031R00</t>
  </si>
  <si>
    <t>Montáž lešení leh.řad.s podlahami,š.do 1 m, H 10 m</t>
  </si>
  <si>
    <t>941941191R00</t>
  </si>
  <si>
    <t>Příplatek za každý měsíc použití lešení k pol.1031</t>
  </si>
  <si>
    <t>941941831R00</t>
  </si>
  <si>
    <t>Demontáž lešení leh.řad.s podlahami,š.1 m, H 10 m</t>
  </si>
  <si>
    <t>979011211R00</t>
  </si>
  <si>
    <t>Svislá doprava suti a vybour. hmot za 2.NP nošením</t>
  </si>
  <si>
    <t>t</t>
  </si>
  <si>
    <t>979011219R00</t>
  </si>
  <si>
    <t>Přípl.k svislé dopr.suti za každé další NP nošením</t>
  </si>
  <si>
    <t>979082111R00</t>
  </si>
  <si>
    <t>Vnitrostaveništní doprava suti do 10 m</t>
  </si>
  <si>
    <t>979082121R00</t>
  </si>
  <si>
    <t>Příplatek k vnitrost. dopravě suti za dalších 5 m</t>
  </si>
  <si>
    <t>975043111R00</t>
  </si>
  <si>
    <t>Jednořad.podchycení stropů do 3,5 m,do 750 kg/m</t>
  </si>
  <si>
    <t>m</t>
  </si>
  <si>
    <t>979990101R00</t>
  </si>
  <si>
    <t>Poplatek za uložení směsi betonu a cihel skupina 170101 a 170102</t>
  </si>
  <si>
    <t>979990265R00</t>
  </si>
  <si>
    <t>Poplatek za uložení směsného komunálního odpadu</t>
  </si>
  <si>
    <t>soub</t>
  </si>
  <si>
    <t>999281148R00</t>
  </si>
  <si>
    <t>Přesun hmot pro opravy a údržbu do v. 12 m,nošením</t>
  </si>
  <si>
    <t>999281196R00</t>
  </si>
  <si>
    <t>Přesun hmot, opravy a údržba, příplatek do 5 km</t>
  </si>
  <si>
    <t>999281199R00</t>
  </si>
  <si>
    <t>Přesun hmot, opravy a údržba, přípl. dalších 5 km</t>
  </si>
  <si>
    <t>762341913R00</t>
  </si>
  <si>
    <t>Vyřezání otvorů střech, v laťování pl. do 4 m2</t>
  </si>
  <si>
    <t>762340130RA0</t>
  </si>
  <si>
    <t>Laťování střech vč. impregnace</t>
  </si>
  <si>
    <t>POL2_0</t>
  </si>
  <si>
    <t>762342205RT2</t>
  </si>
  <si>
    <t>Montáž kontralatí , včetně dodávky latí 3/5 cm</t>
  </si>
  <si>
    <t>762342811R00</t>
  </si>
  <si>
    <t xml:space="preserve">Demontáž laťování střech, </t>
  </si>
  <si>
    <t>762349999R99</t>
  </si>
  <si>
    <t>Úprava latí u styku</t>
  </si>
  <si>
    <t>764813133R00</t>
  </si>
  <si>
    <t>Lemování zdí z lakovaného Pz plechu, rš 330 mm</t>
  </si>
  <si>
    <t>764814533R00</t>
  </si>
  <si>
    <t>Závětrná lišta z lakovaného Pz plechu, rš 333 mm</t>
  </si>
  <si>
    <t>765312813R00</t>
  </si>
  <si>
    <t>Demontáž krytiny dvoudrážk., na sucho, pro použití</t>
  </si>
  <si>
    <t>765319211R00</t>
  </si>
  <si>
    <t>Mont.krytiny drážk.střech jedn.na sucho do 12ks/m2</t>
  </si>
  <si>
    <t>765391925R00</t>
  </si>
  <si>
    <t>Přeložení kryt.drážk. střech jednod.</t>
  </si>
  <si>
    <t>765391938R00</t>
  </si>
  <si>
    <t>Příplatek za sklon přes 45 do 60°,drážková krytina</t>
  </si>
  <si>
    <t>765799312RK8</t>
  </si>
  <si>
    <t>Montáž fólie na bednění přibitím, podstřešní difúzní fólie Jutadach Master 160</t>
  </si>
  <si>
    <t>005121020R</t>
  </si>
  <si>
    <t xml:space="preserve">Provoz zařízení staveniště </t>
  </si>
  <si>
    <t>Soubor</t>
  </si>
  <si>
    <t>005122010R</t>
  </si>
  <si>
    <t xml:space="preserve">Provoz objednatele </t>
  </si>
  <si>
    <t>005211080R</t>
  </si>
  <si>
    <t xml:space="preserve">Bezpečnostní a hygienická opatření na staveništi </t>
  </si>
  <si>
    <t>005123010R</t>
  </si>
  <si>
    <t>Extrémní místo provádění</t>
  </si>
  <si>
    <t/>
  </si>
  <si>
    <t>END</t>
  </si>
  <si>
    <t>Položkový propočet</t>
  </si>
  <si>
    <t xml:space="preserve">Položkový propočet </t>
  </si>
  <si>
    <t xml:space="preserve">RONING spol. s r.o., </t>
  </si>
  <si>
    <t>Raabova 1643</t>
  </si>
  <si>
    <t>53003</t>
  </si>
  <si>
    <t>Pardubice</t>
  </si>
  <si>
    <t>62028405</t>
  </si>
  <si>
    <t>CZ62028405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</si>
</sst>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Font="1" applyBorder="1" applyAlignment="1">
      <alignment horizontal="left" vertical="top" wrapText="1"/>
    </xf>
    <xf numFmtId="0" fontId="0" fillId="3" borderId="38" xfId="0" applyFill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8" xfId="0" applyNumberFormat="1" applyFont="1" applyFill="1" applyBorder="1"/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73" t="s">
        <v>39</v>
      </c>
      <c r="B2" s="173"/>
      <c r="C2" s="173"/>
      <c r="D2" s="173"/>
      <c r="E2" s="173"/>
      <c r="F2" s="173"/>
      <c r="G2" s="17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abSelected="1" topLeftCell="B3" zoomScaleNormal="100" zoomScaleSheetLayoutView="75" workbookViewId="0">
      <selection activeCell="P15" sqref="P15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196" t="s">
        <v>173</v>
      </c>
      <c r="C1" s="197"/>
      <c r="D1" s="197"/>
      <c r="E1" s="197"/>
      <c r="F1" s="197"/>
      <c r="G1" s="197"/>
      <c r="H1" s="197"/>
      <c r="I1" s="197"/>
      <c r="J1" s="198"/>
    </row>
    <row r="2" spans="1:15" ht="23.25" customHeight="1" x14ac:dyDescent="0.2">
      <c r="A2" s="3"/>
      <c r="B2" s="70" t="s">
        <v>40</v>
      </c>
      <c r="C2" s="71"/>
      <c r="D2" s="211" t="s">
        <v>45</v>
      </c>
      <c r="E2" s="212"/>
      <c r="F2" s="212"/>
      <c r="G2" s="212"/>
      <c r="H2" s="212"/>
      <c r="I2" s="212"/>
      <c r="J2" s="213"/>
      <c r="O2" s="1"/>
    </row>
    <row r="3" spans="1:15" ht="23.25" customHeight="1" x14ac:dyDescent="0.2">
      <c r="A3" s="3"/>
      <c r="B3" s="72" t="s">
        <v>44</v>
      </c>
      <c r="C3" s="73"/>
      <c r="D3" s="215" t="s">
        <v>42</v>
      </c>
      <c r="E3" s="216"/>
      <c r="F3" s="216"/>
      <c r="G3" s="216"/>
      <c r="H3" s="216"/>
      <c r="I3" s="216"/>
      <c r="J3" s="217"/>
    </row>
    <row r="4" spans="1:15" ht="23.25" hidden="1" customHeight="1" x14ac:dyDescent="0.2">
      <c r="A4" s="3"/>
      <c r="B4" s="74" t="s">
        <v>43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/>
      <c r="E5" s="22"/>
      <c r="F5" s="22"/>
      <c r="G5" s="22"/>
      <c r="H5" s="24" t="s">
        <v>33</v>
      </c>
      <c r="I5" s="79"/>
      <c r="J5" s="9"/>
    </row>
    <row r="6" spans="1:15" ht="15.75" customHeight="1" x14ac:dyDescent="0.2">
      <c r="A6" s="3"/>
      <c r="B6" s="34"/>
      <c r="C6" s="22"/>
      <c r="D6" s="79"/>
      <c r="E6" s="22"/>
      <c r="F6" s="22"/>
      <c r="G6" s="22"/>
      <c r="H6" s="24" t="s">
        <v>34</v>
      </c>
      <c r="I6" s="79"/>
      <c r="J6" s="9"/>
    </row>
    <row r="7" spans="1:15" ht="15.75" customHeight="1" x14ac:dyDescent="0.2">
      <c r="A7" s="3"/>
      <c r="B7" s="35"/>
      <c r="C7" s="80"/>
      <c r="D7" s="69"/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207" t="s">
        <v>175</v>
      </c>
      <c r="E11" s="207"/>
      <c r="F11" s="207"/>
      <c r="G11" s="207"/>
      <c r="H11" s="24" t="s">
        <v>33</v>
      </c>
      <c r="I11" s="79" t="s">
        <v>179</v>
      </c>
      <c r="J11" s="9"/>
    </row>
    <row r="12" spans="1:15" ht="15.75" customHeight="1" x14ac:dyDescent="0.2">
      <c r="A12" s="3"/>
      <c r="B12" s="34"/>
      <c r="C12" s="22"/>
      <c r="D12" s="220" t="s">
        <v>176</v>
      </c>
      <c r="E12" s="220"/>
      <c r="F12" s="220"/>
      <c r="G12" s="220"/>
      <c r="H12" s="24" t="s">
        <v>34</v>
      </c>
      <c r="I12" s="79" t="s">
        <v>180</v>
      </c>
      <c r="J12" s="9"/>
    </row>
    <row r="13" spans="1:15" ht="15.75" customHeight="1" x14ac:dyDescent="0.2">
      <c r="A13" s="3"/>
      <c r="B13" s="35"/>
      <c r="C13" s="80" t="s">
        <v>177</v>
      </c>
      <c r="D13" s="221" t="s">
        <v>178</v>
      </c>
      <c r="E13" s="221"/>
      <c r="F13" s="221"/>
      <c r="G13" s="221"/>
      <c r="H13" s="25"/>
      <c r="I13" s="29"/>
      <c r="J13" s="42"/>
    </row>
    <row r="14" spans="1:15" ht="24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214"/>
      <c r="F15" s="214"/>
      <c r="G15" s="218"/>
      <c r="H15" s="218"/>
      <c r="I15" s="218" t="s">
        <v>28</v>
      </c>
      <c r="J15" s="219"/>
    </row>
    <row r="16" spans="1:15" ht="23.25" customHeight="1" x14ac:dyDescent="0.2">
      <c r="A16" s="126" t="s">
        <v>23</v>
      </c>
      <c r="B16" s="127" t="s">
        <v>23</v>
      </c>
      <c r="C16" s="47"/>
      <c r="D16" s="48"/>
      <c r="E16" s="183"/>
      <c r="F16" s="184"/>
      <c r="G16" s="183"/>
      <c r="H16" s="184"/>
      <c r="I16" s="183">
        <f>I47+I48+I49+I50+I51</f>
        <v>162131</v>
      </c>
      <c r="J16" s="204"/>
    </row>
    <row r="17" spans="1:10" ht="23.25" customHeight="1" x14ac:dyDescent="0.2">
      <c r="A17" s="126" t="s">
        <v>24</v>
      </c>
      <c r="B17" s="127" t="s">
        <v>24</v>
      </c>
      <c r="C17" s="47"/>
      <c r="D17" s="48"/>
      <c r="E17" s="183"/>
      <c r="F17" s="184"/>
      <c r="G17" s="183"/>
      <c r="H17" s="184"/>
      <c r="I17" s="183">
        <f>I52+I53+I54</f>
        <v>52946</v>
      </c>
      <c r="J17" s="204"/>
    </row>
    <row r="18" spans="1:10" ht="23.25" customHeight="1" x14ac:dyDescent="0.2">
      <c r="A18" s="126" t="s">
        <v>25</v>
      </c>
      <c r="B18" s="127" t="s">
        <v>25</v>
      </c>
      <c r="C18" s="47"/>
      <c r="D18" s="48"/>
      <c r="E18" s="183"/>
      <c r="F18" s="184"/>
      <c r="G18" s="183"/>
      <c r="H18" s="184"/>
      <c r="I18" s="183"/>
      <c r="J18" s="204"/>
    </row>
    <row r="19" spans="1:10" ht="23.25" customHeight="1" x14ac:dyDescent="0.2">
      <c r="A19" s="126" t="s">
        <v>67</v>
      </c>
      <c r="B19" s="127" t="s">
        <v>26</v>
      </c>
      <c r="C19" s="47"/>
      <c r="D19" s="48"/>
      <c r="E19" s="183"/>
      <c r="F19" s="184"/>
      <c r="G19" s="183"/>
      <c r="H19" s="184"/>
      <c r="I19" s="183">
        <f>I55</f>
        <v>41842.520000000004</v>
      </c>
      <c r="J19" s="204"/>
    </row>
    <row r="20" spans="1:10" ht="23.25" customHeight="1" x14ac:dyDescent="0.2">
      <c r="A20" s="126" t="s">
        <v>68</v>
      </c>
      <c r="B20" s="127" t="s">
        <v>27</v>
      </c>
      <c r="C20" s="47"/>
      <c r="D20" s="48"/>
      <c r="E20" s="183"/>
      <c r="F20" s="184"/>
      <c r="G20" s="183"/>
      <c r="H20" s="184"/>
      <c r="I20" s="183"/>
      <c r="J20" s="204"/>
    </row>
    <row r="21" spans="1:10" ht="23.25" customHeight="1" x14ac:dyDescent="0.2">
      <c r="A21" s="3"/>
      <c r="B21" s="63" t="s">
        <v>28</v>
      </c>
      <c r="C21" s="64"/>
      <c r="D21" s="65"/>
      <c r="E21" s="205"/>
      <c r="F21" s="206"/>
      <c r="G21" s="205"/>
      <c r="H21" s="206"/>
      <c r="I21" s="205">
        <f>SUM(I16:J20)</f>
        <v>256919.52000000002</v>
      </c>
      <c r="J21" s="210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15</v>
      </c>
      <c r="F23" s="50" t="s">
        <v>0</v>
      </c>
      <c r="G23" s="202">
        <f>I21</f>
        <v>256919.52000000002</v>
      </c>
      <c r="H23" s="203"/>
      <c r="I23" s="203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15</v>
      </c>
      <c r="F24" s="50" t="s">
        <v>0</v>
      </c>
      <c r="G24" s="208">
        <f>ZakladDPHSni*E24/100</f>
        <v>38537.928</v>
      </c>
      <c r="H24" s="209"/>
      <c r="I24" s="209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202"/>
      <c r="H25" s="203"/>
      <c r="I25" s="203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99"/>
      <c r="H26" s="200"/>
      <c r="I26" s="200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201"/>
      <c r="H27" s="201"/>
      <c r="I27" s="201"/>
      <c r="J27" s="52" t="str">
        <f t="shared" si="0"/>
        <v>CZK</v>
      </c>
    </row>
    <row r="28" spans="1:10" ht="27.75" hidden="1" customHeight="1" thickBot="1" x14ac:dyDescent="0.25">
      <c r="A28" s="3"/>
      <c r="B28" s="99" t="s">
        <v>22</v>
      </c>
      <c r="C28" s="100"/>
      <c r="D28" s="100"/>
      <c r="E28" s="101"/>
      <c r="F28" s="102"/>
      <c r="G28" s="185"/>
      <c r="H28" s="186"/>
      <c r="I28" s="186"/>
      <c r="J28" s="103" t="str">
        <f t="shared" si="0"/>
        <v>CZK</v>
      </c>
    </row>
    <row r="29" spans="1:10" ht="27.75" customHeight="1" thickBot="1" x14ac:dyDescent="0.25">
      <c r="A29" s="3"/>
      <c r="B29" s="99" t="s">
        <v>35</v>
      </c>
      <c r="C29" s="104"/>
      <c r="D29" s="104"/>
      <c r="E29" s="104"/>
      <c r="F29" s="104"/>
      <c r="G29" s="185">
        <f>Zaokrouhleni+DPHSni+ZakladDPHSni</f>
        <v>295457.44800000003</v>
      </c>
      <c r="H29" s="185"/>
      <c r="I29" s="185"/>
      <c r="J29" s="105" t="s">
        <v>48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45159</v>
      </c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181"/>
      <c r="E34" s="181"/>
      <c r="G34" s="181"/>
      <c r="H34" s="181"/>
      <c r="I34" s="181"/>
      <c r="J34" s="31"/>
    </row>
    <row r="35" spans="1:10" ht="12.75" customHeight="1" x14ac:dyDescent="0.2">
      <c r="A35" s="3"/>
      <c r="B35" s="3"/>
      <c r="D35" s="182" t="s">
        <v>2</v>
      </c>
      <c r="E35" s="182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1"/>
      <c r="G37" s="91"/>
      <c r="H37" s="91"/>
      <c r="I37" s="91"/>
      <c r="J37" s="2"/>
    </row>
    <row r="38" spans="1:10" ht="25.5" hidden="1" customHeight="1" x14ac:dyDescent="0.2">
      <c r="A38" s="83" t="s">
        <v>37</v>
      </c>
      <c r="B38" s="85" t="s">
        <v>16</v>
      </c>
      <c r="C38" s="86" t="s">
        <v>5</v>
      </c>
      <c r="D38" s="87"/>
      <c r="E38" s="87"/>
      <c r="F38" s="92" t="str">
        <f>B23</f>
        <v>Základ pro sníženou DPH</v>
      </c>
      <c r="G38" s="92" t="str">
        <f>B25</f>
        <v>Základ pro základní DPH</v>
      </c>
      <c r="H38" s="93" t="s">
        <v>17</v>
      </c>
      <c r="I38" s="93" t="s">
        <v>1</v>
      </c>
      <c r="J38" s="88" t="s">
        <v>0</v>
      </c>
    </row>
    <row r="39" spans="1:10" ht="25.5" hidden="1" customHeight="1" x14ac:dyDescent="0.2">
      <c r="A39" s="83">
        <v>1</v>
      </c>
      <c r="B39" s="89" t="s">
        <v>46</v>
      </c>
      <c r="C39" s="187" t="s">
        <v>45</v>
      </c>
      <c r="D39" s="188"/>
      <c r="E39" s="188"/>
      <c r="F39" s="94">
        <v>0</v>
      </c>
      <c r="G39" s="95">
        <v>240710.44</v>
      </c>
      <c r="H39" s="96">
        <v>50549</v>
      </c>
      <c r="I39" s="96">
        <v>291259.44</v>
      </c>
      <c r="J39" s="90">
        <f>IF(CenaCelkemVypocet=0,"",I39/CenaCelkemVypocet*100)</f>
        <v>100</v>
      </c>
    </row>
    <row r="40" spans="1:10" ht="25.5" hidden="1" customHeight="1" x14ac:dyDescent="0.2">
      <c r="A40" s="83"/>
      <c r="B40" s="189" t="s">
        <v>47</v>
      </c>
      <c r="C40" s="190"/>
      <c r="D40" s="190"/>
      <c r="E40" s="191"/>
      <c r="F40" s="97">
        <f>SUMIF(A39:A39,"=1",F39:F39)</f>
        <v>0</v>
      </c>
      <c r="G40" s="98">
        <f>SUMIF(A39:A39,"=1",G39:G39)</f>
        <v>240710.44</v>
      </c>
      <c r="H40" s="98">
        <f>SUMIF(A39:A39,"=1",H39:H39)</f>
        <v>50549</v>
      </c>
      <c r="I40" s="98">
        <f>SUMIF(A39:A39,"=1",I39:I39)</f>
        <v>291259.44</v>
      </c>
      <c r="J40" s="84">
        <f>SUMIF(A39:A39,"=1",J39:J39)</f>
        <v>100</v>
      </c>
    </row>
    <row r="44" spans="1:10" ht="15.75" x14ac:dyDescent="0.25">
      <c r="B44" s="106" t="s">
        <v>49</v>
      </c>
    </row>
    <row r="46" spans="1:10" ht="25.5" customHeight="1" x14ac:dyDescent="0.2">
      <c r="A46" s="107"/>
      <c r="B46" s="111" t="s">
        <v>16</v>
      </c>
      <c r="C46" s="111" t="s">
        <v>5</v>
      </c>
      <c r="D46" s="112"/>
      <c r="E46" s="112"/>
      <c r="F46" s="115" t="s">
        <v>50</v>
      </c>
      <c r="G46" s="115"/>
      <c r="H46" s="115"/>
      <c r="I46" s="192" t="s">
        <v>28</v>
      </c>
      <c r="J46" s="192"/>
    </row>
    <row r="47" spans="1:10" ht="25.5" customHeight="1" x14ac:dyDescent="0.2">
      <c r="A47" s="108"/>
      <c r="B47" s="116" t="s">
        <v>51</v>
      </c>
      <c r="C47" s="194" t="s">
        <v>52</v>
      </c>
      <c r="D47" s="195"/>
      <c r="E47" s="195"/>
      <c r="F47" s="118" t="s">
        <v>23</v>
      </c>
      <c r="G47" s="119"/>
      <c r="H47" s="119"/>
      <c r="I47" s="193">
        <f>'Propočet Pol'!G8</f>
        <v>12660</v>
      </c>
      <c r="J47" s="193"/>
    </row>
    <row r="48" spans="1:10" ht="25.5" customHeight="1" x14ac:dyDescent="0.2">
      <c r="A48" s="108"/>
      <c r="B48" s="110" t="s">
        <v>53</v>
      </c>
      <c r="C48" s="175" t="s">
        <v>54</v>
      </c>
      <c r="D48" s="176"/>
      <c r="E48" s="176"/>
      <c r="F48" s="120" t="s">
        <v>23</v>
      </c>
      <c r="G48" s="121"/>
      <c r="H48" s="121"/>
      <c r="I48" s="174">
        <f>'Propočet Pol'!G10</f>
        <v>99280</v>
      </c>
      <c r="J48" s="174"/>
    </row>
    <row r="49" spans="1:10" ht="25.5" customHeight="1" x14ac:dyDescent="0.2">
      <c r="A49" s="108"/>
      <c r="B49" s="110" t="s">
        <v>55</v>
      </c>
      <c r="C49" s="175" t="s">
        <v>56</v>
      </c>
      <c r="D49" s="176"/>
      <c r="E49" s="176"/>
      <c r="F49" s="120" t="s">
        <v>23</v>
      </c>
      <c r="G49" s="121"/>
      <c r="H49" s="121"/>
      <c r="I49" s="174">
        <f>'Propočet Pol'!G15</f>
        <v>32580</v>
      </c>
      <c r="J49" s="174"/>
    </row>
    <row r="50" spans="1:10" ht="25.5" customHeight="1" x14ac:dyDescent="0.2">
      <c r="A50" s="108"/>
      <c r="B50" s="110" t="s">
        <v>57</v>
      </c>
      <c r="C50" s="175" t="s">
        <v>58</v>
      </c>
      <c r="D50" s="176"/>
      <c r="E50" s="176"/>
      <c r="F50" s="120" t="s">
        <v>23</v>
      </c>
      <c r="G50" s="121"/>
      <c r="H50" s="121"/>
      <c r="I50" s="174">
        <f>'Propočet Pol'!G19</f>
        <v>12677.5</v>
      </c>
      <c r="J50" s="174"/>
    </row>
    <row r="51" spans="1:10" ht="25.5" customHeight="1" x14ac:dyDescent="0.2">
      <c r="A51" s="108"/>
      <c r="B51" s="110" t="s">
        <v>59</v>
      </c>
      <c r="C51" s="175" t="s">
        <v>60</v>
      </c>
      <c r="D51" s="176"/>
      <c r="E51" s="176"/>
      <c r="F51" s="120" t="s">
        <v>23</v>
      </c>
      <c r="G51" s="121"/>
      <c r="H51" s="121"/>
      <c r="I51" s="174">
        <f>'Propočet Pol'!G27</f>
        <v>4933.5</v>
      </c>
      <c r="J51" s="174"/>
    </row>
    <row r="52" spans="1:10" ht="25.5" customHeight="1" x14ac:dyDescent="0.2">
      <c r="A52" s="108"/>
      <c r="B52" s="110" t="s">
        <v>61</v>
      </c>
      <c r="C52" s="175" t="s">
        <v>62</v>
      </c>
      <c r="D52" s="176"/>
      <c r="E52" s="176"/>
      <c r="F52" s="120" t="s">
        <v>24</v>
      </c>
      <c r="G52" s="121"/>
      <c r="H52" s="121"/>
      <c r="I52" s="174">
        <f>'Propočet Pol'!G31</f>
        <v>16254</v>
      </c>
      <c r="J52" s="174"/>
    </row>
    <row r="53" spans="1:10" ht="25.5" customHeight="1" x14ac:dyDescent="0.2">
      <c r="A53" s="108"/>
      <c r="B53" s="110" t="s">
        <v>63</v>
      </c>
      <c r="C53" s="175" t="s">
        <v>64</v>
      </c>
      <c r="D53" s="176"/>
      <c r="E53" s="176"/>
      <c r="F53" s="120" t="s">
        <v>24</v>
      </c>
      <c r="G53" s="121"/>
      <c r="H53" s="121"/>
      <c r="I53" s="174">
        <f>'Propočet Pol'!G37</f>
        <v>19460</v>
      </c>
      <c r="J53" s="174"/>
    </row>
    <row r="54" spans="1:10" ht="25.5" customHeight="1" x14ac:dyDescent="0.2">
      <c r="A54" s="108"/>
      <c r="B54" s="110" t="s">
        <v>65</v>
      </c>
      <c r="C54" s="175" t="s">
        <v>66</v>
      </c>
      <c r="D54" s="176"/>
      <c r="E54" s="176"/>
      <c r="F54" s="120" t="s">
        <v>24</v>
      </c>
      <c r="G54" s="121"/>
      <c r="H54" s="121"/>
      <c r="I54" s="174">
        <f>'Propočet Pol'!G40</f>
        <v>17232</v>
      </c>
      <c r="J54" s="174"/>
    </row>
    <row r="55" spans="1:10" ht="25.5" customHeight="1" x14ac:dyDescent="0.2">
      <c r="A55" s="108"/>
      <c r="B55" s="117" t="s">
        <v>67</v>
      </c>
      <c r="C55" s="178" t="s">
        <v>26</v>
      </c>
      <c r="D55" s="179"/>
      <c r="E55" s="179"/>
      <c r="F55" s="122" t="s">
        <v>67</v>
      </c>
      <c r="G55" s="123"/>
      <c r="H55" s="123"/>
      <c r="I55" s="177">
        <f>'Propočet Pol'!G46</f>
        <v>41842.520000000004</v>
      </c>
      <c r="J55" s="177"/>
    </row>
    <row r="56" spans="1:10" ht="25.5" customHeight="1" x14ac:dyDescent="0.2">
      <c r="A56" s="109"/>
      <c r="B56" s="113" t="s">
        <v>1</v>
      </c>
      <c r="C56" s="113"/>
      <c r="D56" s="114"/>
      <c r="E56" s="114"/>
      <c r="F56" s="124"/>
      <c r="G56" s="125"/>
      <c r="H56" s="125"/>
      <c r="I56" s="180">
        <f>SUM(I47:I55)</f>
        <v>256919.52000000002</v>
      </c>
      <c r="J56" s="180"/>
    </row>
    <row r="57" spans="1:10" x14ac:dyDescent="0.2">
      <c r="F57" s="82"/>
      <c r="G57" s="82"/>
      <c r="H57" s="82"/>
      <c r="I57" s="82"/>
      <c r="J57" s="82"/>
    </row>
    <row r="58" spans="1:10" x14ac:dyDescent="0.2">
      <c r="F58" s="82"/>
      <c r="G58" s="82"/>
      <c r="H58" s="82"/>
      <c r="I58" s="82"/>
      <c r="J58" s="82"/>
    </row>
    <row r="59" spans="1:10" x14ac:dyDescent="0.2">
      <c r="F59" s="82"/>
      <c r="G59" s="82"/>
      <c r="H59" s="82"/>
      <c r="I59" s="82"/>
      <c r="J59" s="8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9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22" t="s">
        <v>6</v>
      </c>
      <c r="B1" s="222"/>
      <c r="C1" s="223"/>
      <c r="D1" s="222"/>
      <c r="E1" s="222"/>
      <c r="F1" s="222"/>
      <c r="G1" s="222"/>
    </row>
    <row r="2" spans="1:7" ht="24.95" customHeight="1" x14ac:dyDescent="0.2">
      <c r="A2" s="68" t="s">
        <v>41</v>
      </c>
      <c r="B2" s="67"/>
      <c r="C2" s="224"/>
      <c r="D2" s="224"/>
      <c r="E2" s="224"/>
      <c r="F2" s="224"/>
      <c r="G2" s="225"/>
    </row>
    <row r="3" spans="1:7" ht="24.95" hidden="1" customHeight="1" x14ac:dyDescent="0.2">
      <c r="A3" s="68" t="s">
        <v>7</v>
      </c>
      <c r="B3" s="67"/>
      <c r="C3" s="224"/>
      <c r="D3" s="224"/>
      <c r="E3" s="224"/>
      <c r="F3" s="224"/>
      <c r="G3" s="225"/>
    </row>
    <row r="4" spans="1:7" ht="24.95" hidden="1" customHeight="1" x14ac:dyDescent="0.2">
      <c r="A4" s="68" t="s">
        <v>8</v>
      </c>
      <c r="B4" s="67"/>
      <c r="C4" s="224"/>
      <c r="D4" s="224"/>
      <c r="E4" s="224"/>
      <c r="F4" s="224"/>
      <c r="G4" s="225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2"/>
  <sheetViews>
    <sheetView topLeftCell="A15" workbookViewId="0">
      <selection activeCell="Y44" sqref="Y44"/>
    </sheetView>
  </sheetViews>
  <sheetFormatPr defaultRowHeight="12.75" outlineLevelRow="1" x14ac:dyDescent="0.2"/>
  <cols>
    <col min="1" max="1" width="4.28515625" customWidth="1"/>
    <col min="2" max="2" width="14.42578125" style="81" customWidth="1"/>
    <col min="3" max="3" width="38.28515625" style="81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26" t="s">
        <v>174</v>
      </c>
      <c r="B1" s="226"/>
      <c r="C1" s="226"/>
      <c r="D1" s="226"/>
      <c r="E1" s="226"/>
      <c r="F1" s="226"/>
      <c r="G1" s="226"/>
      <c r="AE1" t="s">
        <v>70</v>
      </c>
    </row>
    <row r="2" spans="1:60" ht="24.95" customHeight="1" x14ac:dyDescent="0.2">
      <c r="A2" s="130" t="s">
        <v>69</v>
      </c>
      <c r="B2" s="128"/>
      <c r="C2" s="227" t="s">
        <v>45</v>
      </c>
      <c r="D2" s="228"/>
      <c r="E2" s="228"/>
      <c r="F2" s="228"/>
      <c r="G2" s="229"/>
      <c r="AE2" t="s">
        <v>71</v>
      </c>
    </row>
    <row r="3" spans="1:60" ht="24.95" customHeight="1" x14ac:dyDescent="0.2">
      <c r="A3" s="131" t="s">
        <v>7</v>
      </c>
      <c r="B3" s="129"/>
      <c r="C3" s="230" t="s">
        <v>42</v>
      </c>
      <c r="D3" s="231"/>
      <c r="E3" s="231"/>
      <c r="F3" s="231"/>
      <c r="G3" s="232"/>
      <c r="AE3" t="s">
        <v>72</v>
      </c>
    </row>
    <row r="4" spans="1:60" ht="24.95" hidden="1" customHeight="1" x14ac:dyDescent="0.2">
      <c r="A4" s="131" t="s">
        <v>8</v>
      </c>
      <c r="B4" s="129"/>
      <c r="C4" s="230"/>
      <c r="D4" s="231"/>
      <c r="E4" s="231"/>
      <c r="F4" s="231"/>
      <c r="G4" s="232"/>
      <c r="AE4" t="s">
        <v>73</v>
      </c>
    </row>
    <row r="5" spans="1:60" hidden="1" x14ac:dyDescent="0.2">
      <c r="A5" s="132" t="s">
        <v>74</v>
      </c>
      <c r="B5" s="133"/>
      <c r="C5" s="133"/>
      <c r="D5" s="134"/>
      <c r="E5" s="134"/>
      <c r="F5" s="134"/>
      <c r="G5" s="135"/>
      <c r="AE5" t="s">
        <v>75</v>
      </c>
    </row>
    <row r="7" spans="1:60" ht="38.25" x14ac:dyDescent="0.2">
      <c r="A7" s="140" t="s">
        <v>76</v>
      </c>
      <c r="B7" s="141" t="s">
        <v>77</v>
      </c>
      <c r="C7" s="141" t="s">
        <v>78</v>
      </c>
      <c r="D7" s="140" t="s">
        <v>79</v>
      </c>
      <c r="E7" s="140" t="s">
        <v>80</v>
      </c>
      <c r="F7" s="136" t="s">
        <v>81</v>
      </c>
      <c r="G7" s="154" t="s">
        <v>28</v>
      </c>
      <c r="H7" s="155" t="s">
        <v>29</v>
      </c>
      <c r="I7" s="155" t="s">
        <v>82</v>
      </c>
      <c r="J7" s="155" t="s">
        <v>30</v>
      </c>
      <c r="K7" s="155" t="s">
        <v>83</v>
      </c>
      <c r="L7" s="155" t="s">
        <v>84</v>
      </c>
      <c r="M7" s="155" t="s">
        <v>85</v>
      </c>
      <c r="N7" s="155" t="s">
        <v>86</v>
      </c>
      <c r="O7" s="155" t="s">
        <v>87</v>
      </c>
      <c r="P7" s="155" t="s">
        <v>88</v>
      </c>
      <c r="Q7" s="155" t="s">
        <v>89</v>
      </c>
      <c r="R7" s="155" t="s">
        <v>90</v>
      </c>
      <c r="S7" s="155" t="s">
        <v>91</v>
      </c>
      <c r="T7" s="155" t="s">
        <v>92</v>
      </c>
      <c r="U7" s="143" t="s">
        <v>93</v>
      </c>
    </row>
    <row r="8" spans="1:60" x14ac:dyDescent="0.2">
      <c r="A8" s="156" t="s">
        <v>94</v>
      </c>
      <c r="B8" s="157" t="s">
        <v>51</v>
      </c>
      <c r="C8" s="158" t="s">
        <v>52</v>
      </c>
      <c r="D8" s="159"/>
      <c r="E8" s="160"/>
      <c r="F8" s="161"/>
      <c r="G8" s="161">
        <f>SUMIF(AE9:AE9,"&lt;&gt;NOR",G9:G9)</f>
        <v>12660</v>
      </c>
      <c r="H8" s="161"/>
      <c r="I8" s="161">
        <f>SUM(I9:I9)</f>
        <v>1250.0999999999999</v>
      </c>
      <c r="J8" s="161"/>
      <c r="K8" s="161">
        <f>SUM(K9:K9)</f>
        <v>10284.9</v>
      </c>
      <c r="L8" s="161"/>
      <c r="M8" s="161">
        <f>SUM(M9:M9)</f>
        <v>15318.6</v>
      </c>
      <c r="N8" s="142"/>
      <c r="O8" s="142">
        <f>SUM(O9:O9)</f>
        <v>1.1301000000000001</v>
      </c>
      <c r="P8" s="142"/>
      <c r="Q8" s="142">
        <f>SUM(Q9:Q9)</f>
        <v>0</v>
      </c>
      <c r="R8" s="142"/>
      <c r="S8" s="142"/>
      <c r="T8" s="156"/>
      <c r="U8" s="142">
        <f>SUM(U9:U9)</f>
        <v>12.3</v>
      </c>
      <c r="AE8" t="s">
        <v>95</v>
      </c>
    </row>
    <row r="9" spans="1:60" outlineLevel="1" x14ac:dyDescent="0.2">
      <c r="A9" s="138">
        <v>1</v>
      </c>
      <c r="B9" s="138" t="s">
        <v>96</v>
      </c>
      <c r="C9" s="168" t="s">
        <v>97</v>
      </c>
      <c r="D9" s="144" t="s">
        <v>98</v>
      </c>
      <c r="E9" s="150">
        <v>30</v>
      </c>
      <c r="F9" s="152">
        <v>422</v>
      </c>
      <c r="G9" s="152">
        <f>F9*E9</f>
        <v>12660</v>
      </c>
      <c r="H9" s="152">
        <v>41.67</v>
      </c>
      <c r="I9" s="152">
        <f>ROUND(E9*H9,2)</f>
        <v>1250.0999999999999</v>
      </c>
      <c r="J9" s="152">
        <v>342.83</v>
      </c>
      <c r="K9" s="152">
        <f>ROUND(E9*J9,2)</f>
        <v>10284.9</v>
      </c>
      <c r="L9" s="152">
        <v>21</v>
      </c>
      <c r="M9" s="152">
        <f>G9*(1+L9/100)</f>
        <v>15318.6</v>
      </c>
      <c r="N9" s="145">
        <v>3.7670000000000002E-2</v>
      </c>
      <c r="O9" s="145">
        <f>ROUND(E9*N9,5)</f>
        <v>1.1301000000000001</v>
      </c>
      <c r="P9" s="145">
        <v>0</v>
      </c>
      <c r="Q9" s="145">
        <f>ROUND(E9*P9,5)</f>
        <v>0</v>
      </c>
      <c r="R9" s="145"/>
      <c r="S9" s="145"/>
      <c r="T9" s="146">
        <v>0.41</v>
      </c>
      <c r="U9" s="145">
        <f>ROUND(E9*T9,2)</f>
        <v>12.3</v>
      </c>
      <c r="V9" s="137"/>
      <c r="W9" s="137"/>
      <c r="X9" s="137"/>
      <c r="Y9" s="137"/>
      <c r="Z9" s="137"/>
      <c r="AA9" s="137"/>
      <c r="AB9" s="137"/>
      <c r="AC9" s="137"/>
      <c r="AD9" s="137"/>
      <c r="AE9" s="137" t="s">
        <v>99</v>
      </c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x14ac:dyDescent="0.2">
      <c r="A10" s="139" t="s">
        <v>94</v>
      </c>
      <c r="B10" s="139" t="s">
        <v>53</v>
      </c>
      <c r="C10" s="169" t="s">
        <v>54</v>
      </c>
      <c r="D10" s="147"/>
      <c r="E10" s="151"/>
      <c r="F10" s="153"/>
      <c r="G10" s="153">
        <f>SUMIF(AE11:AE14,"&lt;&gt;NOR",G11:G14)</f>
        <v>99280</v>
      </c>
      <c r="H10" s="153"/>
      <c r="I10" s="153">
        <f>SUM(I11:I14)</f>
        <v>23844</v>
      </c>
      <c r="J10" s="153"/>
      <c r="K10" s="153">
        <f>SUM(K11:K14)</f>
        <v>75716</v>
      </c>
      <c r="L10" s="153"/>
      <c r="M10" s="153">
        <f>SUM(M11:M14)</f>
        <v>120128.79999999999</v>
      </c>
      <c r="N10" s="148"/>
      <c r="O10" s="148">
        <f>SUM(O11:O14)</f>
        <v>0.98149999999999993</v>
      </c>
      <c r="P10" s="148"/>
      <c r="Q10" s="148">
        <f>SUM(Q11:Q14)</f>
        <v>1.26</v>
      </c>
      <c r="R10" s="148"/>
      <c r="S10" s="148"/>
      <c r="T10" s="149"/>
      <c r="U10" s="148">
        <f>SUM(U11:U14)</f>
        <v>69.319999999999993</v>
      </c>
      <c r="AE10" t="s">
        <v>95</v>
      </c>
    </row>
    <row r="11" spans="1:60" outlineLevel="1" x14ac:dyDescent="0.2">
      <c r="A11" s="138">
        <v>2</v>
      </c>
      <c r="B11" s="138" t="s">
        <v>100</v>
      </c>
      <c r="C11" s="168" t="s">
        <v>101</v>
      </c>
      <c r="D11" s="144" t="s">
        <v>98</v>
      </c>
      <c r="E11" s="150">
        <v>20</v>
      </c>
      <c r="F11" s="152">
        <v>322</v>
      </c>
      <c r="G11" s="152">
        <f>F11*E11</f>
        <v>6440</v>
      </c>
      <c r="H11" s="152">
        <v>0</v>
      </c>
      <c r="I11" s="152">
        <f>ROUND(E11*H11,2)</f>
        <v>0</v>
      </c>
      <c r="J11" s="152">
        <v>385.5</v>
      </c>
      <c r="K11" s="152">
        <f>ROUND(E11*J11,2)</f>
        <v>7710</v>
      </c>
      <c r="L11" s="152">
        <v>21</v>
      </c>
      <c r="M11" s="152">
        <f>G11*(1+L11/100)</f>
        <v>7792.4</v>
      </c>
      <c r="N11" s="145">
        <v>0</v>
      </c>
      <c r="O11" s="145">
        <f>ROUND(E11*N11,5)</f>
        <v>0</v>
      </c>
      <c r="P11" s="145">
        <v>0</v>
      </c>
      <c r="Q11" s="145">
        <f>ROUND(E11*P11,5)</f>
        <v>0</v>
      </c>
      <c r="R11" s="145"/>
      <c r="S11" s="145"/>
      <c r="T11" s="146">
        <v>0.69</v>
      </c>
      <c r="U11" s="145">
        <f>ROUND(E11*T11,2)</f>
        <v>13.8</v>
      </c>
      <c r="V11" s="137"/>
      <c r="W11" s="137"/>
      <c r="X11" s="137"/>
      <c r="Y11" s="137"/>
      <c r="Z11" s="137"/>
      <c r="AA11" s="137"/>
      <c r="AB11" s="137"/>
      <c r="AC11" s="137"/>
      <c r="AD11" s="137"/>
      <c r="AE11" s="137" t="s">
        <v>99</v>
      </c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outlineLevel="1" x14ac:dyDescent="0.2">
      <c r="A12" s="138">
        <v>3</v>
      </c>
      <c r="B12" s="138" t="s">
        <v>102</v>
      </c>
      <c r="C12" s="168" t="s">
        <v>103</v>
      </c>
      <c r="D12" s="144" t="s">
        <v>98</v>
      </c>
      <c r="E12" s="150">
        <v>20</v>
      </c>
      <c r="F12" s="152">
        <v>285</v>
      </c>
      <c r="G12" s="152">
        <f t="shared" ref="G12:G49" si="0">F12*E12</f>
        <v>5700</v>
      </c>
      <c r="H12" s="152">
        <v>33.5</v>
      </c>
      <c r="I12" s="152">
        <f>ROUND(E12*H12,2)</f>
        <v>670</v>
      </c>
      <c r="J12" s="152">
        <v>319.5</v>
      </c>
      <c r="K12" s="152">
        <f>ROUND(E12*J12,2)</f>
        <v>6390</v>
      </c>
      <c r="L12" s="152">
        <v>21</v>
      </c>
      <c r="M12" s="152">
        <f>G12*(1+L12/100)</f>
        <v>6897</v>
      </c>
      <c r="N12" s="145">
        <v>1.865E-2</v>
      </c>
      <c r="O12" s="145">
        <f>ROUND(E12*N12,5)</f>
        <v>0.373</v>
      </c>
      <c r="P12" s="145">
        <v>6.3E-2</v>
      </c>
      <c r="Q12" s="145">
        <f>ROUND(E12*P12,5)</f>
        <v>1.26</v>
      </c>
      <c r="R12" s="145"/>
      <c r="S12" s="145"/>
      <c r="T12" s="146">
        <v>0.23425000000000001</v>
      </c>
      <c r="U12" s="145">
        <f>ROUND(E12*T12,2)</f>
        <v>4.6900000000000004</v>
      </c>
      <c r="V12" s="137"/>
      <c r="W12" s="137"/>
      <c r="X12" s="137"/>
      <c r="Y12" s="137"/>
      <c r="Z12" s="137"/>
      <c r="AA12" s="137"/>
      <c r="AB12" s="137"/>
      <c r="AC12" s="137"/>
      <c r="AD12" s="137"/>
      <c r="AE12" s="137" t="s">
        <v>99</v>
      </c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ht="22.5" outlineLevel="1" x14ac:dyDescent="0.2">
      <c r="A13" s="138">
        <v>4</v>
      </c>
      <c r="B13" s="138" t="s">
        <v>104</v>
      </c>
      <c r="C13" s="168" t="s">
        <v>105</v>
      </c>
      <c r="D13" s="144" t="s">
        <v>98</v>
      </c>
      <c r="E13" s="150">
        <v>20</v>
      </c>
      <c r="F13" s="152">
        <v>2485</v>
      </c>
      <c r="G13" s="152">
        <f t="shared" si="0"/>
        <v>49700</v>
      </c>
      <c r="H13" s="152">
        <v>609.19000000000005</v>
      </c>
      <c r="I13" s="152">
        <f>ROUND(E13*H13,2)</f>
        <v>12183.8</v>
      </c>
      <c r="J13" s="152">
        <v>1810.81</v>
      </c>
      <c r="K13" s="152">
        <f>ROUND(E13*J13,2)</f>
        <v>36216.199999999997</v>
      </c>
      <c r="L13" s="152">
        <v>21</v>
      </c>
      <c r="M13" s="152">
        <f>G13*(1+L13/100)</f>
        <v>60137</v>
      </c>
      <c r="N13" s="145">
        <v>1.4239999999999999E-2</v>
      </c>
      <c r="O13" s="145">
        <f>ROUND(E13*N13,5)</f>
        <v>0.2848</v>
      </c>
      <c r="P13" s="145">
        <v>0</v>
      </c>
      <c r="Q13" s="145">
        <f>ROUND(E13*P13,5)</f>
        <v>0</v>
      </c>
      <c r="R13" s="145"/>
      <c r="S13" s="145"/>
      <c r="T13" s="146">
        <v>1.2558</v>
      </c>
      <c r="U13" s="145">
        <f>ROUND(E13*T13,2)</f>
        <v>25.12</v>
      </c>
      <c r="V13" s="137"/>
      <c r="W13" s="137"/>
      <c r="X13" s="137"/>
      <c r="Y13" s="137"/>
      <c r="Z13" s="137"/>
      <c r="AA13" s="137"/>
      <c r="AB13" s="137"/>
      <c r="AC13" s="137"/>
      <c r="AD13" s="137"/>
      <c r="AE13" s="137" t="s">
        <v>99</v>
      </c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ht="22.5" outlineLevel="1" x14ac:dyDescent="0.2">
      <c r="A14" s="138">
        <v>5</v>
      </c>
      <c r="B14" s="138" t="s">
        <v>106</v>
      </c>
      <c r="C14" s="168" t="s">
        <v>107</v>
      </c>
      <c r="D14" s="144" t="s">
        <v>98</v>
      </c>
      <c r="E14" s="150">
        <v>30</v>
      </c>
      <c r="F14" s="152">
        <v>1248</v>
      </c>
      <c r="G14" s="152">
        <f t="shared" si="0"/>
        <v>37440</v>
      </c>
      <c r="H14" s="152">
        <v>366.34</v>
      </c>
      <c r="I14" s="152">
        <f>ROUND(E14*H14,2)</f>
        <v>10990.2</v>
      </c>
      <c r="J14" s="152">
        <v>846.66000000000008</v>
      </c>
      <c r="K14" s="152">
        <f>ROUND(E14*J14,2)</f>
        <v>25399.8</v>
      </c>
      <c r="L14" s="152">
        <v>21</v>
      </c>
      <c r="M14" s="152">
        <f>G14*(1+L14/100)</f>
        <v>45302.400000000001</v>
      </c>
      <c r="N14" s="145">
        <v>1.0789999999999999E-2</v>
      </c>
      <c r="O14" s="145">
        <f>ROUND(E14*N14,5)</f>
        <v>0.32369999999999999</v>
      </c>
      <c r="P14" s="145">
        <v>0</v>
      </c>
      <c r="Q14" s="145">
        <f>ROUND(E14*P14,5)</f>
        <v>0</v>
      </c>
      <c r="R14" s="145"/>
      <c r="S14" s="145"/>
      <c r="T14" s="146">
        <v>0.85699999999999998</v>
      </c>
      <c r="U14" s="145">
        <f>ROUND(E14*T14,2)</f>
        <v>25.71</v>
      </c>
      <c r="V14" s="137"/>
      <c r="W14" s="137"/>
      <c r="X14" s="137"/>
      <c r="Y14" s="137"/>
      <c r="Z14" s="137"/>
      <c r="AA14" s="137"/>
      <c r="AB14" s="137"/>
      <c r="AC14" s="137"/>
      <c r="AD14" s="137"/>
      <c r="AE14" s="137" t="s">
        <v>99</v>
      </c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x14ac:dyDescent="0.2">
      <c r="A15" s="139" t="s">
        <v>94</v>
      </c>
      <c r="B15" s="139" t="s">
        <v>55</v>
      </c>
      <c r="C15" s="169" t="s">
        <v>56</v>
      </c>
      <c r="D15" s="147"/>
      <c r="E15" s="151"/>
      <c r="F15" s="153"/>
      <c r="G15" s="153">
        <f>SUMIF(AE16:AE18,"&lt;&gt;NOR",G16:G18)</f>
        <v>32580</v>
      </c>
      <c r="H15" s="153"/>
      <c r="I15" s="153">
        <f>SUM(I16:I18)</f>
        <v>4785.3</v>
      </c>
      <c r="J15" s="153"/>
      <c r="K15" s="153">
        <f>SUM(K16:K18)</f>
        <v>30431.7</v>
      </c>
      <c r="L15" s="153"/>
      <c r="M15" s="153">
        <f>SUM(M16:M18)</f>
        <v>39421.800000000003</v>
      </c>
      <c r="N15" s="148"/>
      <c r="O15" s="148">
        <f>SUM(O16:O18)</f>
        <v>1.7306999999999999</v>
      </c>
      <c r="P15" s="148"/>
      <c r="Q15" s="148">
        <f>SUM(Q16:Q18)</f>
        <v>0</v>
      </c>
      <c r="R15" s="148"/>
      <c r="S15" s="148"/>
      <c r="T15" s="149"/>
      <c r="U15" s="148">
        <f>SUM(U16:U18)</f>
        <v>21.419999999999998</v>
      </c>
      <c r="AE15" t="s">
        <v>95</v>
      </c>
    </row>
    <row r="16" spans="1:60" outlineLevel="1" x14ac:dyDescent="0.2">
      <c r="A16" s="138">
        <v>6</v>
      </c>
      <c r="B16" s="138" t="s">
        <v>108</v>
      </c>
      <c r="C16" s="168" t="s">
        <v>109</v>
      </c>
      <c r="D16" s="144" t="s">
        <v>98</v>
      </c>
      <c r="E16" s="150">
        <v>90</v>
      </c>
      <c r="F16" s="152">
        <v>176</v>
      </c>
      <c r="G16" s="152">
        <f t="shared" si="0"/>
        <v>15840</v>
      </c>
      <c r="H16" s="152">
        <v>0.04</v>
      </c>
      <c r="I16" s="152">
        <f>ROUND(E16*H16,2)</f>
        <v>3.6</v>
      </c>
      <c r="J16" s="152">
        <v>170.86</v>
      </c>
      <c r="K16" s="152">
        <f>ROUND(E16*J16,2)</f>
        <v>15377.4</v>
      </c>
      <c r="L16" s="152">
        <v>21</v>
      </c>
      <c r="M16" s="152">
        <f>G16*(1+L16/100)</f>
        <v>19166.399999999998</v>
      </c>
      <c r="N16" s="145">
        <v>1.8380000000000001E-2</v>
      </c>
      <c r="O16" s="145">
        <f>ROUND(E16*N16,5)</f>
        <v>1.6541999999999999</v>
      </c>
      <c r="P16" s="145">
        <v>0</v>
      </c>
      <c r="Q16" s="145">
        <f>ROUND(E16*P16,5)</f>
        <v>0</v>
      </c>
      <c r="R16" s="145"/>
      <c r="S16" s="145"/>
      <c r="T16" s="146">
        <v>0.13</v>
      </c>
      <c r="U16" s="145">
        <f>ROUND(E16*T16,2)</f>
        <v>11.7</v>
      </c>
      <c r="V16" s="137"/>
      <c r="W16" s="137"/>
      <c r="X16" s="137"/>
      <c r="Y16" s="137"/>
      <c r="Z16" s="137"/>
      <c r="AA16" s="137"/>
      <c r="AB16" s="137"/>
      <c r="AC16" s="137"/>
      <c r="AD16" s="137"/>
      <c r="AE16" s="137" t="s">
        <v>99</v>
      </c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outlineLevel="1" x14ac:dyDescent="0.2">
      <c r="A17" s="138">
        <v>7</v>
      </c>
      <c r="B17" s="138" t="s">
        <v>110</v>
      </c>
      <c r="C17" s="168" t="s">
        <v>111</v>
      </c>
      <c r="D17" s="144" t="s">
        <v>98</v>
      </c>
      <c r="E17" s="150">
        <v>90</v>
      </c>
      <c r="F17" s="152">
        <v>94</v>
      </c>
      <c r="G17" s="152">
        <f t="shared" si="0"/>
        <v>8460</v>
      </c>
      <c r="H17" s="152">
        <v>53.13</v>
      </c>
      <c r="I17" s="152">
        <f>ROUND(E17*H17,2)</f>
        <v>4781.7</v>
      </c>
      <c r="J17" s="152">
        <v>57.07</v>
      </c>
      <c r="K17" s="152">
        <f>ROUND(E17*J17,2)</f>
        <v>5136.3</v>
      </c>
      <c r="L17" s="152">
        <v>21</v>
      </c>
      <c r="M17" s="152">
        <f>G17*(1+L17/100)</f>
        <v>10236.6</v>
      </c>
      <c r="N17" s="145">
        <v>8.4999999999999995E-4</v>
      </c>
      <c r="O17" s="145">
        <f>ROUND(E17*N17,5)</f>
        <v>7.6499999999999999E-2</v>
      </c>
      <c r="P17" s="145">
        <v>0</v>
      </c>
      <c r="Q17" s="145">
        <f>ROUND(E17*P17,5)</f>
        <v>0</v>
      </c>
      <c r="R17" s="145"/>
      <c r="S17" s="145"/>
      <c r="T17" s="146">
        <v>6.0000000000000001E-3</v>
      </c>
      <c r="U17" s="145">
        <f>ROUND(E17*T17,2)</f>
        <v>0.54</v>
      </c>
      <c r="V17" s="137"/>
      <c r="W17" s="137"/>
      <c r="X17" s="137"/>
      <c r="Y17" s="137"/>
      <c r="Z17" s="137"/>
      <c r="AA17" s="137"/>
      <c r="AB17" s="137"/>
      <c r="AC17" s="137"/>
      <c r="AD17" s="137"/>
      <c r="AE17" s="137" t="s">
        <v>99</v>
      </c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 x14ac:dyDescent="0.2">
      <c r="A18" s="138">
        <v>8</v>
      </c>
      <c r="B18" s="138" t="s">
        <v>112</v>
      </c>
      <c r="C18" s="168" t="s">
        <v>113</v>
      </c>
      <c r="D18" s="144" t="s">
        <v>98</v>
      </c>
      <c r="E18" s="150">
        <v>90</v>
      </c>
      <c r="F18" s="152">
        <v>92</v>
      </c>
      <c r="G18" s="152">
        <f t="shared" si="0"/>
        <v>8280</v>
      </c>
      <c r="H18" s="152">
        <v>0</v>
      </c>
      <c r="I18" s="152">
        <f>ROUND(E18*H18,2)</f>
        <v>0</v>
      </c>
      <c r="J18" s="152">
        <v>110.2</v>
      </c>
      <c r="K18" s="152">
        <f>ROUND(E18*J18,2)</f>
        <v>9918</v>
      </c>
      <c r="L18" s="152">
        <v>21</v>
      </c>
      <c r="M18" s="152">
        <f>G18*(1+L18/100)</f>
        <v>10018.799999999999</v>
      </c>
      <c r="N18" s="145">
        <v>0</v>
      </c>
      <c r="O18" s="145">
        <f>ROUND(E18*N18,5)</f>
        <v>0</v>
      </c>
      <c r="P18" s="145">
        <v>0</v>
      </c>
      <c r="Q18" s="145">
        <f>ROUND(E18*P18,5)</f>
        <v>0</v>
      </c>
      <c r="R18" s="145"/>
      <c r="S18" s="145"/>
      <c r="T18" s="146">
        <v>0.10199999999999999</v>
      </c>
      <c r="U18" s="145">
        <f>ROUND(E18*T18,2)</f>
        <v>9.18</v>
      </c>
      <c r="V18" s="137"/>
      <c r="W18" s="137"/>
      <c r="X18" s="137"/>
      <c r="Y18" s="137"/>
      <c r="Z18" s="137"/>
      <c r="AA18" s="137"/>
      <c r="AB18" s="137"/>
      <c r="AC18" s="137"/>
      <c r="AD18" s="137"/>
      <c r="AE18" s="137" t="s">
        <v>99</v>
      </c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x14ac:dyDescent="0.2">
      <c r="A19" s="139" t="s">
        <v>94</v>
      </c>
      <c r="B19" s="139" t="s">
        <v>57</v>
      </c>
      <c r="C19" s="169" t="s">
        <v>58</v>
      </c>
      <c r="D19" s="147"/>
      <c r="E19" s="151"/>
      <c r="F19" s="153"/>
      <c r="G19" s="153">
        <f>SUMIF(AE20:AE26,"&lt;&gt;NOR",G20:G26)</f>
        <v>12677.5</v>
      </c>
      <c r="H19" s="153"/>
      <c r="I19" s="153">
        <f>SUM(I20:I26)</f>
        <v>1878.34</v>
      </c>
      <c r="J19" s="153"/>
      <c r="K19" s="153">
        <f>SUM(K20:K26)</f>
        <v>9481.66</v>
      </c>
      <c r="L19" s="153"/>
      <c r="M19" s="153">
        <f>SUM(M20:M26)</f>
        <v>15339.774999999998</v>
      </c>
      <c r="N19" s="148"/>
      <c r="O19" s="148">
        <f>SUM(O20:O26)</f>
        <v>0.17166999999999999</v>
      </c>
      <c r="P19" s="148"/>
      <c r="Q19" s="148">
        <f>SUM(Q20:Q26)</f>
        <v>0</v>
      </c>
      <c r="R19" s="148"/>
      <c r="S19" s="148"/>
      <c r="T19" s="149"/>
      <c r="U19" s="148">
        <f>SUM(U20:U26)</f>
        <v>15.54</v>
      </c>
      <c r="AE19" t="s">
        <v>95</v>
      </c>
    </row>
    <row r="20" spans="1:60" outlineLevel="1" x14ac:dyDescent="0.2">
      <c r="A20" s="138">
        <v>9</v>
      </c>
      <c r="B20" s="138" t="s">
        <v>114</v>
      </c>
      <c r="C20" s="168" t="s">
        <v>115</v>
      </c>
      <c r="D20" s="144" t="s">
        <v>116</v>
      </c>
      <c r="E20" s="150">
        <v>2</v>
      </c>
      <c r="F20" s="152">
        <v>855</v>
      </c>
      <c r="G20" s="152">
        <f t="shared" si="0"/>
        <v>1710</v>
      </c>
      <c r="H20" s="152">
        <v>0</v>
      </c>
      <c r="I20" s="152">
        <f t="shared" ref="I20:I26" si="1">ROUND(E20*H20,2)</f>
        <v>0</v>
      </c>
      <c r="J20" s="152">
        <v>762</v>
      </c>
      <c r="K20" s="152">
        <f t="shared" ref="K20:K26" si="2">ROUND(E20*J20,2)</f>
        <v>1524</v>
      </c>
      <c r="L20" s="152">
        <v>21</v>
      </c>
      <c r="M20" s="152">
        <f t="shared" ref="M20:M26" si="3">G20*(1+L20/100)</f>
        <v>2069.1</v>
      </c>
      <c r="N20" s="145">
        <v>0</v>
      </c>
      <c r="O20" s="145">
        <f t="shared" ref="O20:O26" si="4">ROUND(E20*N20,5)</f>
        <v>0</v>
      </c>
      <c r="P20" s="145">
        <v>0</v>
      </c>
      <c r="Q20" s="145">
        <f t="shared" ref="Q20:Q26" si="5">ROUND(E20*P20,5)</f>
        <v>0</v>
      </c>
      <c r="R20" s="145"/>
      <c r="S20" s="145"/>
      <c r="T20" s="146">
        <v>2.0089999999999999</v>
      </c>
      <c r="U20" s="145">
        <f t="shared" ref="U20:U26" si="6">ROUND(E20*T20,2)</f>
        <v>4.0199999999999996</v>
      </c>
      <c r="V20" s="137"/>
      <c r="W20" s="137"/>
      <c r="X20" s="137"/>
      <c r="Y20" s="137"/>
      <c r="Z20" s="137"/>
      <c r="AA20" s="137"/>
      <c r="AB20" s="137"/>
      <c r="AC20" s="137"/>
      <c r="AD20" s="137"/>
      <c r="AE20" s="137" t="s">
        <v>99</v>
      </c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</row>
    <row r="21" spans="1:60" outlineLevel="1" x14ac:dyDescent="0.2">
      <c r="A21" s="138">
        <v>10</v>
      </c>
      <c r="B21" s="138" t="s">
        <v>117</v>
      </c>
      <c r="C21" s="168" t="s">
        <v>118</v>
      </c>
      <c r="D21" s="144" t="s">
        <v>116</v>
      </c>
      <c r="E21" s="150">
        <v>2</v>
      </c>
      <c r="F21" s="152">
        <v>322</v>
      </c>
      <c r="G21" s="152">
        <f t="shared" si="0"/>
        <v>644</v>
      </c>
      <c r="H21" s="152">
        <v>0</v>
      </c>
      <c r="I21" s="152">
        <f t="shared" si="1"/>
        <v>0</v>
      </c>
      <c r="J21" s="152">
        <v>364</v>
      </c>
      <c r="K21" s="152">
        <f t="shared" si="2"/>
        <v>728</v>
      </c>
      <c r="L21" s="152">
        <v>21</v>
      </c>
      <c r="M21" s="152">
        <f t="shared" si="3"/>
        <v>779.24</v>
      </c>
      <c r="N21" s="145">
        <v>0</v>
      </c>
      <c r="O21" s="145">
        <f t="shared" si="4"/>
        <v>0</v>
      </c>
      <c r="P21" s="145">
        <v>0</v>
      </c>
      <c r="Q21" s="145">
        <f t="shared" si="5"/>
        <v>0</v>
      </c>
      <c r="R21" s="145"/>
      <c r="S21" s="145"/>
      <c r="T21" s="146">
        <v>0.95899999999999996</v>
      </c>
      <c r="U21" s="145">
        <f t="shared" si="6"/>
        <v>1.92</v>
      </c>
      <c r="V21" s="137"/>
      <c r="W21" s="137"/>
      <c r="X21" s="137"/>
      <c r="Y21" s="137"/>
      <c r="Z21" s="137"/>
      <c r="AA21" s="137"/>
      <c r="AB21" s="137"/>
      <c r="AC21" s="137"/>
      <c r="AD21" s="137"/>
      <c r="AE21" s="137" t="s">
        <v>99</v>
      </c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</row>
    <row r="22" spans="1:60" outlineLevel="1" x14ac:dyDescent="0.2">
      <c r="A22" s="138">
        <v>11</v>
      </c>
      <c r="B22" s="138" t="s">
        <v>119</v>
      </c>
      <c r="C22" s="168" t="s">
        <v>120</v>
      </c>
      <c r="D22" s="144" t="s">
        <v>116</v>
      </c>
      <c r="E22" s="150">
        <v>2</v>
      </c>
      <c r="F22" s="152">
        <v>368</v>
      </c>
      <c r="G22" s="152">
        <f t="shared" si="0"/>
        <v>736</v>
      </c>
      <c r="H22" s="152">
        <v>0</v>
      </c>
      <c r="I22" s="152">
        <f t="shared" si="1"/>
        <v>0</v>
      </c>
      <c r="J22" s="152">
        <v>357.5</v>
      </c>
      <c r="K22" s="152">
        <f t="shared" si="2"/>
        <v>715</v>
      </c>
      <c r="L22" s="152">
        <v>21</v>
      </c>
      <c r="M22" s="152">
        <f t="shared" si="3"/>
        <v>890.56</v>
      </c>
      <c r="N22" s="145">
        <v>0</v>
      </c>
      <c r="O22" s="145">
        <f t="shared" si="4"/>
        <v>0</v>
      </c>
      <c r="P22" s="145">
        <v>0</v>
      </c>
      <c r="Q22" s="145">
        <f t="shared" si="5"/>
        <v>0</v>
      </c>
      <c r="R22" s="145"/>
      <c r="S22" s="145"/>
      <c r="T22" s="146">
        <v>0.94199999999999995</v>
      </c>
      <c r="U22" s="145">
        <f t="shared" si="6"/>
        <v>1.88</v>
      </c>
      <c r="V22" s="137"/>
      <c r="W22" s="137"/>
      <c r="X22" s="137"/>
      <c r="Y22" s="137"/>
      <c r="Z22" s="137"/>
      <c r="AA22" s="137"/>
      <c r="AB22" s="137"/>
      <c r="AC22" s="137"/>
      <c r="AD22" s="137"/>
      <c r="AE22" s="137" t="s">
        <v>99</v>
      </c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</row>
    <row r="23" spans="1:60" outlineLevel="1" x14ac:dyDescent="0.2">
      <c r="A23" s="138">
        <v>12</v>
      </c>
      <c r="B23" s="138" t="s">
        <v>121</v>
      </c>
      <c r="C23" s="168" t="s">
        <v>122</v>
      </c>
      <c r="D23" s="144" t="s">
        <v>116</v>
      </c>
      <c r="E23" s="150">
        <v>20</v>
      </c>
      <c r="F23" s="152">
        <v>45</v>
      </c>
      <c r="G23" s="152">
        <f t="shared" si="0"/>
        <v>900</v>
      </c>
      <c r="H23" s="152">
        <v>0</v>
      </c>
      <c r="I23" s="152">
        <f t="shared" si="1"/>
        <v>0</v>
      </c>
      <c r="J23" s="152">
        <v>39.799999999999997</v>
      </c>
      <c r="K23" s="152">
        <f t="shared" si="2"/>
        <v>796</v>
      </c>
      <c r="L23" s="152">
        <v>21</v>
      </c>
      <c r="M23" s="152">
        <f t="shared" si="3"/>
        <v>1089</v>
      </c>
      <c r="N23" s="145">
        <v>0</v>
      </c>
      <c r="O23" s="145">
        <f t="shared" si="4"/>
        <v>0</v>
      </c>
      <c r="P23" s="145">
        <v>0</v>
      </c>
      <c r="Q23" s="145">
        <f t="shared" si="5"/>
        <v>0</v>
      </c>
      <c r="R23" s="145"/>
      <c r="S23" s="145"/>
      <c r="T23" s="146">
        <v>0.105</v>
      </c>
      <c r="U23" s="145">
        <f t="shared" si="6"/>
        <v>2.1</v>
      </c>
      <c r="V23" s="137"/>
      <c r="W23" s="137"/>
      <c r="X23" s="137"/>
      <c r="Y23" s="137"/>
      <c r="Z23" s="137"/>
      <c r="AA23" s="137"/>
      <c r="AB23" s="137"/>
      <c r="AC23" s="137"/>
      <c r="AD23" s="137"/>
      <c r="AE23" s="137" t="s">
        <v>99</v>
      </c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outlineLevel="1" x14ac:dyDescent="0.2">
      <c r="A24" s="138">
        <v>13</v>
      </c>
      <c r="B24" s="138" t="s">
        <v>123</v>
      </c>
      <c r="C24" s="168" t="s">
        <v>124</v>
      </c>
      <c r="D24" s="144" t="s">
        <v>125</v>
      </c>
      <c r="E24" s="150">
        <v>9.5</v>
      </c>
      <c r="F24" s="152">
        <v>635</v>
      </c>
      <c r="G24" s="152">
        <f t="shared" si="0"/>
        <v>6032.5</v>
      </c>
      <c r="H24" s="152">
        <v>197.72</v>
      </c>
      <c r="I24" s="152">
        <f t="shared" si="1"/>
        <v>1878.34</v>
      </c>
      <c r="J24" s="152">
        <v>328.28</v>
      </c>
      <c r="K24" s="152">
        <f t="shared" si="2"/>
        <v>3118.66</v>
      </c>
      <c r="L24" s="152">
        <v>21</v>
      </c>
      <c r="M24" s="152">
        <f t="shared" si="3"/>
        <v>7299.3249999999998</v>
      </c>
      <c r="N24" s="145">
        <v>1.8069999999999999E-2</v>
      </c>
      <c r="O24" s="145">
        <f t="shared" si="4"/>
        <v>0.17166999999999999</v>
      </c>
      <c r="P24" s="145">
        <v>0</v>
      </c>
      <c r="Q24" s="145">
        <f t="shared" si="5"/>
        <v>0</v>
      </c>
      <c r="R24" s="145"/>
      <c r="S24" s="145"/>
      <c r="T24" s="146">
        <v>0.59199999999999997</v>
      </c>
      <c r="U24" s="145">
        <f t="shared" si="6"/>
        <v>5.62</v>
      </c>
      <c r="V24" s="137"/>
      <c r="W24" s="137"/>
      <c r="X24" s="137"/>
      <c r="Y24" s="137"/>
      <c r="Z24" s="137"/>
      <c r="AA24" s="137"/>
      <c r="AB24" s="137"/>
      <c r="AC24" s="137"/>
      <c r="AD24" s="137"/>
      <c r="AE24" s="137" t="s">
        <v>99</v>
      </c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</row>
    <row r="25" spans="1:60" ht="22.5" outlineLevel="1" x14ac:dyDescent="0.2">
      <c r="A25" s="138">
        <v>14</v>
      </c>
      <c r="B25" s="138" t="s">
        <v>126</v>
      </c>
      <c r="C25" s="168" t="s">
        <v>127</v>
      </c>
      <c r="D25" s="144" t="s">
        <v>116</v>
      </c>
      <c r="E25" s="150">
        <v>2</v>
      </c>
      <c r="F25" s="152">
        <v>950</v>
      </c>
      <c r="G25" s="152">
        <f t="shared" si="0"/>
        <v>1900</v>
      </c>
      <c r="H25" s="152">
        <v>0</v>
      </c>
      <c r="I25" s="152">
        <f t="shared" si="1"/>
        <v>0</v>
      </c>
      <c r="J25" s="152">
        <v>875</v>
      </c>
      <c r="K25" s="152">
        <f t="shared" si="2"/>
        <v>1750</v>
      </c>
      <c r="L25" s="152">
        <v>21</v>
      </c>
      <c r="M25" s="152">
        <f t="shared" si="3"/>
        <v>2299</v>
      </c>
      <c r="N25" s="145">
        <v>0</v>
      </c>
      <c r="O25" s="145">
        <f t="shared" si="4"/>
        <v>0</v>
      </c>
      <c r="P25" s="145">
        <v>0</v>
      </c>
      <c r="Q25" s="145">
        <f t="shared" si="5"/>
        <v>0</v>
      </c>
      <c r="R25" s="145"/>
      <c r="S25" s="145"/>
      <c r="T25" s="146">
        <v>0</v>
      </c>
      <c r="U25" s="145">
        <f t="shared" si="6"/>
        <v>0</v>
      </c>
      <c r="V25" s="137"/>
      <c r="W25" s="137"/>
      <c r="X25" s="137"/>
      <c r="Y25" s="137"/>
      <c r="Z25" s="137"/>
      <c r="AA25" s="137"/>
      <c r="AB25" s="137"/>
      <c r="AC25" s="137"/>
      <c r="AD25" s="137"/>
      <c r="AE25" s="137" t="s">
        <v>99</v>
      </c>
      <c r="AF25" s="137"/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</row>
    <row r="26" spans="1:60" ht="15" customHeight="1" outlineLevel="1" x14ac:dyDescent="0.2">
      <c r="A26" s="138">
        <v>15</v>
      </c>
      <c r="B26" s="138" t="s">
        <v>128</v>
      </c>
      <c r="C26" s="168" t="s">
        <v>129</v>
      </c>
      <c r="D26" s="144" t="s">
        <v>130</v>
      </c>
      <c r="E26" s="150">
        <v>1</v>
      </c>
      <c r="F26" s="152">
        <v>755</v>
      </c>
      <c r="G26" s="152">
        <f t="shared" si="0"/>
        <v>755</v>
      </c>
      <c r="H26" s="152">
        <v>0</v>
      </c>
      <c r="I26" s="152">
        <f t="shared" si="1"/>
        <v>0</v>
      </c>
      <c r="J26" s="152">
        <v>850</v>
      </c>
      <c r="K26" s="152">
        <f t="shared" si="2"/>
        <v>850</v>
      </c>
      <c r="L26" s="152">
        <v>21</v>
      </c>
      <c r="M26" s="152">
        <f t="shared" si="3"/>
        <v>913.55</v>
      </c>
      <c r="N26" s="145">
        <v>0</v>
      </c>
      <c r="O26" s="145">
        <f t="shared" si="4"/>
        <v>0</v>
      </c>
      <c r="P26" s="145">
        <v>0</v>
      </c>
      <c r="Q26" s="145">
        <f t="shared" si="5"/>
        <v>0</v>
      </c>
      <c r="R26" s="145"/>
      <c r="S26" s="145"/>
      <c r="T26" s="146">
        <v>0</v>
      </c>
      <c r="U26" s="145">
        <f t="shared" si="6"/>
        <v>0</v>
      </c>
      <c r="V26" s="137"/>
      <c r="W26" s="137"/>
      <c r="X26" s="137"/>
      <c r="Y26" s="137"/>
      <c r="Z26" s="137"/>
      <c r="AA26" s="137"/>
      <c r="AB26" s="137"/>
      <c r="AC26" s="137"/>
      <c r="AD26" s="137"/>
      <c r="AE26" s="137" t="s">
        <v>99</v>
      </c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</row>
    <row r="27" spans="1:60" x14ac:dyDescent="0.2">
      <c r="A27" s="139" t="s">
        <v>94</v>
      </c>
      <c r="B27" s="139" t="s">
        <v>59</v>
      </c>
      <c r="C27" s="169" t="s">
        <v>60</v>
      </c>
      <c r="D27" s="147"/>
      <c r="E27" s="151"/>
      <c r="F27" s="153"/>
      <c r="G27" s="153">
        <f>SUMIF(AE28:AE30,"&lt;&gt;NOR",G28:G30)</f>
        <v>4933.5</v>
      </c>
      <c r="H27" s="153"/>
      <c r="I27" s="153">
        <f>SUM(I28:I30)</f>
        <v>0</v>
      </c>
      <c r="J27" s="153"/>
      <c r="K27" s="153">
        <f>SUM(K28:K30)</f>
        <v>6098.8200000000006</v>
      </c>
      <c r="L27" s="153"/>
      <c r="M27" s="153">
        <f>SUM(M28:M30)</f>
        <v>5969.5349999999989</v>
      </c>
      <c r="N27" s="148"/>
      <c r="O27" s="148">
        <f>SUM(O28:O30)</f>
        <v>0</v>
      </c>
      <c r="P27" s="148"/>
      <c r="Q27" s="148">
        <f>SUM(Q28:Q30)</f>
        <v>0</v>
      </c>
      <c r="R27" s="148"/>
      <c r="S27" s="148"/>
      <c r="T27" s="149"/>
      <c r="U27" s="148">
        <f>SUM(U28:U30)</f>
        <v>12.29</v>
      </c>
      <c r="AE27" t="s">
        <v>95</v>
      </c>
    </row>
    <row r="28" spans="1:60" ht="22.5" outlineLevel="1" x14ac:dyDescent="0.2">
      <c r="A28" s="138">
        <v>16</v>
      </c>
      <c r="B28" s="138" t="s">
        <v>131</v>
      </c>
      <c r="C28" s="168" t="s">
        <v>132</v>
      </c>
      <c r="D28" s="144" t="s">
        <v>116</v>
      </c>
      <c r="E28" s="150">
        <v>3.9</v>
      </c>
      <c r="F28" s="152">
        <v>1155</v>
      </c>
      <c r="G28" s="152">
        <f t="shared" si="0"/>
        <v>4504.5</v>
      </c>
      <c r="H28" s="152">
        <v>0</v>
      </c>
      <c r="I28" s="152">
        <f>ROUND(E28*H28,2)</f>
        <v>0</v>
      </c>
      <c r="J28" s="152">
        <v>1419</v>
      </c>
      <c r="K28" s="152">
        <f>ROUND(E28*J28,2)</f>
        <v>5534.1</v>
      </c>
      <c r="L28" s="152">
        <v>21</v>
      </c>
      <c r="M28" s="152">
        <f>G28*(1+L28/100)</f>
        <v>5450.4449999999997</v>
      </c>
      <c r="N28" s="145">
        <v>0</v>
      </c>
      <c r="O28" s="145">
        <f>ROUND(E28*N28,5)</f>
        <v>0</v>
      </c>
      <c r="P28" s="145">
        <v>0</v>
      </c>
      <c r="Q28" s="145">
        <f>ROUND(E28*P28,5)</f>
        <v>0</v>
      </c>
      <c r="R28" s="145"/>
      <c r="S28" s="145"/>
      <c r="T28" s="146">
        <v>3.15</v>
      </c>
      <c r="U28" s="145">
        <f>ROUND(E28*T28,2)</f>
        <v>12.29</v>
      </c>
      <c r="V28" s="137"/>
      <c r="W28" s="137"/>
      <c r="X28" s="137"/>
      <c r="Y28" s="137"/>
      <c r="Z28" s="137"/>
      <c r="AA28" s="137"/>
      <c r="AB28" s="137"/>
      <c r="AC28" s="137"/>
      <c r="AD28" s="137"/>
      <c r="AE28" s="137" t="s">
        <v>99</v>
      </c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outlineLevel="1" x14ac:dyDescent="0.2">
      <c r="A29" s="138">
        <v>17</v>
      </c>
      <c r="B29" s="138" t="s">
        <v>133</v>
      </c>
      <c r="C29" s="168" t="s">
        <v>134</v>
      </c>
      <c r="D29" s="144" t="s">
        <v>116</v>
      </c>
      <c r="E29" s="150">
        <v>3.9</v>
      </c>
      <c r="F29" s="152">
        <v>62</v>
      </c>
      <c r="G29" s="152">
        <f t="shared" si="0"/>
        <v>241.79999999999998</v>
      </c>
      <c r="H29" s="152">
        <v>0</v>
      </c>
      <c r="I29" s="152">
        <f>ROUND(E29*H29,2)</f>
        <v>0</v>
      </c>
      <c r="J29" s="152">
        <v>87.8</v>
      </c>
      <c r="K29" s="152">
        <f>ROUND(E29*J29,2)</f>
        <v>342.42</v>
      </c>
      <c r="L29" s="152">
        <v>21</v>
      </c>
      <c r="M29" s="152">
        <f>G29*(1+L29/100)</f>
        <v>292.57799999999997</v>
      </c>
      <c r="N29" s="145">
        <v>0</v>
      </c>
      <c r="O29" s="145">
        <f>ROUND(E29*N29,5)</f>
        <v>0</v>
      </c>
      <c r="P29" s="145">
        <v>0</v>
      </c>
      <c r="Q29" s="145">
        <f>ROUND(E29*P29,5)</f>
        <v>0</v>
      </c>
      <c r="R29" s="145"/>
      <c r="S29" s="145"/>
      <c r="T29" s="146">
        <v>0</v>
      </c>
      <c r="U29" s="145">
        <f>ROUND(E29*T29,2)</f>
        <v>0</v>
      </c>
      <c r="V29" s="137"/>
      <c r="W29" s="137"/>
      <c r="X29" s="137"/>
      <c r="Y29" s="137"/>
      <c r="Z29" s="137"/>
      <c r="AA29" s="137"/>
      <c r="AB29" s="137"/>
      <c r="AC29" s="137"/>
      <c r="AD29" s="137"/>
      <c r="AE29" s="137" t="s">
        <v>99</v>
      </c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outlineLevel="1" x14ac:dyDescent="0.2">
      <c r="A30" s="138">
        <v>18</v>
      </c>
      <c r="B30" s="138" t="s">
        <v>135</v>
      </c>
      <c r="C30" s="168" t="s">
        <v>136</v>
      </c>
      <c r="D30" s="144" t="s">
        <v>116</v>
      </c>
      <c r="E30" s="150">
        <v>3.9</v>
      </c>
      <c r="F30" s="152">
        <v>48</v>
      </c>
      <c r="G30" s="152">
        <f t="shared" si="0"/>
        <v>187.2</v>
      </c>
      <c r="H30" s="152">
        <v>0</v>
      </c>
      <c r="I30" s="152">
        <f>ROUND(E30*H30,2)</f>
        <v>0</v>
      </c>
      <c r="J30" s="152">
        <v>57</v>
      </c>
      <c r="K30" s="152">
        <f>ROUND(E30*J30,2)</f>
        <v>222.3</v>
      </c>
      <c r="L30" s="152">
        <v>21</v>
      </c>
      <c r="M30" s="152">
        <f>G30*(1+L30/100)</f>
        <v>226.51199999999997</v>
      </c>
      <c r="N30" s="145">
        <v>0</v>
      </c>
      <c r="O30" s="145">
        <f>ROUND(E30*N30,5)</f>
        <v>0</v>
      </c>
      <c r="P30" s="145">
        <v>0</v>
      </c>
      <c r="Q30" s="145">
        <f>ROUND(E30*P30,5)</f>
        <v>0</v>
      </c>
      <c r="R30" s="145"/>
      <c r="S30" s="145"/>
      <c r="T30" s="146">
        <v>0</v>
      </c>
      <c r="U30" s="145">
        <f>ROUND(E30*T30,2)</f>
        <v>0</v>
      </c>
      <c r="V30" s="137"/>
      <c r="W30" s="137"/>
      <c r="X30" s="137"/>
      <c r="Y30" s="137"/>
      <c r="Z30" s="137"/>
      <c r="AA30" s="137"/>
      <c r="AB30" s="137"/>
      <c r="AC30" s="137"/>
      <c r="AD30" s="137"/>
      <c r="AE30" s="137" t="s">
        <v>99</v>
      </c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x14ac:dyDescent="0.2">
      <c r="A31" s="139" t="s">
        <v>94</v>
      </c>
      <c r="B31" s="139" t="s">
        <v>61</v>
      </c>
      <c r="C31" s="169" t="s">
        <v>62</v>
      </c>
      <c r="D31" s="147"/>
      <c r="E31" s="151"/>
      <c r="F31" s="153"/>
      <c r="G31" s="153">
        <f>SUMIF(AE32:AE36,"&lt;&gt;NOR",G32:G36)</f>
        <v>16254</v>
      </c>
      <c r="H31" s="153"/>
      <c r="I31" s="153">
        <f>SUM(I32:I36)</f>
        <v>2271.3999999999996</v>
      </c>
      <c r="J31" s="153"/>
      <c r="K31" s="153">
        <f>SUM(K32:K36)</f>
        <v>5792.24</v>
      </c>
      <c r="L31" s="153"/>
      <c r="M31" s="153">
        <f>SUM(M32:M36)</f>
        <v>19667.339999999997</v>
      </c>
      <c r="N31" s="148"/>
      <c r="O31" s="148">
        <f>SUM(O32:O36)</f>
        <v>7.442E-2</v>
      </c>
      <c r="P31" s="148"/>
      <c r="Q31" s="148">
        <f>SUM(Q32:Q36)</f>
        <v>0.11412000000000001</v>
      </c>
      <c r="R31" s="148"/>
      <c r="S31" s="148"/>
      <c r="T31" s="149"/>
      <c r="U31" s="148">
        <f>SUM(U32:U36)</f>
        <v>6.05</v>
      </c>
      <c r="AE31" t="s">
        <v>95</v>
      </c>
    </row>
    <row r="32" spans="1:60" outlineLevel="1" x14ac:dyDescent="0.2">
      <c r="A32" s="138">
        <v>19</v>
      </c>
      <c r="B32" s="138" t="s">
        <v>137</v>
      </c>
      <c r="C32" s="168" t="s">
        <v>138</v>
      </c>
      <c r="D32" s="144" t="s">
        <v>98</v>
      </c>
      <c r="E32" s="150">
        <v>4</v>
      </c>
      <c r="F32" s="152">
        <v>168</v>
      </c>
      <c r="G32" s="152">
        <f t="shared" si="0"/>
        <v>672</v>
      </c>
      <c r="H32" s="152">
        <v>4.7</v>
      </c>
      <c r="I32" s="152">
        <f>ROUND(E32*H32,2)</f>
        <v>18.8</v>
      </c>
      <c r="J32" s="152">
        <v>106.3</v>
      </c>
      <c r="K32" s="152">
        <f>ROUND(E32*J32,2)</f>
        <v>425.2</v>
      </c>
      <c r="L32" s="152">
        <v>21</v>
      </c>
      <c r="M32" s="152">
        <f>G32*(1+L32/100)</f>
        <v>813.12</v>
      </c>
      <c r="N32" s="145">
        <v>1.6000000000000001E-4</v>
      </c>
      <c r="O32" s="145">
        <f>ROUND(E32*N32,5)</f>
        <v>6.4000000000000005E-4</v>
      </c>
      <c r="P32" s="145">
        <v>2.2799999999999999E-3</v>
      </c>
      <c r="Q32" s="145">
        <f>ROUND(E32*P32,5)</f>
        <v>9.1199999999999996E-3</v>
      </c>
      <c r="R32" s="145"/>
      <c r="S32" s="145"/>
      <c r="T32" s="146">
        <v>0.15931999999999999</v>
      </c>
      <c r="U32" s="145">
        <f>ROUND(E32*T32,2)</f>
        <v>0.64</v>
      </c>
      <c r="V32" s="137"/>
      <c r="W32" s="137"/>
      <c r="X32" s="137"/>
      <c r="Y32" s="137"/>
      <c r="Z32" s="137"/>
      <c r="AA32" s="137"/>
      <c r="AB32" s="137"/>
      <c r="AC32" s="137"/>
      <c r="AD32" s="137"/>
      <c r="AE32" s="137" t="s">
        <v>99</v>
      </c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outlineLevel="1" x14ac:dyDescent="0.2">
      <c r="A33" s="138">
        <v>20</v>
      </c>
      <c r="B33" s="138" t="s">
        <v>139</v>
      </c>
      <c r="C33" s="168" t="s">
        <v>140</v>
      </c>
      <c r="D33" s="144" t="s">
        <v>98</v>
      </c>
      <c r="E33" s="150">
        <v>14</v>
      </c>
      <c r="F33" s="152">
        <v>415</v>
      </c>
      <c r="G33" s="152">
        <f t="shared" si="0"/>
        <v>5810</v>
      </c>
      <c r="H33" s="152">
        <v>100.9</v>
      </c>
      <c r="I33" s="152">
        <f>ROUND(E33*H33,2)</f>
        <v>1412.6</v>
      </c>
      <c r="J33" s="152">
        <v>133.1</v>
      </c>
      <c r="K33" s="152">
        <f>ROUND(E33*J33,2)</f>
        <v>1863.4</v>
      </c>
      <c r="L33" s="152">
        <v>21</v>
      </c>
      <c r="M33" s="152">
        <f>G33*(1+L33/100)</f>
        <v>7030.0999999999995</v>
      </c>
      <c r="N33" s="145">
        <v>4.3400000000000001E-3</v>
      </c>
      <c r="O33" s="145">
        <f>ROUND(E33*N33,5)</f>
        <v>6.0760000000000002E-2</v>
      </c>
      <c r="P33" s="145">
        <v>0</v>
      </c>
      <c r="Q33" s="145">
        <f>ROUND(E33*P33,5)</f>
        <v>0</v>
      </c>
      <c r="R33" s="145"/>
      <c r="S33" s="145"/>
      <c r="T33" s="146">
        <v>0.22699</v>
      </c>
      <c r="U33" s="145">
        <f>ROUND(E33*T33,2)</f>
        <v>3.18</v>
      </c>
      <c r="V33" s="137"/>
      <c r="W33" s="137"/>
      <c r="X33" s="137"/>
      <c r="Y33" s="137"/>
      <c r="Z33" s="137"/>
      <c r="AA33" s="137"/>
      <c r="AB33" s="137"/>
      <c r="AC33" s="137"/>
      <c r="AD33" s="137"/>
      <c r="AE33" s="137" t="s">
        <v>141</v>
      </c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</row>
    <row r="34" spans="1:60" outlineLevel="1" x14ac:dyDescent="0.2">
      <c r="A34" s="138">
        <v>21</v>
      </c>
      <c r="B34" s="138" t="s">
        <v>142</v>
      </c>
      <c r="C34" s="168" t="s">
        <v>143</v>
      </c>
      <c r="D34" s="144" t="s">
        <v>98</v>
      </c>
      <c r="E34" s="150">
        <v>14</v>
      </c>
      <c r="F34" s="152">
        <v>235</v>
      </c>
      <c r="G34" s="152">
        <f t="shared" si="0"/>
        <v>3290</v>
      </c>
      <c r="H34" s="152">
        <v>60</v>
      </c>
      <c r="I34" s="152">
        <f>ROUND(E34*H34,2)</f>
        <v>840</v>
      </c>
      <c r="J34" s="152">
        <v>94.259999999999991</v>
      </c>
      <c r="K34" s="152">
        <f>ROUND(E34*J34,2)</f>
        <v>1319.64</v>
      </c>
      <c r="L34" s="152">
        <v>21</v>
      </c>
      <c r="M34" s="152">
        <f>G34*(1+L34/100)</f>
        <v>3980.9</v>
      </c>
      <c r="N34" s="145">
        <v>9.3000000000000005E-4</v>
      </c>
      <c r="O34" s="145">
        <f>ROUND(E34*N34,5)</f>
        <v>1.302E-2</v>
      </c>
      <c r="P34" s="145">
        <v>0</v>
      </c>
      <c r="Q34" s="145">
        <f>ROUND(E34*P34,5)</f>
        <v>0</v>
      </c>
      <c r="R34" s="145"/>
      <c r="S34" s="145"/>
      <c r="T34" s="146">
        <v>9.5000000000000001E-2</v>
      </c>
      <c r="U34" s="145">
        <f>ROUND(E34*T34,2)</f>
        <v>1.33</v>
      </c>
      <c r="V34" s="137"/>
      <c r="W34" s="137"/>
      <c r="X34" s="137"/>
      <c r="Y34" s="137"/>
      <c r="Z34" s="137"/>
      <c r="AA34" s="137"/>
      <c r="AB34" s="137"/>
      <c r="AC34" s="137"/>
      <c r="AD34" s="137"/>
      <c r="AE34" s="137" t="s">
        <v>99</v>
      </c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outlineLevel="1" x14ac:dyDescent="0.2">
      <c r="A35" s="138">
        <v>22</v>
      </c>
      <c r="B35" s="138" t="s">
        <v>144</v>
      </c>
      <c r="C35" s="168" t="s">
        <v>145</v>
      </c>
      <c r="D35" s="144" t="s">
        <v>98</v>
      </c>
      <c r="E35" s="150">
        <v>14</v>
      </c>
      <c r="F35" s="152">
        <v>63</v>
      </c>
      <c r="G35" s="152">
        <f t="shared" si="0"/>
        <v>882</v>
      </c>
      <c r="H35" s="152">
        <v>0</v>
      </c>
      <c r="I35" s="152">
        <f>ROUND(E35*H35,2)</f>
        <v>0</v>
      </c>
      <c r="J35" s="152">
        <v>31</v>
      </c>
      <c r="K35" s="152">
        <f>ROUND(E35*J35,2)</f>
        <v>434</v>
      </c>
      <c r="L35" s="152">
        <v>21</v>
      </c>
      <c r="M35" s="152">
        <f>G35*(1+L35/100)</f>
        <v>1067.22</v>
      </c>
      <c r="N35" s="145">
        <v>0</v>
      </c>
      <c r="O35" s="145">
        <f>ROUND(E35*N35,5)</f>
        <v>0</v>
      </c>
      <c r="P35" s="145">
        <v>7.0000000000000001E-3</v>
      </c>
      <c r="Q35" s="145">
        <f>ROUND(E35*P35,5)</f>
        <v>9.8000000000000004E-2</v>
      </c>
      <c r="R35" s="145"/>
      <c r="S35" s="145"/>
      <c r="T35" s="146">
        <v>0.06</v>
      </c>
      <c r="U35" s="145">
        <f>ROUND(E35*T35,2)</f>
        <v>0.84</v>
      </c>
      <c r="V35" s="137"/>
      <c r="W35" s="137"/>
      <c r="X35" s="137"/>
      <c r="Y35" s="137"/>
      <c r="Z35" s="137"/>
      <c r="AA35" s="137"/>
      <c r="AB35" s="137"/>
      <c r="AC35" s="137"/>
      <c r="AD35" s="137"/>
      <c r="AE35" s="137" t="s">
        <v>99</v>
      </c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</row>
    <row r="36" spans="1:60" outlineLevel="1" x14ac:dyDescent="0.2">
      <c r="A36" s="138">
        <v>23</v>
      </c>
      <c r="B36" s="138" t="s">
        <v>146</v>
      </c>
      <c r="C36" s="168" t="s">
        <v>147</v>
      </c>
      <c r="D36" s="144" t="s">
        <v>130</v>
      </c>
      <c r="E36" s="150">
        <v>1</v>
      </c>
      <c r="F36" s="152">
        <v>5600</v>
      </c>
      <c r="G36" s="152">
        <f t="shared" si="0"/>
        <v>5600</v>
      </c>
      <c r="H36" s="152">
        <v>0</v>
      </c>
      <c r="I36" s="152">
        <f>ROUND(E36*H36,2)</f>
        <v>0</v>
      </c>
      <c r="J36" s="152">
        <v>1750</v>
      </c>
      <c r="K36" s="152">
        <f>ROUND(E36*J36,2)</f>
        <v>1750</v>
      </c>
      <c r="L36" s="152">
        <v>21</v>
      </c>
      <c r="M36" s="152">
        <f>G36*(1+L36/100)</f>
        <v>6776</v>
      </c>
      <c r="N36" s="145">
        <v>0</v>
      </c>
      <c r="O36" s="145">
        <f>ROUND(E36*N36,5)</f>
        <v>0</v>
      </c>
      <c r="P36" s="145">
        <v>7.0000000000000001E-3</v>
      </c>
      <c r="Q36" s="145">
        <f>ROUND(E36*P36,5)</f>
        <v>7.0000000000000001E-3</v>
      </c>
      <c r="R36" s="145"/>
      <c r="S36" s="145"/>
      <c r="T36" s="146">
        <v>0.06</v>
      </c>
      <c r="U36" s="145">
        <f>ROUND(E36*T36,2)</f>
        <v>0.06</v>
      </c>
      <c r="V36" s="137"/>
      <c r="W36" s="137"/>
      <c r="X36" s="137"/>
      <c r="Y36" s="137"/>
      <c r="Z36" s="137"/>
      <c r="AA36" s="137"/>
      <c r="AB36" s="137"/>
      <c r="AC36" s="137"/>
      <c r="AD36" s="137"/>
      <c r="AE36" s="137" t="s">
        <v>99</v>
      </c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x14ac:dyDescent="0.2">
      <c r="A37" s="139" t="s">
        <v>94</v>
      </c>
      <c r="B37" s="139" t="s">
        <v>63</v>
      </c>
      <c r="C37" s="169" t="s">
        <v>64</v>
      </c>
      <c r="D37" s="147"/>
      <c r="E37" s="151"/>
      <c r="F37" s="153"/>
      <c r="G37" s="153">
        <f>SUMIF(AE38:AE39,"&lt;&gt;NOR",G38:G39)</f>
        <v>19460</v>
      </c>
      <c r="H37" s="153"/>
      <c r="I37" s="153">
        <f>SUM(I38:I39)</f>
        <v>9171.5400000000009</v>
      </c>
      <c r="J37" s="153"/>
      <c r="K37" s="153">
        <f>SUM(K38:K39)</f>
        <v>12318.46</v>
      </c>
      <c r="L37" s="153"/>
      <c r="M37" s="153">
        <f>SUM(M38:M39)</f>
        <v>23546.6</v>
      </c>
      <c r="N37" s="148"/>
      <c r="O37" s="148">
        <f>SUM(O38:O39)</f>
        <v>4.5499999999999999E-2</v>
      </c>
      <c r="P37" s="148"/>
      <c r="Q37" s="148">
        <f>SUM(Q38:Q39)</f>
        <v>0</v>
      </c>
      <c r="R37" s="148"/>
      <c r="S37" s="148"/>
      <c r="T37" s="149"/>
      <c r="U37" s="148">
        <f>SUM(U38:U39)</f>
        <v>6.8599999999999994</v>
      </c>
      <c r="AE37" t="s">
        <v>95</v>
      </c>
    </row>
    <row r="38" spans="1:60" outlineLevel="1" x14ac:dyDescent="0.2">
      <c r="A38" s="138">
        <v>24</v>
      </c>
      <c r="B38" s="138" t="s">
        <v>148</v>
      </c>
      <c r="C38" s="168" t="s">
        <v>149</v>
      </c>
      <c r="D38" s="144" t="s">
        <v>125</v>
      </c>
      <c r="E38" s="150">
        <v>14</v>
      </c>
      <c r="F38" s="152">
        <v>685</v>
      </c>
      <c r="G38" s="152">
        <f t="shared" si="0"/>
        <v>9590</v>
      </c>
      <c r="H38" s="152">
        <v>395.2</v>
      </c>
      <c r="I38" s="152">
        <f>ROUND(E38*H38,2)</f>
        <v>5532.8</v>
      </c>
      <c r="J38" s="152">
        <v>342.8</v>
      </c>
      <c r="K38" s="152">
        <f>ROUND(E38*J38,2)</f>
        <v>4799.2</v>
      </c>
      <c r="L38" s="152">
        <v>21</v>
      </c>
      <c r="M38" s="152">
        <f>G38*(1+L38/100)</f>
        <v>11603.9</v>
      </c>
      <c r="N38" s="145">
        <v>1.8799999999999999E-3</v>
      </c>
      <c r="O38" s="145">
        <f>ROUND(E38*N38,5)</f>
        <v>2.632E-2</v>
      </c>
      <c r="P38" s="145">
        <v>0</v>
      </c>
      <c r="Q38" s="145">
        <f>ROUND(E38*P38,5)</f>
        <v>0</v>
      </c>
      <c r="R38" s="145"/>
      <c r="S38" s="145"/>
      <c r="T38" s="146">
        <v>0.25</v>
      </c>
      <c r="U38" s="145">
        <f>ROUND(E38*T38,2)</f>
        <v>3.5</v>
      </c>
      <c r="V38" s="137"/>
      <c r="W38" s="137"/>
      <c r="X38" s="137"/>
      <c r="Y38" s="137"/>
      <c r="Z38" s="137"/>
      <c r="AA38" s="137"/>
      <c r="AB38" s="137"/>
      <c r="AC38" s="137"/>
      <c r="AD38" s="137"/>
      <c r="AE38" s="137" t="s">
        <v>99</v>
      </c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</row>
    <row r="39" spans="1:60" outlineLevel="1" x14ac:dyDescent="0.2">
      <c r="A39" s="138">
        <v>25</v>
      </c>
      <c r="B39" s="138" t="s">
        <v>150</v>
      </c>
      <c r="C39" s="168" t="s">
        <v>151</v>
      </c>
      <c r="D39" s="144" t="s">
        <v>125</v>
      </c>
      <c r="E39" s="150">
        <v>14</v>
      </c>
      <c r="F39" s="152">
        <v>705</v>
      </c>
      <c r="G39" s="152">
        <f t="shared" si="0"/>
        <v>9870</v>
      </c>
      <c r="H39" s="152">
        <v>259.91000000000003</v>
      </c>
      <c r="I39" s="152">
        <f>ROUND(E39*H39,2)</f>
        <v>3638.74</v>
      </c>
      <c r="J39" s="152">
        <v>537.08999999999992</v>
      </c>
      <c r="K39" s="152">
        <f>ROUND(E39*J39,2)</f>
        <v>7519.26</v>
      </c>
      <c r="L39" s="152">
        <v>21</v>
      </c>
      <c r="M39" s="152">
        <f>G39*(1+L39/100)</f>
        <v>11942.699999999999</v>
      </c>
      <c r="N39" s="145">
        <v>1.3699999999999999E-3</v>
      </c>
      <c r="O39" s="145">
        <f>ROUND(E39*N39,5)</f>
        <v>1.9179999999999999E-2</v>
      </c>
      <c r="P39" s="145">
        <v>0</v>
      </c>
      <c r="Q39" s="145">
        <f>ROUND(E39*P39,5)</f>
        <v>0</v>
      </c>
      <c r="R39" s="145"/>
      <c r="S39" s="145"/>
      <c r="T39" s="146">
        <v>0.24</v>
      </c>
      <c r="U39" s="145">
        <f>ROUND(E39*T39,2)</f>
        <v>3.36</v>
      </c>
      <c r="V39" s="137"/>
      <c r="W39" s="137"/>
      <c r="X39" s="137"/>
      <c r="Y39" s="137"/>
      <c r="Z39" s="137"/>
      <c r="AA39" s="137"/>
      <c r="AB39" s="137"/>
      <c r="AC39" s="137"/>
      <c r="AD39" s="137"/>
      <c r="AE39" s="137" t="s">
        <v>99</v>
      </c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</row>
    <row r="40" spans="1:60" x14ac:dyDescent="0.2">
      <c r="A40" s="139" t="s">
        <v>94</v>
      </c>
      <c r="B40" s="139" t="s">
        <v>65</v>
      </c>
      <c r="C40" s="169" t="s">
        <v>66</v>
      </c>
      <c r="D40" s="147"/>
      <c r="E40" s="151"/>
      <c r="F40" s="153"/>
      <c r="G40" s="153">
        <f>SUMIF(AE41:AE45,"&lt;&gt;NOR",G41:G45)</f>
        <v>17232</v>
      </c>
      <c r="H40" s="153"/>
      <c r="I40" s="153">
        <f>SUM(I41:I45)</f>
        <v>1697.36</v>
      </c>
      <c r="J40" s="153"/>
      <c r="K40" s="153">
        <f>SUM(K41:K45)</f>
        <v>11174.64</v>
      </c>
      <c r="L40" s="153"/>
      <c r="M40" s="153">
        <f>SUM(M41:M45)</f>
        <v>20850.72</v>
      </c>
      <c r="N40" s="148"/>
      <c r="O40" s="148">
        <f>SUM(O41:O45)</f>
        <v>0.24640000000000001</v>
      </c>
      <c r="P40" s="148"/>
      <c r="Q40" s="148">
        <f>SUM(Q41:Q45)</f>
        <v>8.4000000000000005E-2</v>
      </c>
      <c r="R40" s="148"/>
      <c r="S40" s="148"/>
      <c r="T40" s="149"/>
      <c r="U40" s="148">
        <f>SUM(U41:U45)</f>
        <v>17.37</v>
      </c>
      <c r="AE40" t="s">
        <v>95</v>
      </c>
    </row>
    <row r="41" spans="1:60" outlineLevel="1" x14ac:dyDescent="0.2">
      <c r="A41" s="138">
        <v>26</v>
      </c>
      <c r="B41" s="138" t="s">
        <v>152</v>
      </c>
      <c r="C41" s="168" t="s">
        <v>153</v>
      </c>
      <c r="D41" s="144" t="s">
        <v>98</v>
      </c>
      <c r="E41" s="150">
        <v>4</v>
      </c>
      <c r="F41" s="152">
        <v>85</v>
      </c>
      <c r="G41" s="152">
        <f t="shared" si="0"/>
        <v>340</v>
      </c>
      <c r="H41" s="152">
        <v>0</v>
      </c>
      <c r="I41" s="152">
        <f>ROUND(E41*H41,2)</f>
        <v>0</v>
      </c>
      <c r="J41" s="152">
        <v>78</v>
      </c>
      <c r="K41" s="152">
        <f>ROUND(E41*J41,2)</f>
        <v>312</v>
      </c>
      <c r="L41" s="152">
        <v>21</v>
      </c>
      <c r="M41" s="152">
        <f>G41*(1+L41/100)</f>
        <v>411.4</v>
      </c>
      <c r="N41" s="145">
        <v>0</v>
      </c>
      <c r="O41" s="145">
        <f>ROUND(E41*N41,5)</f>
        <v>0</v>
      </c>
      <c r="P41" s="145">
        <v>2.1000000000000001E-2</v>
      </c>
      <c r="Q41" s="145">
        <f>ROUND(E41*P41,5)</f>
        <v>8.4000000000000005E-2</v>
      </c>
      <c r="R41" s="145"/>
      <c r="S41" s="145"/>
      <c r="T41" s="146">
        <v>0.154</v>
      </c>
      <c r="U41" s="145">
        <f>ROUND(E41*T41,2)</f>
        <v>0.62</v>
      </c>
      <c r="V41" s="137"/>
      <c r="W41" s="137"/>
      <c r="X41" s="137"/>
      <c r="Y41" s="137"/>
      <c r="Z41" s="137"/>
      <c r="AA41" s="137"/>
      <c r="AB41" s="137"/>
      <c r="AC41" s="137"/>
      <c r="AD41" s="137"/>
      <c r="AE41" s="137" t="s">
        <v>99</v>
      </c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</row>
    <row r="42" spans="1:60" outlineLevel="1" x14ac:dyDescent="0.2">
      <c r="A42" s="138">
        <v>27</v>
      </c>
      <c r="B42" s="138" t="s">
        <v>154</v>
      </c>
      <c r="C42" s="168" t="s">
        <v>155</v>
      </c>
      <c r="D42" s="144" t="s">
        <v>98</v>
      </c>
      <c r="E42" s="150">
        <v>4</v>
      </c>
      <c r="F42" s="152">
        <v>268</v>
      </c>
      <c r="G42" s="152">
        <f t="shared" si="0"/>
        <v>1072</v>
      </c>
      <c r="H42" s="152">
        <v>0</v>
      </c>
      <c r="I42" s="152">
        <f>ROUND(E42*H42,2)</f>
        <v>0</v>
      </c>
      <c r="J42" s="152">
        <v>228</v>
      </c>
      <c r="K42" s="152">
        <f>ROUND(E42*J42,2)</f>
        <v>912</v>
      </c>
      <c r="L42" s="152">
        <v>21</v>
      </c>
      <c r="M42" s="152">
        <f>G42*(1+L42/100)</f>
        <v>1297.1199999999999</v>
      </c>
      <c r="N42" s="145">
        <v>0</v>
      </c>
      <c r="O42" s="145">
        <f>ROUND(E42*N42,5)</f>
        <v>0</v>
      </c>
      <c r="P42" s="145">
        <v>0</v>
      </c>
      <c r="Q42" s="145">
        <f>ROUND(E42*P42,5)</f>
        <v>0</v>
      </c>
      <c r="R42" s="145"/>
      <c r="S42" s="145"/>
      <c r="T42" s="146">
        <v>0.36599999999999999</v>
      </c>
      <c r="U42" s="145">
        <f>ROUND(E42*T42,2)</f>
        <v>1.46</v>
      </c>
      <c r="V42" s="137"/>
      <c r="W42" s="137"/>
      <c r="X42" s="137"/>
      <c r="Y42" s="137"/>
      <c r="Z42" s="137"/>
      <c r="AA42" s="137"/>
      <c r="AB42" s="137"/>
      <c r="AC42" s="137"/>
      <c r="AD42" s="137"/>
      <c r="AE42" s="137" t="s">
        <v>99</v>
      </c>
      <c r="AF42" s="137"/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</row>
    <row r="43" spans="1:60" outlineLevel="1" x14ac:dyDescent="0.2">
      <c r="A43" s="138">
        <v>28</v>
      </c>
      <c r="B43" s="138" t="s">
        <v>156</v>
      </c>
      <c r="C43" s="168" t="s">
        <v>157</v>
      </c>
      <c r="D43" s="144" t="s">
        <v>98</v>
      </c>
      <c r="E43" s="150">
        <v>28</v>
      </c>
      <c r="F43" s="152">
        <v>384</v>
      </c>
      <c r="G43" s="152">
        <f t="shared" si="0"/>
        <v>10752</v>
      </c>
      <c r="H43" s="152">
        <v>13.64</v>
      </c>
      <c r="I43" s="152">
        <f>ROUND(E43*H43,2)</f>
        <v>381.92</v>
      </c>
      <c r="J43" s="152">
        <v>290.86</v>
      </c>
      <c r="K43" s="152">
        <f>ROUND(E43*J43,2)</f>
        <v>8144.08</v>
      </c>
      <c r="L43" s="152">
        <v>21</v>
      </c>
      <c r="M43" s="152">
        <f>G43*(1+L43/100)</f>
        <v>13009.92</v>
      </c>
      <c r="N43" s="145">
        <v>8.6700000000000006E-3</v>
      </c>
      <c r="O43" s="145">
        <f>ROUND(E43*N43,5)</f>
        <v>0.24276</v>
      </c>
      <c r="P43" s="145">
        <v>0</v>
      </c>
      <c r="Q43" s="145">
        <f>ROUND(E43*P43,5)</f>
        <v>0</v>
      </c>
      <c r="R43" s="145"/>
      <c r="S43" s="145"/>
      <c r="T43" s="146">
        <v>0.46899999999999997</v>
      </c>
      <c r="U43" s="145">
        <f>ROUND(E43*T43,2)</f>
        <v>13.13</v>
      </c>
      <c r="V43" s="137"/>
      <c r="W43" s="137"/>
      <c r="X43" s="137"/>
      <c r="Y43" s="137"/>
      <c r="Z43" s="137"/>
      <c r="AA43" s="137"/>
      <c r="AB43" s="137"/>
      <c r="AC43" s="137"/>
      <c r="AD43" s="137"/>
      <c r="AE43" s="137" t="s">
        <v>99</v>
      </c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outlineLevel="1" x14ac:dyDescent="0.2">
      <c r="A44" s="138">
        <v>29</v>
      </c>
      <c r="B44" s="138" t="s">
        <v>158</v>
      </c>
      <c r="C44" s="168" t="s">
        <v>159</v>
      </c>
      <c r="D44" s="144" t="s">
        <v>98</v>
      </c>
      <c r="E44" s="150">
        <v>28</v>
      </c>
      <c r="F44" s="152">
        <v>47</v>
      </c>
      <c r="G44" s="152">
        <f t="shared" si="0"/>
        <v>1316</v>
      </c>
      <c r="H44" s="152">
        <v>2.95</v>
      </c>
      <c r="I44" s="152">
        <f>ROUND(E44*H44,2)</f>
        <v>82.6</v>
      </c>
      <c r="J44" s="152">
        <v>21.55</v>
      </c>
      <c r="K44" s="152">
        <f>ROUND(E44*J44,2)</f>
        <v>603.4</v>
      </c>
      <c r="L44" s="152">
        <v>21</v>
      </c>
      <c r="M44" s="152">
        <f>G44*(1+L44/100)</f>
        <v>1592.36</v>
      </c>
      <c r="N44" s="145">
        <v>3.0000000000000001E-5</v>
      </c>
      <c r="O44" s="145">
        <f>ROUND(E44*N44,5)</f>
        <v>8.4000000000000003E-4</v>
      </c>
      <c r="P44" s="145">
        <v>0</v>
      </c>
      <c r="Q44" s="145">
        <f>ROUND(E44*P44,5)</f>
        <v>0</v>
      </c>
      <c r="R44" s="145"/>
      <c r="S44" s="145"/>
      <c r="T44" s="146">
        <v>3.2000000000000001E-2</v>
      </c>
      <c r="U44" s="145">
        <f>ROUND(E44*T44,2)</f>
        <v>0.9</v>
      </c>
      <c r="V44" s="137"/>
      <c r="W44" s="137"/>
      <c r="X44" s="137"/>
      <c r="Y44" s="137"/>
      <c r="Z44" s="137"/>
      <c r="AA44" s="137"/>
      <c r="AB44" s="137"/>
      <c r="AC44" s="137"/>
      <c r="AD44" s="137"/>
      <c r="AE44" s="137" t="s">
        <v>99</v>
      </c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</row>
    <row r="45" spans="1:60" ht="22.5" outlineLevel="1" x14ac:dyDescent="0.2">
      <c r="A45" s="138">
        <v>30</v>
      </c>
      <c r="B45" s="138" t="s">
        <v>160</v>
      </c>
      <c r="C45" s="168" t="s">
        <v>161</v>
      </c>
      <c r="D45" s="144" t="s">
        <v>98</v>
      </c>
      <c r="E45" s="150">
        <v>14</v>
      </c>
      <c r="F45" s="152">
        <v>268</v>
      </c>
      <c r="G45" s="152">
        <f t="shared" si="0"/>
        <v>3752</v>
      </c>
      <c r="H45" s="152">
        <v>88.06</v>
      </c>
      <c r="I45" s="152">
        <f>ROUND(E45*H45,2)</f>
        <v>1232.8399999999999</v>
      </c>
      <c r="J45" s="152">
        <v>85.94</v>
      </c>
      <c r="K45" s="152">
        <f>ROUND(E45*J45,2)</f>
        <v>1203.1600000000001</v>
      </c>
      <c r="L45" s="152">
        <v>21</v>
      </c>
      <c r="M45" s="152">
        <f>G45*(1+L45/100)</f>
        <v>4539.92</v>
      </c>
      <c r="N45" s="145">
        <v>2.0000000000000001E-4</v>
      </c>
      <c r="O45" s="145">
        <f>ROUND(E45*N45,5)</f>
        <v>2.8E-3</v>
      </c>
      <c r="P45" s="145">
        <v>0</v>
      </c>
      <c r="Q45" s="145">
        <f>ROUND(E45*P45,5)</f>
        <v>0</v>
      </c>
      <c r="R45" s="145"/>
      <c r="S45" s="145"/>
      <c r="T45" s="146">
        <v>0.09</v>
      </c>
      <c r="U45" s="145">
        <f>ROUND(E45*T45,2)</f>
        <v>1.26</v>
      </c>
      <c r="V45" s="137"/>
      <c r="W45" s="137"/>
      <c r="X45" s="137"/>
      <c r="Y45" s="137"/>
      <c r="Z45" s="137"/>
      <c r="AA45" s="137"/>
      <c r="AB45" s="137"/>
      <c r="AC45" s="137"/>
      <c r="AD45" s="137"/>
      <c r="AE45" s="137" t="s">
        <v>99</v>
      </c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</row>
    <row r="46" spans="1:60" x14ac:dyDescent="0.2">
      <c r="A46" s="139" t="s">
        <v>94</v>
      </c>
      <c r="B46" s="139" t="s">
        <v>67</v>
      </c>
      <c r="C46" s="169" t="s">
        <v>26</v>
      </c>
      <c r="D46" s="147"/>
      <c r="E46" s="151"/>
      <c r="F46" s="153"/>
      <c r="G46" s="153">
        <f>SUMIF(AE47:AE50,"&lt;&gt;NOR",G47:G50)</f>
        <v>41842.520000000004</v>
      </c>
      <c r="H46" s="153"/>
      <c r="I46" s="153">
        <f>SUM(I47:I50)</f>
        <v>0</v>
      </c>
      <c r="J46" s="153"/>
      <c r="K46" s="153">
        <f>SUM(K47:K50)</f>
        <v>34671.199999999997</v>
      </c>
      <c r="L46" s="153"/>
      <c r="M46" s="153">
        <f>SUM(M47:M50)</f>
        <v>50629.449200000003</v>
      </c>
      <c r="N46" s="148"/>
      <c r="O46" s="148">
        <f>SUM(O47:O50)</f>
        <v>0</v>
      </c>
      <c r="P46" s="148"/>
      <c r="Q46" s="148">
        <f>SUM(Q47:Q50)</f>
        <v>0</v>
      </c>
      <c r="R46" s="148"/>
      <c r="S46" s="148"/>
      <c r="T46" s="149"/>
      <c r="U46" s="148">
        <f>SUM(U47:U50)</f>
        <v>0</v>
      </c>
      <c r="AE46" t="s">
        <v>95</v>
      </c>
    </row>
    <row r="47" spans="1:60" outlineLevel="1" x14ac:dyDescent="0.2">
      <c r="A47" s="138">
        <v>31</v>
      </c>
      <c r="B47" s="138" t="s">
        <v>162</v>
      </c>
      <c r="C47" s="168" t="s">
        <v>163</v>
      </c>
      <c r="D47" s="144" t="s">
        <v>164</v>
      </c>
      <c r="E47" s="150">
        <v>2285.63</v>
      </c>
      <c r="F47" s="152">
        <v>4</v>
      </c>
      <c r="G47" s="152">
        <f t="shared" si="0"/>
        <v>9142.52</v>
      </c>
      <c r="H47" s="152">
        <v>0</v>
      </c>
      <c r="I47" s="152">
        <f>ROUND(E47*H47,2)</f>
        <v>0</v>
      </c>
      <c r="J47" s="152">
        <v>2.7</v>
      </c>
      <c r="K47" s="152">
        <f>ROUND(E47*J47,2)</f>
        <v>6171.2</v>
      </c>
      <c r="L47" s="152">
        <v>21</v>
      </c>
      <c r="M47" s="152">
        <f>G47*(1+L47/100)</f>
        <v>11062.449200000001</v>
      </c>
      <c r="N47" s="145">
        <v>0</v>
      </c>
      <c r="O47" s="145">
        <f>ROUND(E47*N47,5)</f>
        <v>0</v>
      </c>
      <c r="P47" s="145">
        <v>0</v>
      </c>
      <c r="Q47" s="145">
        <f>ROUND(E47*P47,5)</f>
        <v>0</v>
      </c>
      <c r="R47" s="145"/>
      <c r="S47" s="145"/>
      <c r="T47" s="146">
        <v>0</v>
      </c>
      <c r="U47" s="145">
        <f>ROUND(E47*T47,2)</f>
        <v>0</v>
      </c>
      <c r="V47" s="137"/>
      <c r="W47" s="137"/>
      <c r="X47" s="137"/>
      <c r="Y47" s="137"/>
      <c r="Z47" s="137"/>
      <c r="AA47" s="137"/>
      <c r="AB47" s="137"/>
      <c r="AC47" s="137"/>
      <c r="AD47" s="137"/>
      <c r="AE47" s="137" t="s">
        <v>99</v>
      </c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outlineLevel="1" x14ac:dyDescent="0.2">
      <c r="A48" s="138">
        <v>32</v>
      </c>
      <c r="B48" s="138" t="s">
        <v>165</v>
      </c>
      <c r="C48" s="168" t="s">
        <v>166</v>
      </c>
      <c r="D48" s="144" t="s">
        <v>164</v>
      </c>
      <c r="E48" s="150">
        <v>1</v>
      </c>
      <c r="F48" s="152">
        <v>3200</v>
      </c>
      <c r="G48" s="152">
        <f t="shared" si="0"/>
        <v>3200</v>
      </c>
      <c r="H48" s="152">
        <v>0</v>
      </c>
      <c r="I48" s="152">
        <f>ROUND(E48*H48,2)</f>
        <v>0</v>
      </c>
      <c r="J48" s="152">
        <v>5500</v>
      </c>
      <c r="K48" s="152">
        <f>ROUND(E48*J48,2)</f>
        <v>5500</v>
      </c>
      <c r="L48" s="152">
        <v>21</v>
      </c>
      <c r="M48" s="152">
        <f>G48*(1+L48/100)</f>
        <v>3872</v>
      </c>
      <c r="N48" s="145">
        <v>0</v>
      </c>
      <c r="O48" s="145">
        <f>ROUND(E48*N48,5)</f>
        <v>0</v>
      </c>
      <c r="P48" s="145">
        <v>0</v>
      </c>
      <c r="Q48" s="145">
        <f>ROUND(E48*P48,5)</f>
        <v>0</v>
      </c>
      <c r="R48" s="145"/>
      <c r="S48" s="145"/>
      <c r="T48" s="146">
        <v>0</v>
      </c>
      <c r="U48" s="145">
        <f>ROUND(E48*T48,2)</f>
        <v>0</v>
      </c>
      <c r="V48" s="137"/>
      <c r="W48" s="137"/>
      <c r="X48" s="137"/>
      <c r="Y48" s="137"/>
      <c r="Z48" s="137"/>
      <c r="AA48" s="137"/>
      <c r="AB48" s="137"/>
      <c r="AC48" s="137"/>
      <c r="AD48" s="137"/>
      <c r="AE48" s="137" t="s">
        <v>99</v>
      </c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outlineLevel="1" x14ac:dyDescent="0.2">
      <c r="A49" s="138">
        <v>33</v>
      </c>
      <c r="B49" s="138" t="s">
        <v>167</v>
      </c>
      <c r="C49" s="168" t="s">
        <v>168</v>
      </c>
      <c r="D49" s="144" t="s">
        <v>164</v>
      </c>
      <c r="E49" s="150">
        <v>1</v>
      </c>
      <c r="F49" s="152">
        <v>14500</v>
      </c>
      <c r="G49" s="152">
        <f t="shared" si="0"/>
        <v>14500</v>
      </c>
      <c r="H49" s="152">
        <v>0</v>
      </c>
      <c r="I49" s="152">
        <f>ROUND(E49*H49,2)</f>
        <v>0</v>
      </c>
      <c r="J49" s="152">
        <v>7500</v>
      </c>
      <c r="K49" s="152">
        <f>ROUND(E49*J49,2)</f>
        <v>7500</v>
      </c>
      <c r="L49" s="152">
        <v>21</v>
      </c>
      <c r="M49" s="152">
        <f>G49*(1+L49/100)</f>
        <v>17545</v>
      </c>
      <c r="N49" s="145">
        <v>0</v>
      </c>
      <c r="O49" s="145">
        <f>ROUND(E49*N49,5)</f>
        <v>0</v>
      </c>
      <c r="P49" s="145">
        <v>0</v>
      </c>
      <c r="Q49" s="145">
        <f>ROUND(E49*P49,5)</f>
        <v>0</v>
      </c>
      <c r="R49" s="145"/>
      <c r="S49" s="145"/>
      <c r="T49" s="146">
        <v>0</v>
      </c>
      <c r="U49" s="145">
        <f>ROUND(E49*T49,2)</f>
        <v>0</v>
      </c>
      <c r="V49" s="137"/>
      <c r="W49" s="137"/>
      <c r="X49" s="137"/>
      <c r="Y49" s="137"/>
      <c r="Z49" s="137"/>
      <c r="AA49" s="137"/>
      <c r="AB49" s="137"/>
      <c r="AC49" s="137"/>
      <c r="AD49" s="137"/>
      <c r="AE49" s="137" t="s">
        <v>99</v>
      </c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outlineLevel="1" x14ac:dyDescent="0.2">
      <c r="A50" s="162">
        <v>34</v>
      </c>
      <c r="B50" s="162" t="s">
        <v>169</v>
      </c>
      <c r="C50" s="170" t="s">
        <v>170</v>
      </c>
      <c r="D50" s="163" t="s">
        <v>164</v>
      </c>
      <c r="E50" s="164">
        <v>1</v>
      </c>
      <c r="F50" s="165">
        <v>15000</v>
      </c>
      <c r="G50" s="165">
        <f>F50*E50</f>
        <v>15000</v>
      </c>
      <c r="H50" s="165">
        <v>0</v>
      </c>
      <c r="I50" s="165">
        <f>ROUND(E50*H50,2)</f>
        <v>0</v>
      </c>
      <c r="J50" s="165">
        <v>15500</v>
      </c>
      <c r="K50" s="165">
        <f>ROUND(E50*J50,2)</f>
        <v>15500</v>
      </c>
      <c r="L50" s="165">
        <v>21</v>
      </c>
      <c r="M50" s="165">
        <f>G50*(1+L50/100)</f>
        <v>18150</v>
      </c>
      <c r="N50" s="166">
        <v>0</v>
      </c>
      <c r="O50" s="166">
        <f>ROUND(E50*N50,5)</f>
        <v>0</v>
      </c>
      <c r="P50" s="166">
        <v>0</v>
      </c>
      <c r="Q50" s="166">
        <f>ROUND(E50*P50,5)</f>
        <v>0</v>
      </c>
      <c r="R50" s="166"/>
      <c r="S50" s="166"/>
      <c r="T50" s="167">
        <v>0</v>
      </c>
      <c r="U50" s="166">
        <f>ROUND(E50*T50,2)</f>
        <v>0</v>
      </c>
      <c r="V50" s="137"/>
      <c r="W50" s="137"/>
      <c r="X50" s="137"/>
      <c r="Y50" s="137"/>
      <c r="Z50" s="137"/>
      <c r="AA50" s="137"/>
      <c r="AB50" s="137"/>
      <c r="AC50" s="137"/>
      <c r="AD50" s="137"/>
      <c r="AE50" s="137" t="s">
        <v>99</v>
      </c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x14ac:dyDescent="0.2">
      <c r="A51" s="4"/>
      <c r="B51" s="5" t="s">
        <v>171</v>
      </c>
      <c r="C51" s="171" t="s">
        <v>171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AC51">
        <v>15</v>
      </c>
      <c r="AD51">
        <v>21</v>
      </c>
    </row>
    <row r="52" spans="1:60" x14ac:dyDescent="0.2">
      <c r="C52" s="172"/>
      <c r="AE52" t="s">
        <v>172</v>
      </c>
    </row>
  </sheetData>
  <mergeCells count="4">
    <mergeCell ref="A1:G1"/>
    <mergeCell ref="C2:G2"/>
    <mergeCell ref="C3:G3"/>
    <mergeCell ref="C4:G4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Propočet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'Propočet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Rousek</dc:creator>
  <cp:lastModifiedBy>Spravce</cp:lastModifiedBy>
  <cp:lastPrinted>2014-02-28T09:52:57Z</cp:lastPrinted>
  <dcterms:created xsi:type="dcterms:W3CDTF">2009-04-08T07:15:50Z</dcterms:created>
  <dcterms:modified xsi:type="dcterms:W3CDTF">2023-08-21T09:28:26Z</dcterms:modified>
</cp:coreProperties>
</file>