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3008 - Snížení podlahy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'2023008 - Snížení podlahy...'!$C$114:$K$141</definedName>
    <definedName name="_xlnm.Print_Area" localSheetId="1">'2023008 - Snížení podlahy...'!$C$4:$J$76,'2023008 - Snížení podlahy...'!$C$82:$J$98,'2023008 - Snížení podlahy...'!$C$104:$J$141</definedName>
    <definedName name="_xlnm.Print_Titles" localSheetId="1">'2023008 - Snížení podlahy...'!$114:$114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J112"/>
  <c r="F112"/>
  <c r="F111"/>
  <c r="F109"/>
  <c r="E107"/>
  <c r="J90"/>
  <c r="F90"/>
  <c r="F89"/>
  <c r="F87"/>
  <c r="E85"/>
  <c r="J19"/>
  <c r="E19"/>
  <c r="J111"/>
  <c r="J18"/>
  <c r="J10"/>
  <c r="J109"/>
  <c i="1" r="L90"/>
  <c r="AM90"/>
  <c r="AM89"/>
  <c r="L89"/>
  <c r="AM87"/>
  <c r="L87"/>
  <c r="L85"/>
  <c r="L84"/>
  <c i="2" r="J134"/>
  <c r="BK134"/>
  <c r="J129"/>
  <c r="BK137"/>
  <c r="BK130"/>
  <c r="BK123"/>
  <c r="J123"/>
  <c r="J120"/>
  <c r="BK141"/>
  <c r="BK140"/>
  <c r="BK124"/>
  <c r="BK122"/>
  <c r="BK128"/>
  <c r="J121"/>
  <c r="BK121"/>
  <c r="J128"/>
  <c r="J135"/>
  <c r="BK120"/>
  <c r="J137"/>
  <c r="J124"/>
  <c r="J118"/>
  <c r="BK138"/>
  <c r="BK126"/>
  <c r="J125"/>
  <c r="J122"/>
  <c r="J130"/>
  <c r="BK125"/>
  <c r="J132"/>
  <c r="J140"/>
  <c r="J126"/>
  <c r="BK135"/>
  <c i="1" r="AS94"/>
  <c i="2" r="BK118"/>
  <c r="J141"/>
  <c r="BK132"/>
  <c r="BK129"/>
  <c r="J138"/>
  <c l="1" r="BK117"/>
  <c r="J117"/>
  <c r="J96"/>
  <c r="P117"/>
  <c r="R117"/>
  <c r="T117"/>
  <c r="BK136"/>
  <c r="J136"/>
  <c r="J97"/>
  <c r="P136"/>
  <c r="R136"/>
  <c r="T136"/>
  <c r="BE123"/>
  <c r="BE141"/>
  <c r="J87"/>
  <c r="BE120"/>
  <c r="BE125"/>
  <c r="BE130"/>
  <c r="BE135"/>
  <c r="BE137"/>
  <c r="BE118"/>
  <c r="BE122"/>
  <c r="BE121"/>
  <c r="J89"/>
  <c r="BE124"/>
  <c r="BE126"/>
  <c r="BE128"/>
  <c r="BE132"/>
  <c r="BE134"/>
  <c r="BE129"/>
  <c r="BE138"/>
  <c r="BE140"/>
  <c r="F32"/>
  <c i="1" r="BA95"/>
  <c r="BA94"/>
  <c r="W30"/>
  <c i="2" r="F35"/>
  <c i="1" r="BD95"/>
  <c r="BD94"/>
  <c r="W33"/>
  <c i="2" r="F34"/>
  <c i="1" r="BC95"/>
  <c r="BC94"/>
  <c r="AY94"/>
  <c i="2" r="J32"/>
  <c i="1" r="AW95"/>
  <c i="2" r="F33"/>
  <c i="1" r="BB95"/>
  <c r="BB94"/>
  <c r="W31"/>
  <c i="2" l="1" r="R116"/>
  <c r="R115"/>
  <c r="P116"/>
  <c r="P115"/>
  <c i="1" r="AU95"/>
  <c i="2" r="T116"/>
  <c r="T115"/>
  <c r="BK116"/>
  <c r="J116"/>
  <c r="J95"/>
  <c i="1" r="AX94"/>
  <c r="AW94"/>
  <c r="AK30"/>
  <c r="W32"/>
  <c i="2" r="F31"/>
  <c i="1" r="AZ95"/>
  <c r="AZ94"/>
  <c r="W29"/>
  <c r="AU94"/>
  <c i="2" r="J31"/>
  <c i="1" r="AV95"/>
  <c r="AT95"/>
  <c i="2" l="1" r="BK115"/>
  <c r="J115"/>
  <c r="J94"/>
  <c i="1" r="AV94"/>
  <c r="AK29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<sst xmlns="http://schemas.openxmlformats.org/spreadsheetml/2006/main">
  <si>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</si>
  <si>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</si>
  <si>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</si>
  <si>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</si>
  <si>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</si>
  <si>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{b8f325ff-0735-4924-8f6b-f1fed865b803}</t>
  </si>
  <si>
    <t>0,001</t>
  </si>
  <si>
    <t>21</t>
  </si>
  <si>
    <t>12</t>
  </si>
  <si>
    <t>REKAPITULACE STAVBY</t>
  </si>
  <si>
    <t xml:space="preserve">v ---  níže se nacházejí doplnkové a pomocné údaje k sestavám  --- v</t>
  </si>
  <si>
    <t>Kód:</t>
  </si>
  <si>
    <t>2023008</t>
  </si>
  <si>
    <t>Stavba:</t>
  </si>
  <si>
    <t>Snížení podlahy v hasičské zbrojnici</t>
  </si>
  <si>
    <t>KSO:</t>
  </si>
  <si>
    <t>CC-CZ:</t>
  </si>
  <si>
    <t>Místo:</t>
  </si>
  <si>
    <t>KpO</t>
  </si>
  <si>
    <t>Datum:</t>
  </si>
  <si>
    <t>10. 7. 2023</t>
  </si>
  <si>
    <t>Zadavatel:</t>
  </si>
  <si>
    <t>IČ:</t>
  </si>
  <si>
    <t>Obec kunčice p. Ondřejníkem</t>
  </si>
  <si>
    <t>DIČ:</t>
  </si>
  <si>
    <t>Zhotovitel:</t>
  </si>
  <si>
    <t>47866667</t>
  </si>
  <si>
    <t>Tomáš Nevřiva</t>
  </si>
  <si>
    <t>True</t>
  </si>
  <si>
    <t>Projektant:</t>
  </si>
  <si>
    <t xml:space="preserve"> </t>
  </si>
  <si>
    <t>0,01</t>
  </si>
  <si>
    <t>Zpracovatel:</t>
  </si>
  <si>
    <t>Tomáš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</si>
  <si>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</si>
  <si>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</si>
  <si>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</si>
  <si>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</si>
  <si>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</si>
  <si>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</si>
  <si>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</si>
  <si>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</si>
  <si>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</si>
  <si>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</si>
  <si>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</si>
  <si>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</si>
  <si>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</si>
  <si>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</si>
  <si>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</si>
  <si>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</si>
  <si>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</si>
  <si>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</si>
  <si>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</si>
  <si>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</si>
  <si>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</si>
  <si>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</si>
  <si>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</si>
  <si>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</si>
  <si>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</si>
  <si>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</si>
  <si>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</si>
  <si>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</si>
  <si>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</si>
  <si>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</si>
  <si>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</si>
  <si>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</si>
  <si>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</si>
  <si>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</si>
  <si>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</si>
  <si>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</si>
  <si>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</si>
  <si>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</si>
  <si>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</si>
  <si>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</si>
  <si>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</si>
  <si>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</si>
  <si>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</si>
  <si>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</si>
  <si>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</si>
  <si>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</si>
  <si>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</si>
  <si>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</si>
  <si>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</si>
  <si>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</si>
  <si>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</si>
  <si>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</si>
  <si>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</si>
  <si>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</si>
  <si>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</si>
  <si>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</si>
  <si>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D.01 - Stavební práce</t>
  </si>
  <si>
    <t xml:space="preserve">    D.02 - Více x méněpráce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</si>
  <si>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</si>
  <si>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</si>
  <si>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</si>
  <si>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</si>
  <si>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</si>
  <si>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</si>
  <si>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</si>
  <si>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</si>
  <si>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</si>
  <si>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</si>
  <si>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</si>
  <si>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</si>
  <si>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</si>
  <si>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</si>
  <si>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</si>
  <si>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D.01</t>
  </si>
  <si>
    <t>Stavební práce</t>
  </si>
  <si>
    <t>K</t>
  </si>
  <si>
    <t>962052211</t>
  </si>
  <si>
    <t>Bourání zdiva železobetonového nadzákladového</t>
  </si>
  <si>
    <t>m3</t>
  </si>
  <si>
    <t>4</t>
  </si>
  <si>
    <t>-1171062697</t>
  </si>
  <si>
    <t>VV</t>
  </si>
  <si>
    <t>12*6*0,5</t>
  </si>
  <si>
    <t>979082111</t>
  </si>
  <si>
    <t>Vnitrostaveništní vodorovná doprava suti a vybouraných hmot do 10 m</t>
  </si>
  <si>
    <t>t</t>
  </si>
  <si>
    <t>-370142515</t>
  </si>
  <si>
    <t>3</t>
  </si>
  <si>
    <t>979086112</t>
  </si>
  <si>
    <t>Nakládání nebo překládání suti a vybouraných hmot</t>
  </si>
  <si>
    <t>742831996</t>
  </si>
  <si>
    <t>997221550</t>
  </si>
  <si>
    <t>Odvozy sutí a odpadů</t>
  </si>
  <si>
    <t>1803423922</t>
  </si>
  <si>
    <t>5</t>
  </si>
  <si>
    <t>979098201</t>
  </si>
  <si>
    <t>Poplatek za uložení stavebního betonového odpadu na skládce (skládkovné)</t>
  </si>
  <si>
    <t>39422310</t>
  </si>
  <si>
    <t>6</t>
  </si>
  <si>
    <t>919735112</t>
  </si>
  <si>
    <t>Řezání stávajících krytů nebo podkladů živičných, hloubky přes 50 do 100 mm</t>
  </si>
  <si>
    <t>m</t>
  </si>
  <si>
    <t>76774459</t>
  </si>
  <si>
    <t>7</t>
  </si>
  <si>
    <t>181951102</t>
  </si>
  <si>
    <t>Úprava pláně v hornině tř. 1 až 4 se zhutněním</t>
  </si>
  <si>
    <t>m2</t>
  </si>
  <si>
    <t>136277547</t>
  </si>
  <si>
    <t>8</t>
  </si>
  <si>
    <t>271531113</t>
  </si>
  <si>
    <t>Polštář základu z kameniva hr. drceného 16-32 mm</t>
  </si>
  <si>
    <t>-1551375405</t>
  </si>
  <si>
    <t>72*0,15</t>
  </si>
  <si>
    <t>9</t>
  </si>
  <si>
    <t>711171559</t>
  </si>
  <si>
    <t>Provedení izolace proti vlhkosti na ploše vodorovné, fólií, volně</t>
  </si>
  <si>
    <t>1954497939</t>
  </si>
  <si>
    <t>10</t>
  </si>
  <si>
    <t>631310001</t>
  </si>
  <si>
    <t xml:space="preserve">Mazanina podkladní z betonu C 8/10, tl. 5 cm </t>
  </si>
  <si>
    <t>305398120</t>
  </si>
  <si>
    <t>11</t>
  </si>
  <si>
    <t>311321312</t>
  </si>
  <si>
    <t xml:space="preserve">Železobeton nadzákladových zdí C 20/25 </t>
  </si>
  <si>
    <t>1140060635</t>
  </si>
  <si>
    <t>72*0,15*2</t>
  </si>
  <si>
    <t>311361921</t>
  </si>
  <si>
    <t>Výztuž nadzákladových zdí ze svařovaných sítí, KH 30, drát d 6,0 mm, oko 100 x 100 mm</t>
  </si>
  <si>
    <t>1846855859</t>
  </si>
  <si>
    <t>(72*4,4*1,1*2)/1000</t>
  </si>
  <si>
    <t>13</t>
  </si>
  <si>
    <t>612100033</t>
  </si>
  <si>
    <t xml:space="preserve">Oprava omítek stěn vnitřních vápenocem. štukových </t>
  </si>
  <si>
    <t>-1943058760</t>
  </si>
  <si>
    <t>14</t>
  </si>
  <si>
    <t>R001</t>
  </si>
  <si>
    <t xml:space="preserve">Sekční průmyslová vrata </t>
  </si>
  <si>
    <t>ks</t>
  </si>
  <si>
    <t>-1900480358</t>
  </si>
  <si>
    <t>D.02</t>
  </si>
  <si>
    <t>Více x méněpráce</t>
  </si>
  <si>
    <t>15</t>
  </si>
  <si>
    <t>-287040716</t>
  </si>
  <si>
    <t>17</t>
  </si>
  <si>
    <t>612100033.1</t>
  </si>
  <si>
    <t>Oprava omítek, fasády, atd</t>
  </si>
  <si>
    <t>-1441024657</t>
  </si>
  <si>
    <t>P</t>
  </si>
  <si>
    <t>Poznámka k položce:_x000d_
včetně hydroizolace, opravy venkovní fasády a marmolitového schodu</t>
  </si>
  <si>
    <t>16</t>
  </si>
  <si>
    <t>1573447692</t>
  </si>
  <si>
    <t>18</t>
  </si>
  <si>
    <t>-1853703898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</si>
</sst>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18" fillId="3" borderId="7" xfId="0" applyFont="1" applyFill="1" applyBorder="1" applyAlignment="1" applyProtection="1">
      <alignment horizontal="center" vertical="center"/>
    </xf>
    <xf numFmtId="0" fontId="18" fillId="3" borderId="7" xfId="0" applyFont="1" applyFill="1" applyBorder="1" applyAlignment="1" applyProtection="1">
      <alignment horizontal="right" vertical="center"/>
    </xf>
    <xf numFmtId="0" fontId="18" fillId="3" borderId="8" xfId="0" applyFont="1" applyFill="1" applyBorder="1" applyAlignment="1" applyProtection="1">
      <alignment horizontal="left" vertical="center"/>
    </xf>
    <xf numFmtId="0" fontId="18" fillId="3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4" fillId="0" borderId="19" xfId="0" applyNumberFormat="1" applyFont="1" applyBorder="1" applyAlignment="1" applyProtection="1">
      <alignment vertical="center"/>
    </xf>
    <xf numFmtId="4" fontId="24" fillId="0" borderId="20" xfId="0" applyNumberFormat="1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8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8" fillId="3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3" borderId="16" xfId="0" applyFont="1" applyFill="1" applyBorder="1" applyAlignment="1" applyProtection="1">
      <alignment horizontal="center" vertical="center" wrapText="1"/>
    </xf>
    <xf numFmtId="0" fontId="18" fillId="3" borderId="17" xfId="0" applyFont="1" applyFill="1" applyBorder="1" applyAlignment="1" applyProtection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7" fillId="0" borderId="12" xfId="0" applyNumberFormat="1" applyFont="1" applyBorder="1" applyAlignment="1" applyProtection="1"/>
    <xf numFmtId="166" fontId="27" fillId="0" borderId="13" xfId="0" applyNumberFormat="1" applyFont="1" applyBorder="1" applyAlignment="1" applyProtection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9" fillId="0" borderId="19" xfId="0" applyFont="1" applyBorder="1" applyAlignment="1" applyProtection="1">
      <alignment horizontal="left" vertical="center"/>
    </xf>
    <xf numFmtId="0" fontId="19" fillId="0" borderId="20" xfId="0" applyFont="1" applyBorder="1" applyAlignment="1" applyProtection="1">
      <alignment horizontal="center"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S4" s="15" t="s">
        <v>6</v>
      </c>
    </row>
    <row r="5" s="1" customFormat="1" ht="12" customHeight="1">
      <c r="B5" s="19"/>
      <c r="C5" s="20"/>
      <c r="D5" s="23" t="s">
        <v>11</v>
      </c>
      <c r="E5" s="20"/>
      <c r="F5" s="20"/>
      <c r="G5" s="20"/>
      <c r="H5" s="20"/>
      <c r="I5" s="20"/>
      <c r="J5" s="20"/>
      <c r="K5" s="24" t="s">
        <v>12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S5" s="15" t="s">
        <v>6</v>
      </c>
    </row>
    <row r="6" s="1" customFormat="1" ht="36.96" customHeight="1">
      <c r="B6" s="19"/>
      <c r="C6" s="20"/>
      <c r="D6" s="25" t="s">
        <v>13</v>
      </c>
      <c r="E6" s="20"/>
      <c r="F6" s="20"/>
      <c r="G6" s="20"/>
      <c r="H6" s="20"/>
      <c r="I6" s="20"/>
      <c r="J6" s="20"/>
      <c r="K6" s="26" t="s">
        <v>14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S6" s="15" t="s">
        <v>6</v>
      </c>
    </row>
    <row r="7" s="1" customFormat="1" ht="12" customHeight="1">
      <c r="B7" s="19"/>
      <c r="C7" s="20"/>
      <c r="D7" s="27" t="s">
        <v>15</v>
      </c>
      <c r="E7" s="20"/>
      <c r="F7" s="20"/>
      <c r="G7" s="20"/>
      <c r="H7" s="20"/>
      <c r="I7" s="20"/>
      <c r="J7" s="20"/>
      <c r="K7" s="24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16</v>
      </c>
      <c r="AL7" s="20"/>
      <c r="AM7" s="20"/>
      <c r="AN7" s="24" t="s">
        <v>1</v>
      </c>
      <c r="AO7" s="20"/>
      <c r="AP7" s="20"/>
      <c r="AQ7" s="20"/>
      <c r="AR7" s="18"/>
      <c r="BS7" s="15" t="s">
        <v>6</v>
      </c>
    </row>
    <row r="8" s="1" customFormat="1" ht="12" customHeight="1">
      <c r="B8" s="19"/>
      <c r="C8" s="20"/>
      <c r="D8" s="27" t="s">
        <v>17</v>
      </c>
      <c r="E8" s="20"/>
      <c r="F8" s="20"/>
      <c r="G8" s="20"/>
      <c r="H8" s="20"/>
      <c r="I8" s="20"/>
      <c r="J8" s="20"/>
      <c r="K8" s="24" t="s">
        <v>18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19</v>
      </c>
      <c r="AL8" s="20"/>
      <c r="AM8" s="20"/>
      <c r="AN8" s="24" t="s">
        <v>20</v>
      </c>
      <c r="AO8" s="20"/>
      <c r="AP8" s="20"/>
      <c r="AQ8" s="20"/>
      <c r="AR8" s="18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S9" s="15" t="s">
        <v>6</v>
      </c>
    </row>
    <row r="10" s="1" customFormat="1" ht="12" customHeight="1">
      <c r="B10" s="19"/>
      <c r="C10" s="20"/>
      <c r="D10" s="27" t="s">
        <v>21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22</v>
      </c>
      <c r="AL10" s="20"/>
      <c r="AM10" s="20"/>
      <c r="AN10" s="24" t="s">
        <v>1</v>
      </c>
      <c r="AO10" s="20"/>
      <c r="AP10" s="20"/>
      <c r="AQ10" s="20"/>
      <c r="AR10" s="18"/>
      <c r="BS10" s="15" t="s">
        <v>6</v>
      </c>
    </row>
    <row r="11" s="1" customFormat="1" ht="18.48" customHeight="1">
      <c r="B11" s="19"/>
      <c r="C11" s="20"/>
      <c r="D11" s="20"/>
      <c r="E11" s="24" t="s">
        <v>23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24</v>
      </c>
      <c r="AL11" s="20"/>
      <c r="AM11" s="20"/>
      <c r="AN11" s="24" t="s">
        <v>1</v>
      </c>
      <c r="AO11" s="20"/>
      <c r="AP11" s="20"/>
      <c r="AQ11" s="20"/>
      <c r="AR11" s="18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S12" s="15" t="s">
        <v>6</v>
      </c>
    </row>
    <row r="13" s="1" customFormat="1" ht="12" customHeight="1">
      <c r="B13" s="19"/>
      <c r="C13" s="20"/>
      <c r="D13" s="27" t="s">
        <v>25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22</v>
      </c>
      <c r="AL13" s="20"/>
      <c r="AM13" s="20"/>
      <c r="AN13" s="24" t="s">
        <v>26</v>
      </c>
      <c r="AO13" s="20"/>
      <c r="AP13" s="20"/>
      <c r="AQ13" s="20"/>
      <c r="AR13" s="18"/>
      <c r="BS13" s="15" t="s">
        <v>6</v>
      </c>
    </row>
    <row r="14">
      <c r="B14" s="19"/>
      <c r="C14" s="20"/>
      <c r="D14" s="20"/>
      <c r="E14" s="24" t="s">
        <v>27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7" t="s">
        <v>24</v>
      </c>
      <c r="AL14" s="20"/>
      <c r="AM14" s="20"/>
      <c r="AN14" s="24" t="s">
        <v>1</v>
      </c>
      <c r="AO14" s="20"/>
      <c r="AP14" s="20"/>
      <c r="AQ14" s="20"/>
      <c r="AR14" s="18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S15" s="15" t="s">
        <v>28</v>
      </c>
    </row>
    <row r="16" s="1" customFormat="1" ht="12" customHeight="1">
      <c r="B16" s="19"/>
      <c r="C16" s="20"/>
      <c r="D16" s="27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22</v>
      </c>
      <c r="AL16" s="20"/>
      <c r="AM16" s="20"/>
      <c r="AN16" s="24" t="s">
        <v>1</v>
      </c>
      <c r="AO16" s="20"/>
      <c r="AP16" s="20"/>
      <c r="AQ16" s="20"/>
      <c r="AR16" s="18"/>
      <c r="BS16" s="15" t="s">
        <v>4</v>
      </c>
    </row>
    <row r="17" s="1" customFormat="1" ht="18.48" customHeight="1">
      <c r="B17" s="19"/>
      <c r="C17" s="20"/>
      <c r="D17" s="20"/>
      <c r="E17" s="24" t="s">
        <v>30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24</v>
      </c>
      <c r="AL17" s="20"/>
      <c r="AM17" s="20"/>
      <c r="AN17" s="24" t="s">
        <v>1</v>
      </c>
      <c r="AO17" s="20"/>
      <c r="AP17" s="20"/>
      <c r="AQ17" s="20"/>
      <c r="AR17" s="18"/>
      <c r="BS17" s="15" t="s">
        <v>28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S18" s="15" t="s">
        <v>31</v>
      </c>
    </row>
    <row r="19" s="1" customFormat="1" ht="12" customHeight="1">
      <c r="B19" s="19"/>
      <c r="C19" s="20"/>
      <c r="D19" s="27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22</v>
      </c>
      <c r="AL19" s="20"/>
      <c r="AM19" s="20"/>
      <c r="AN19" s="24" t="s">
        <v>1</v>
      </c>
      <c r="AO19" s="20"/>
      <c r="AP19" s="20"/>
      <c r="AQ19" s="20"/>
      <c r="AR19" s="18"/>
      <c r="BS19" s="15" t="s">
        <v>31</v>
      </c>
    </row>
    <row r="20" s="1" customFormat="1" ht="18.48" customHeight="1">
      <c r="B20" s="19"/>
      <c r="C20" s="20"/>
      <c r="D20" s="20"/>
      <c r="E20" s="24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24</v>
      </c>
      <c r="AL20" s="20"/>
      <c r="AM20" s="20"/>
      <c r="AN20" s="24" t="s">
        <v>1</v>
      </c>
      <c r="AO20" s="20"/>
      <c r="AP20" s="20"/>
      <c r="AQ20" s="20"/>
      <c r="AR20" s="18"/>
      <c r="BS20" s="15" t="s">
        <v>28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</row>
    <row r="22" s="1" customFormat="1" ht="12" customHeight="1">
      <c r="B22" s="19"/>
      <c r="C22" s="20"/>
      <c r="D22" s="27" t="s">
        <v>34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</row>
    <row r="23" s="1" customFormat="1" ht="16.5" customHeight="1">
      <c r="B23" s="19"/>
      <c r="C23" s="20"/>
      <c r="D23" s="20"/>
      <c r="E23" s="28" t="s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0"/>
      <c r="AP23" s="20"/>
      <c r="AQ23" s="20"/>
      <c r="AR23" s="18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</row>
    <row r="25" s="1" customFormat="1" ht="6.96" customHeight="1">
      <c r="B25" s="19"/>
      <c r="C25" s="2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0"/>
      <c r="AQ25" s="20"/>
      <c r="AR25" s="18"/>
    </row>
    <row r="26" s="2" customFormat="1" ht="25.92" customHeight="1">
      <c r="A26" s="30"/>
      <c r="B26" s="31"/>
      <c r="C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5">
        <f>ROUND(AG94,2)</f>
        <v>468345.08000000002</v>
      </c>
      <c r="AL26" s="34"/>
      <c r="AM26" s="34"/>
      <c r="AN26" s="34"/>
      <c r="AO26" s="34"/>
      <c r="AP26" s="32"/>
      <c r="AQ26" s="32"/>
      <c r="AR26" s="36"/>
      <c r="BE26" s="30"/>
    </row>
    <row r="27" s="2" customFormat="1" ht="6.96" customHeight="1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6"/>
      <c r="BE27" s="30"/>
    </row>
    <row r="28" s="2" customFormat="1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7" t="s">
        <v>36</v>
      </c>
      <c r="M28" s="37"/>
      <c r="N28" s="37"/>
      <c r="O28" s="37"/>
      <c r="P28" s="37"/>
      <c r="Q28" s="32"/>
      <c r="R28" s="32"/>
      <c r="S28" s="32"/>
      <c r="T28" s="32"/>
      <c r="U28" s="32"/>
      <c r="V28" s="32"/>
      <c r="W28" s="37" t="s">
        <v>37</v>
      </c>
      <c r="X28" s="37"/>
      <c r="Y28" s="37"/>
      <c r="Z28" s="37"/>
      <c r="AA28" s="37"/>
      <c r="AB28" s="37"/>
      <c r="AC28" s="37"/>
      <c r="AD28" s="37"/>
      <c r="AE28" s="37"/>
      <c r="AF28" s="32"/>
      <c r="AG28" s="32"/>
      <c r="AH28" s="32"/>
      <c r="AI28" s="32"/>
      <c r="AJ28" s="32"/>
      <c r="AK28" s="37" t="s">
        <v>38</v>
      </c>
      <c r="AL28" s="37"/>
      <c r="AM28" s="37"/>
      <c r="AN28" s="37"/>
      <c r="AO28" s="37"/>
      <c r="AP28" s="32"/>
      <c r="AQ28" s="32"/>
      <c r="AR28" s="36"/>
      <c r="BE28" s="30"/>
    </row>
    <row r="29" s="3" customFormat="1" ht="14.4" customHeight="1">
      <c r="A29" s="3"/>
      <c r="B29" s="38"/>
      <c r="C29" s="39"/>
      <c r="D29" s="27" t="s">
        <v>39</v>
      </c>
      <c r="E29" s="39"/>
      <c r="F29" s="27" t="s">
        <v>40</v>
      </c>
      <c r="G29" s="39"/>
      <c r="H29" s="39"/>
      <c r="I29" s="39"/>
      <c r="J29" s="39"/>
      <c r="K29" s="39"/>
      <c r="L29" s="40">
        <v>0.20999999999999999</v>
      </c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1">
        <f>ROUND(AZ94, 2)</f>
        <v>468345.08000000002</v>
      </c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1">
        <f>ROUND(AV94, 2)</f>
        <v>98352.470000000001</v>
      </c>
      <c r="AL29" s="39"/>
      <c r="AM29" s="39"/>
      <c r="AN29" s="39"/>
      <c r="AO29" s="39"/>
      <c r="AP29" s="39"/>
      <c r="AQ29" s="39"/>
      <c r="AR29" s="42"/>
      <c r="BE29" s="3"/>
    </row>
    <row r="30" s="3" customFormat="1" ht="14.4" customHeight="1">
      <c r="A30" s="3"/>
      <c r="B30" s="38"/>
      <c r="C30" s="39"/>
      <c r="D30" s="39"/>
      <c r="E30" s="39"/>
      <c r="F30" s="27" t="s">
        <v>41</v>
      </c>
      <c r="G30" s="39"/>
      <c r="H30" s="39"/>
      <c r="I30" s="39"/>
      <c r="J30" s="39"/>
      <c r="K30" s="39"/>
      <c r="L30" s="40">
        <v>0.12</v>
      </c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1">
        <f>ROUND(BA94, 2)</f>
        <v>0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41">
        <f>ROUND(AW94, 2)</f>
        <v>0</v>
      </c>
      <c r="AL30" s="39"/>
      <c r="AM30" s="39"/>
      <c r="AN30" s="39"/>
      <c r="AO30" s="39"/>
      <c r="AP30" s="39"/>
      <c r="AQ30" s="39"/>
      <c r="AR30" s="42"/>
      <c r="BE30" s="3"/>
    </row>
    <row r="31" hidden="1" s="3" customFormat="1" ht="14.4" customHeight="1">
      <c r="A31" s="3"/>
      <c r="B31" s="38"/>
      <c r="C31" s="39"/>
      <c r="D31" s="39"/>
      <c r="E31" s="39"/>
      <c r="F31" s="27" t="s">
        <v>42</v>
      </c>
      <c r="G31" s="39"/>
      <c r="H31" s="39"/>
      <c r="I31" s="39"/>
      <c r="J31" s="39"/>
      <c r="K31" s="39"/>
      <c r="L31" s="40">
        <v>0.20999999999999999</v>
      </c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1">
        <f>ROUND(BB94, 2)</f>
        <v>0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41">
        <v>0</v>
      </c>
      <c r="AL31" s="39"/>
      <c r="AM31" s="39"/>
      <c r="AN31" s="39"/>
      <c r="AO31" s="39"/>
      <c r="AP31" s="39"/>
      <c r="AQ31" s="39"/>
      <c r="AR31" s="42"/>
      <c r="BE31" s="3"/>
    </row>
    <row r="32" hidden="1" s="3" customFormat="1" ht="14.4" customHeight="1">
      <c r="A32" s="3"/>
      <c r="B32" s="38"/>
      <c r="C32" s="39"/>
      <c r="D32" s="39"/>
      <c r="E32" s="39"/>
      <c r="F32" s="27" t="s">
        <v>43</v>
      </c>
      <c r="G32" s="39"/>
      <c r="H32" s="39"/>
      <c r="I32" s="39"/>
      <c r="J32" s="39"/>
      <c r="K32" s="39"/>
      <c r="L32" s="40">
        <v>0.12</v>
      </c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1">
        <f>ROUND(BC94, 2)</f>
        <v>0</v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41">
        <v>0</v>
      </c>
      <c r="AL32" s="39"/>
      <c r="AM32" s="39"/>
      <c r="AN32" s="39"/>
      <c r="AO32" s="39"/>
      <c r="AP32" s="39"/>
      <c r="AQ32" s="39"/>
      <c r="AR32" s="42"/>
      <c r="BE32" s="3"/>
    </row>
    <row r="33" hidden="1" s="3" customFormat="1" ht="14.4" customHeight="1">
      <c r="A33" s="3"/>
      <c r="B33" s="38"/>
      <c r="C33" s="39"/>
      <c r="D33" s="39"/>
      <c r="E33" s="39"/>
      <c r="F33" s="27" t="s">
        <v>44</v>
      </c>
      <c r="G33" s="39"/>
      <c r="H33" s="39"/>
      <c r="I33" s="39"/>
      <c r="J33" s="39"/>
      <c r="K33" s="39"/>
      <c r="L33" s="40">
        <v>0</v>
      </c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41">
        <f>ROUND(BD94, 2)</f>
        <v>0</v>
      </c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1">
        <v>0</v>
      </c>
      <c r="AL33" s="39"/>
      <c r="AM33" s="39"/>
      <c r="AN33" s="39"/>
      <c r="AO33" s="39"/>
      <c r="AP33" s="39"/>
      <c r="AQ33" s="39"/>
      <c r="AR33" s="42"/>
      <c r="BE33" s="3"/>
    </row>
    <row r="34" s="2" customFormat="1" ht="6.96" customHeight="1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6"/>
      <c r="BE34" s="30"/>
    </row>
    <row r="35" s="2" customFormat="1" ht="25.92" customHeight="1">
      <c r="A35" s="30"/>
      <c r="B35" s="31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47" t="s">
        <v>47</v>
      </c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8">
        <f>SUM(AK26:AK33)</f>
        <v>566697.55000000005</v>
      </c>
      <c r="AL35" s="45"/>
      <c r="AM35" s="45"/>
      <c r="AN35" s="45"/>
      <c r="AO35" s="49"/>
      <c r="AP35" s="43"/>
      <c r="AQ35" s="43"/>
      <c r="AR35" s="36"/>
      <c r="BE35" s="30"/>
    </row>
    <row r="36" s="2" customFormat="1" ht="6.96" customHeight="1">
      <c r="A36" s="30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6"/>
      <c r="BE36" s="30"/>
    </row>
    <row r="37" s="2" customFormat="1" ht="14.4" customHeight="1">
      <c r="A37" s="30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6"/>
      <c r="BE37" s="30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0"/>
      <c r="C49" s="51"/>
      <c r="D49" s="52" t="s">
        <v>48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49</v>
      </c>
      <c r="AI49" s="53"/>
      <c r="AJ49" s="53"/>
      <c r="AK49" s="53"/>
      <c r="AL49" s="53"/>
      <c r="AM49" s="53"/>
      <c r="AN49" s="53"/>
      <c r="AO49" s="53"/>
      <c r="AP49" s="51"/>
      <c r="AQ49" s="51"/>
      <c r="AR49" s="54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0"/>
      <c r="B60" s="31"/>
      <c r="C60" s="32"/>
      <c r="D60" s="55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55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55" t="s">
        <v>50</v>
      </c>
      <c r="AI60" s="34"/>
      <c r="AJ60" s="34"/>
      <c r="AK60" s="34"/>
      <c r="AL60" s="34"/>
      <c r="AM60" s="55" t="s">
        <v>51</v>
      </c>
      <c r="AN60" s="34"/>
      <c r="AO60" s="34"/>
      <c r="AP60" s="32"/>
      <c r="AQ60" s="32"/>
      <c r="AR60" s="36"/>
      <c r="BE60" s="30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0"/>
      <c r="B64" s="31"/>
      <c r="C64" s="32"/>
      <c r="D64" s="52" t="s">
        <v>52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2" t="s">
        <v>53</v>
      </c>
      <c r="AI64" s="56"/>
      <c r="AJ64" s="56"/>
      <c r="AK64" s="56"/>
      <c r="AL64" s="56"/>
      <c r="AM64" s="56"/>
      <c r="AN64" s="56"/>
      <c r="AO64" s="56"/>
      <c r="AP64" s="32"/>
      <c r="AQ64" s="32"/>
      <c r="AR64" s="36"/>
      <c r="BE64" s="30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0"/>
      <c r="B75" s="31"/>
      <c r="C75" s="32"/>
      <c r="D75" s="55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55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55" t="s">
        <v>50</v>
      </c>
      <c r="AI75" s="34"/>
      <c r="AJ75" s="34"/>
      <c r="AK75" s="34"/>
      <c r="AL75" s="34"/>
      <c r="AM75" s="55" t="s">
        <v>51</v>
      </c>
      <c r="AN75" s="34"/>
      <c r="AO75" s="34"/>
      <c r="AP75" s="32"/>
      <c r="AQ75" s="32"/>
      <c r="AR75" s="36"/>
      <c r="BE75" s="30"/>
    </row>
    <row r="76" s="2" customFormat="1">
      <c r="A76" s="30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6"/>
      <c r="BE76" s="30"/>
    </row>
    <row r="77" s="2" customFormat="1" ht="6.96" customHeight="1">
      <c r="A77" s="30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0"/>
    </row>
    <row r="81" s="2" customFormat="1" ht="6.96" customHeight="1">
      <c r="A81" s="30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0"/>
    </row>
    <row r="82" s="2" customFormat="1" ht="24.96" customHeight="1">
      <c r="A82" s="30"/>
      <c r="B82" s="31"/>
      <c r="C82" s="21" t="s">
        <v>54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6"/>
      <c r="BE82" s="30"/>
    </row>
    <row r="83" s="2" customFormat="1" ht="6.96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6"/>
      <c r="BE83" s="30"/>
    </row>
    <row r="84" s="4" customFormat="1" ht="12" customHeight="1">
      <c r="A84" s="4"/>
      <c r="B84" s="61"/>
      <c r="C84" s="27" t="s">
        <v>11</v>
      </c>
      <c r="D84" s="62"/>
      <c r="E84" s="62"/>
      <c r="F84" s="62"/>
      <c r="G84" s="62"/>
      <c r="H84" s="62"/>
      <c r="I84" s="62"/>
      <c r="J84" s="62"/>
      <c r="K84" s="62"/>
      <c r="L84" s="62" t="str">
        <f>K5</f>
        <v>2023008</v>
      </c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3"/>
      <c r="BE84" s="4"/>
    </row>
    <row r="85" s="5" customFormat="1" ht="36.96" customHeight="1">
      <c r="A85" s="5"/>
      <c r="B85" s="64"/>
      <c r="C85" s="65" t="s">
        <v>13</v>
      </c>
      <c r="D85" s="66"/>
      <c r="E85" s="66"/>
      <c r="F85" s="66"/>
      <c r="G85" s="66"/>
      <c r="H85" s="66"/>
      <c r="I85" s="66"/>
      <c r="J85" s="66"/>
      <c r="K85" s="66"/>
      <c r="L85" s="67" t="str">
        <f>K6</f>
        <v>Snížení podlahy v hasičské zbrojnici</v>
      </c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8"/>
      <c r="BE85" s="5"/>
    </row>
    <row r="86" s="2" customFormat="1" ht="6.96" customHeight="1">
      <c r="A86" s="30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6"/>
      <c r="BE86" s="30"/>
    </row>
    <row r="87" s="2" customFormat="1" ht="12" customHeight="1">
      <c r="A87" s="30"/>
      <c r="B87" s="31"/>
      <c r="C87" s="27" t="s">
        <v>17</v>
      </c>
      <c r="D87" s="32"/>
      <c r="E87" s="32"/>
      <c r="F87" s="32"/>
      <c r="G87" s="32"/>
      <c r="H87" s="32"/>
      <c r="I87" s="32"/>
      <c r="J87" s="32"/>
      <c r="K87" s="32"/>
      <c r="L87" s="69" t="str">
        <f>IF(K8="","",K8)</f>
        <v>KpO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19</v>
      </c>
      <c r="AJ87" s="32"/>
      <c r="AK87" s="32"/>
      <c r="AL87" s="32"/>
      <c r="AM87" s="70" t="str">
        <f>IF(AN8= "","",AN8)</f>
        <v>10. 7. 2023</v>
      </c>
      <c r="AN87" s="70"/>
      <c r="AO87" s="32"/>
      <c r="AP87" s="32"/>
      <c r="AQ87" s="32"/>
      <c r="AR87" s="36"/>
      <c r="BE87" s="30"/>
    </row>
    <row r="88" s="2" customFormat="1" ht="6.96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6"/>
      <c r="BE88" s="30"/>
    </row>
    <row r="89" s="2" customFormat="1" ht="15.15" customHeight="1">
      <c r="A89" s="30"/>
      <c r="B89" s="31"/>
      <c r="C89" s="27" t="s">
        <v>21</v>
      </c>
      <c r="D89" s="32"/>
      <c r="E89" s="32"/>
      <c r="F89" s="32"/>
      <c r="G89" s="32"/>
      <c r="H89" s="32"/>
      <c r="I89" s="32"/>
      <c r="J89" s="32"/>
      <c r="K89" s="32"/>
      <c r="L89" s="62" t="str">
        <f>IF(E11= "","",E11)</f>
        <v>Obec kunčice p. Ondřejníkem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71" t="str">
        <f>IF(E17="","",E17)</f>
        <v xml:space="preserve"> </v>
      </c>
      <c r="AN89" s="62"/>
      <c r="AO89" s="62"/>
      <c r="AP89" s="62"/>
      <c r="AQ89" s="32"/>
      <c r="AR89" s="36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0"/>
    </row>
    <row r="90" s="2" customFormat="1" ht="15.15" customHeight="1">
      <c r="A90" s="30"/>
      <c r="B90" s="31"/>
      <c r="C90" s="27" t="s">
        <v>25</v>
      </c>
      <c r="D90" s="32"/>
      <c r="E90" s="32"/>
      <c r="F90" s="32"/>
      <c r="G90" s="32"/>
      <c r="H90" s="32"/>
      <c r="I90" s="32"/>
      <c r="J90" s="32"/>
      <c r="K90" s="32"/>
      <c r="L90" s="62" t="str">
        <f>IF(E14="","",E14)</f>
        <v>Tomáš Nevřiva</v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32</v>
      </c>
      <c r="AJ90" s="32"/>
      <c r="AK90" s="32"/>
      <c r="AL90" s="32"/>
      <c r="AM90" s="71" t="str">
        <f>IF(E20="","",E20)</f>
        <v>Tomáš</v>
      </c>
      <c r="AN90" s="62"/>
      <c r="AO90" s="62"/>
      <c r="AP90" s="62"/>
      <c r="AQ90" s="32"/>
      <c r="AR90" s="36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0"/>
    </row>
    <row r="91" s="2" customFormat="1" ht="10.8" customHeight="1">
      <c r="A91" s="30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6"/>
      <c r="AS91" s="80"/>
      <c r="AT91" s="81"/>
      <c r="AU91" s="82"/>
      <c r="AV91" s="82"/>
      <c r="AW91" s="82"/>
      <c r="AX91" s="82"/>
      <c r="AY91" s="82"/>
      <c r="AZ91" s="82"/>
      <c r="BA91" s="82"/>
      <c r="BB91" s="82"/>
      <c r="BC91" s="82"/>
      <c r="BD91" s="83"/>
      <c r="BE91" s="30"/>
    </row>
    <row r="92" s="2" customFormat="1" ht="29.28" customHeight="1">
      <c r="A92" s="30"/>
      <c r="B92" s="31"/>
      <c r="C92" s="84" t="s">
        <v>56</v>
      </c>
      <c r="D92" s="85"/>
      <c r="E92" s="85"/>
      <c r="F92" s="85"/>
      <c r="G92" s="85"/>
      <c r="H92" s="86"/>
      <c r="I92" s="87" t="s">
        <v>57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8" t="s">
        <v>58</v>
      </c>
      <c r="AH92" s="85"/>
      <c r="AI92" s="85"/>
      <c r="AJ92" s="85"/>
      <c r="AK92" s="85"/>
      <c r="AL92" s="85"/>
      <c r="AM92" s="85"/>
      <c r="AN92" s="87" t="s">
        <v>59</v>
      </c>
      <c r="AO92" s="85"/>
      <c r="AP92" s="89"/>
      <c r="AQ92" s="90" t="s">
        <v>60</v>
      </c>
      <c r="AR92" s="36"/>
      <c r="AS92" s="91" t="s">
        <v>61</v>
      </c>
      <c r="AT92" s="92" t="s">
        <v>62</v>
      </c>
      <c r="AU92" s="92" t="s">
        <v>63</v>
      </c>
      <c r="AV92" s="92" t="s">
        <v>64</v>
      </c>
      <c r="AW92" s="92" t="s">
        <v>65</v>
      </c>
      <c r="AX92" s="92" t="s">
        <v>66</v>
      </c>
      <c r="AY92" s="92" t="s">
        <v>67</v>
      </c>
      <c r="AZ92" s="92" t="s">
        <v>68</v>
      </c>
      <c r="BA92" s="92" t="s">
        <v>69</v>
      </c>
      <c r="BB92" s="92" t="s">
        <v>70</v>
      </c>
      <c r="BC92" s="92" t="s">
        <v>71</v>
      </c>
      <c r="BD92" s="93" t="s">
        <v>72</v>
      </c>
      <c r="BE92" s="30"/>
    </row>
    <row r="93" s="2" customFormat="1" ht="10.8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6"/>
      <c r="AS93" s="94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6"/>
      <c r="BE93" s="30"/>
    </row>
    <row r="94" s="6" customFormat="1" ht="32.4" customHeight="1">
      <c r="A94" s="6"/>
      <c r="B94" s="97"/>
      <c r="C94" s="98" t="s">
        <v>73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100">
        <f>ROUND(AG95,2)</f>
        <v>468345.08000000002</v>
      </c>
      <c r="AH94" s="100"/>
      <c r="AI94" s="100"/>
      <c r="AJ94" s="100"/>
      <c r="AK94" s="100"/>
      <c r="AL94" s="100"/>
      <c r="AM94" s="100"/>
      <c r="AN94" s="101">
        <f>SUM(AG94,AT94)</f>
        <v>566697.55000000005</v>
      </c>
      <c r="AO94" s="101"/>
      <c r="AP94" s="101"/>
      <c r="AQ94" s="102" t="s">
        <v>1</v>
      </c>
      <c r="AR94" s="103"/>
      <c r="AS94" s="104">
        <f>ROUND(AS95,2)</f>
        <v>0</v>
      </c>
      <c r="AT94" s="105">
        <f>ROUND(SUM(AV94:AW94),2)</f>
        <v>98352.470000000001</v>
      </c>
      <c r="AU94" s="106">
        <f>ROUND(AU95,5)</f>
        <v>81.388800000000003</v>
      </c>
      <c r="AV94" s="105">
        <f>ROUND(AZ94*L29,2)</f>
        <v>98352.470000000001</v>
      </c>
      <c r="AW94" s="105">
        <f>ROUND(BA94*L30,2)</f>
        <v>0</v>
      </c>
      <c r="AX94" s="105">
        <f>ROUND(BB94*L29,2)</f>
        <v>0</v>
      </c>
      <c r="AY94" s="105">
        <f>ROUND(BC94*L30,2)</f>
        <v>0</v>
      </c>
      <c r="AZ94" s="105">
        <f>ROUND(AZ95,2)</f>
        <v>468345.08000000002</v>
      </c>
      <c r="BA94" s="105">
        <f>ROUND(BA95,2)</f>
        <v>0</v>
      </c>
      <c r="BB94" s="105">
        <f>ROUND(BB95,2)</f>
        <v>0</v>
      </c>
      <c r="BC94" s="105">
        <f>ROUND(BC95,2)</f>
        <v>0</v>
      </c>
      <c r="BD94" s="107">
        <f>ROUND(BD95,2)</f>
        <v>0</v>
      </c>
      <c r="BE94" s="6"/>
      <c r="BS94" s="108" t="s">
        <v>74</v>
      </c>
      <c r="BT94" s="108" t="s">
        <v>75</v>
      </c>
      <c r="BV94" s="108" t="s">
        <v>76</v>
      </c>
      <c r="BW94" s="108" t="s">
        <v>5</v>
      </c>
      <c r="BX94" s="108" t="s">
        <v>77</v>
      </c>
      <c r="CL94" s="108" t="s">
        <v>1</v>
      </c>
    </row>
    <row r="95" s="7" customFormat="1" ht="16.5" customHeight="1">
      <c r="A95" s="109" t="s">
        <v>78</v>
      </c>
      <c r="B95" s="110"/>
      <c r="C95" s="111"/>
      <c r="D95" s="112" t="s">
        <v>12</v>
      </c>
      <c r="E95" s="112"/>
      <c r="F95" s="112"/>
      <c r="G95" s="112"/>
      <c r="H95" s="112"/>
      <c r="I95" s="113"/>
      <c r="J95" s="112" t="s">
        <v>14</v>
      </c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4">
        <f>'2023008 - Snížení podlahy...'!J28</f>
        <v>468345.08000000002</v>
      </c>
      <c r="AH95" s="113"/>
      <c r="AI95" s="113"/>
      <c r="AJ95" s="113"/>
      <c r="AK95" s="113"/>
      <c r="AL95" s="113"/>
      <c r="AM95" s="113"/>
      <c r="AN95" s="114">
        <f>SUM(AG95,AT95)</f>
        <v>566697.55000000005</v>
      </c>
      <c r="AO95" s="113"/>
      <c r="AP95" s="113"/>
      <c r="AQ95" s="115" t="s">
        <v>79</v>
      </c>
      <c r="AR95" s="116"/>
      <c r="AS95" s="117">
        <v>0</v>
      </c>
      <c r="AT95" s="118">
        <f>ROUND(SUM(AV95:AW95),2)</f>
        <v>98352.470000000001</v>
      </c>
      <c r="AU95" s="119">
        <f>'2023008 - Snížení podlahy...'!P115</f>
        <v>81.388800000000003</v>
      </c>
      <c r="AV95" s="118">
        <f>'2023008 - Snížení podlahy...'!J31</f>
        <v>98352.470000000001</v>
      </c>
      <c r="AW95" s="118">
        <f>'2023008 - Snížení podlahy...'!J32</f>
        <v>0</v>
      </c>
      <c r="AX95" s="118">
        <f>'2023008 - Snížení podlahy...'!J33</f>
        <v>0</v>
      </c>
      <c r="AY95" s="118">
        <f>'2023008 - Snížení podlahy...'!J34</f>
        <v>0</v>
      </c>
      <c r="AZ95" s="118">
        <f>'2023008 - Snížení podlahy...'!F31</f>
        <v>468345.08000000002</v>
      </c>
      <c r="BA95" s="118">
        <f>'2023008 - Snížení podlahy...'!F32</f>
        <v>0</v>
      </c>
      <c r="BB95" s="118">
        <f>'2023008 - Snížení podlahy...'!F33</f>
        <v>0</v>
      </c>
      <c r="BC95" s="118">
        <f>'2023008 - Snížení podlahy...'!F34</f>
        <v>0</v>
      </c>
      <c r="BD95" s="120">
        <f>'2023008 - Snížení podlahy...'!F35</f>
        <v>0</v>
      </c>
      <c r="BE95" s="7"/>
      <c r="BT95" s="121" t="s">
        <v>80</v>
      </c>
      <c r="BU95" s="121" t="s">
        <v>81</v>
      </c>
      <c r="BV95" s="121" t="s">
        <v>76</v>
      </c>
      <c r="BW95" s="121" t="s">
        <v>5</v>
      </c>
      <c r="BX95" s="121" t="s">
        <v>77</v>
      </c>
      <c r="CL95" s="121" t="s">
        <v>1</v>
      </c>
    </row>
    <row r="96" s="2" customFormat="1" ht="30" customHeight="1">
      <c r="A96" s="30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6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="2" customFormat="1" ht="6.96" customHeight="1">
      <c r="A97" s="30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6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sheetProtection sheet="1" formatColumns="0" formatRows="0" objects="1" scenarios="1" spinCount="100000" saltValue="kL4T8K1L0sROUUO09Lfx0ztyYVXGH2FUHZsHHvnzKaWtjYdjYD7AOm0c3sF5HbRjzWKsm5rmQL/7kpyp79jH7g==" hashValue="TE3so6hyErKvDU76fiXd6Qh5Hq1WfCTTXPTt0Y+TZUhScn72F4hg7JMhtqRgBZYIvAPQ+H1t9ga4NEFR3KTLIg==" algorithmName="SHA-512" password="CC35"/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3008 - Snížení podlah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0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8"/>
      <c r="AT3" s="15" t="s">
        <v>82</v>
      </c>
    </row>
    <row r="4" s="1" customFormat="1" ht="24.96" customHeight="1">
      <c r="B4" s="18"/>
      <c r="D4" s="124" t="s">
        <v>83</v>
      </c>
      <c r="L4" s="18"/>
      <c r="M4" s="125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0"/>
      <c r="B6" s="36"/>
      <c r="C6" s="30"/>
      <c r="D6" s="126" t="s">
        <v>13</v>
      </c>
      <c r="E6" s="30"/>
      <c r="F6" s="30"/>
      <c r="G6" s="30"/>
      <c r="H6" s="30"/>
      <c r="I6" s="30"/>
      <c r="J6" s="30"/>
      <c r="K6" s="30"/>
      <c r="L6" s="54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="2" customFormat="1" ht="16.5" customHeight="1">
      <c r="A7" s="30"/>
      <c r="B7" s="36"/>
      <c r="C7" s="30"/>
      <c r="D7" s="30"/>
      <c r="E7" s="127" t="s">
        <v>14</v>
      </c>
      <c r="F7" s="30"/>
      <c r="G7" s="30"/>
      <c r="H7" s="30"/>
      <c r="I7" s="30"/>
      <c r="J7" s="30"/>
      <c r="K7" s="30"/>
      <c r="L7" s="54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="2" customFormat="1">
      <c r="A8" s="30"/>
      <c r="B8" s="36"/>
      <c r="C8" s="30"/>
      <c r="D8" s="30"/>
      <c r="E8" s="30"/>
      <c r="F8" s="30"/>
      <c r="G8" s="30"/>
      <c r="H8" s="30"/>
      <c r="I8" s="30"/>
      <c r="J8" s="30"/>
      <c r="K8" s="30"/>
      <c r="L8" s="54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="2" customFormat="1" ht="12" customHeight="1">
      <c r="A9" s="30"/>
      <c r="B9" s="36"/>
      <c r="C9" s="30"/>
      <c r="D9" s="126" t="s">
        <v>15</v>
      </c>
      <c r="E9" s="30"/>
      <c r="F9" s="128" t="s">
        <v>1</v>
      </c>
      <c r="G9" s="30"/>
      <c r="H9" s="30"/>
      <c r="I9" s="126" t="s">
        <v>16</v>
      </c>
      <c r="J9" s="128" t="s">
        <v>1</v>
      </c>
      <c r="K9" s="30"/>
      <c r="L9" s="5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="2" customFormat="1" ht="12" customHeight="1">
      <c r="A10" s="30"/>
      <c r="B10" s="36"/>
      <c r="C10" s="30"/>
      <c r="D10" s="126" t="s">
        <v>17</v>
      </c>
      <c r="E10" s="30"/>
      <c r="F10" s="128" t="s">
        <v>18</v>
      </c>
      <c r="G10" s="30"/>
      <c r="H10" s="30"/>
      <c r="I10" s="126" t="s">
        <v>19</v>
      </c>
      <c r="J10" s="129" t="str">
        <f>'Rekapitulace stavby'!AN8</f>
        <v>10. 7. 2023</v>
      </c>
      <c r="K10" s="30"/>
      <c r="L10" s="5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="2" customFormat="1" ht="10.8" customHeight="1">
      <c r="A11" s="30"/>
      <c r="B11" s="36"/>
      <c r="C11" s="30"/>
      <c r="D11" s="30"/>
      <c r="E11" s="30"/>
      <c r="F11" s="30"/>
      <c r="G11" s="30"/>
      <c r="H11" s="30"/>
      <c r="I11" s="30"/>
      <c r="J11" s="30"/>
      <c r="K11" s="30"/>
      <c r="L11" s="5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="2" customFormat="1" ht="12" customHeight="1">
      <c r="A12" s="30"/>
      <c r="B12" s="36"/>
      <c r="C12" s="30"/>
      <c r="D12" s="126" t="s">
        <v>21</v>
      </c>
      <c r="E12" s="30"/>
      <c r="F12" s="30"/>
      <c r="G12" s="30"/>
      <c r="H12" s="30"/>
      <c r="I12" s="126" t="s">
        <v>22</v>
      </c>
      <c r="J12" s="128" t="s">
        <v>1</v>
      </c>
      <c r="K12" s="30"/>
      <c r="L12" s="5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="2" customFormat="1" ht="18" customHeight="1">
      <c r="A13" s="30"/>
      <c r="B13" s="36"/>
      <c r="C13" s="30"/>
      <c r="D13" s="30"/>
      <c r="E13" s="128" t="s">
        <v>23</v>
      </c>
      <c r="F13" s="30"/>
      <c r="G13" s="30"/>
      <c r="H13" s="30"/>
      <c r="I13" s="126" t="s">
        <v>24</v>
      </c>
      <c r="J13" s="128" t="s">
        <v>1</v>
      </c>
      <c r="K13" s="30"/>
      <c r="L13" s="5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="2" customFormat="1" ht="6.96" customHeight="1">
      <c r="A14" s="30"/>
      <c r="B14" s="36"/>
      <c r="C14" s="30"/>
      <c r="D14" s="30"/>
      <c r="E14" s="30"/>
      <c r="F14" s="30"/>
      <c r="G14" s="30"/>
      <c r="H14" s="30"/>
      <c r="I14" s="30"/>
      <c r="J14" s="30"/>
      <c r="K14" s="30"/>
      <c r="L14" s="5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="2" customFormat="1" ht="12" customHeight="1">
      <c r="A15" s="30"/>
      <c r="B15" s="36"/>
      <c r="C15" s="30"/>
      <c r="D15" s="126" t="s">
        <v>25</v>
      </c>
      <c r="E15" s="30"/>
      <c r="F15" s="30"/>
      <c r="G15" s="30"/>
      <c r="H15" s="30"/>
      <c r="I15" s="126" t="s">
        <v>22</v>
      </c>
      <c r="J15" s="128" t="s">
        <v>26</v>
      </c>
      <c r="K15" s="30"/>
      <c r="L15" s="5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="2" customFormat="1" ht="18" customHeight="1">
      <c r="A16" s="30"/>
      <c r="B16" s="36"/>
      <c r="C16" s="30"/>
      <c r="D16" s="30"/>
      <c r="E16" s="128" t="s">
        <v>27</v>
      </c>
      <c r="F16" s="30"/>
      <c r="G16" s="30"/>
      <c r="H16" s="30"/>
      <c r="I16" s="126" t="s">
        <v>24</v>
      </c>
      <c r="J16" s="128" t="s">
        <v>1</v>
      </c>
      <c r="K16" s="30"/>
      <c r="L16" s="5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="2" customFormat="1" ht="6.96" customHeight="1">
      <c r="A17" s="30"/>
      <c r="B17" s="36"/>
      <c r="C17" s="30"/>
      <c r="D17" s="30"/>
      <c r="E17" s="30"/>
      <c r="F17" s="30"/>
      <c r="G17" s="30"/>
      <c r="H17" s="30"/>
      <c r="I17" s="30"/>
      <c r="J17" s="30"/>
      <c r="K17" s="30"/>
      <c r="L17" s="5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="2" customFormat="1" ht="12" customHeight="1">
      <c r="A18" s="30"/>
      <c r="B18" s="36"/>
      <c r="C18" s="30"/>
      <c r="D18" s="126" t="s">
        <v>29</v>
      </c>
      <c r="E18" s="30"/>
      <c r="F18" s="30"/>
      <c r="G18" s="30"/>
      <c r="H18" s="30"/>
      <c r="I18" s="126" t="s">
        <v>22</v>
      </c>
      <c r="J18" s="128" t="str">
        <f>IF('Rekapitulace stavby'!AN16="","",'Rekapitulace stavby'!AN16)</f>
        <v/>
      </c>
      <c r="K18" s="30"/>
      <c r="L18" s="5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="2" customFormat="1" ht="18" customHeight="1">
      <c r="A19" s="30"/>
      <c r="B19" s="36"/>
      <c r="C19" s="30"/>
      <c r="D19" s="30"/>
      <c r="E19" s="128" t="str">
        <f>IF('Rekapitulace stavby'!E17="","",'Rekapitulace stavby'!E17)</f>
        <v xml:space="preserve"> </v>
      </c>
      <c r="F19" s="30"/>
      <c r="G19" s="30"/>
      <c r="H19" s="30"/>
      <c r="I19" s="126" t="s">
        <v>24</v>
      </c>
      <c r="J19" s="128" t="str">
        <f>IF('Rekapitulace stavby'!AN17="","",'Rekapitulace stavby'!AN17)</f>
        <v/>
      </c>
      <c r="K19" s="30"/>
      <c r="L19" s="5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="2" customFormat="1" ht="6.96" customHeight="1">
      <c r="A20" s="30"/>
      <c r="B20" s="36"/>
      <c r="C20" s="30"/>
      <c r="D20" s="30"/>
      <c r="E20" s="30"/>
      <c r="F20" s="30"/>
      <c r="G20" s="30"/>
      <c r="H20" s="30"/>
      <c r="I20" s="30"/>
      <c r="J20" s="30"/>
      <c r="K20" s="30"/>
      <c r="L20" s="5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="2" customFormat="1" ht="12" customHeight="1">
      <c r="A21" s="30"/>
      <c r="B21" s="36"/>
      <c r="C21" s="30"/>
      <c r="D21" s="126" t="s">
        <v>32</v>
      </c>
      <c r="E21" s="30"/>
      <c r="F21" s="30"/>
      <c r="G21" s="30"/>
      <c r="H21" s="30"/>
      <c r="I21" s="126" t="s">
        <v>22</v>
      </c>
      <c r="J21" s="128" t="s">
        <v>1</v>
      </c>
      <c r="K21" s="30"/>
      <c r="L21" s="5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="2" customFormat="1" ht="18" customHeight="1">
      <c r="A22" s="30"/>
      <c r="B22" s="36"/>
      <c r="C22" s="30"/>
      <c r="D22" s="30"/>
      <c r="E22" s="128" t="s">
        <v>33</v>
      </c>
      <c r="F22" s="30"/>
      <c r="G22" s="30"/>
      <c r="H22" s="30"/>
      <c r="I22" s="126" t="s">
        <v>24</v>
      </c>
      <c r="J22" s="128" t="s">
        <v>1</v>
      </c>
      <c r="K22" s="30"/>
      <c r="L22" s="5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="2" customFormat="1" ht="6.96" customHeight="1">
      <c r="A23" s="30"/>
      <c r="B23" s="36"/>
      <c r="C23" s="30"/>
      <c r="D23" s="30"/>
      <c r="E23" s="30"/>
      <c r="F23" s="30"/>
      <c r="G23" s="30"/>
      <c r="H23" s="30"/>
      <c r="I23" s="30"/>
      <c r="J23" s="30"/>
      <c r="K23" s="30"/>
      <c r="L23" s="5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="2" customFormat="1" ht="12" customHeight="1">
      <c r="A24" s="30"/>
      <c r="B24" s="36"/>
      <c r="C24" s="30"/>
      <c r="D24" s="126" t="s">
        <v>34</v>
      </c>
      <c r="E24" s="30"/>
      <c r="F24" s="30"/>
      <c r="G24" s="30"/>
      <c r="H24" s="30"/>
      <c r="I24" s="30"/>
      <c r="J24" s="30"/>
      <c r="K24" s="30"/>
      <c r="L24" s="5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="8" customFormat="1" ht="16.5" customHeight="1">
      <c r="A25" s="130"/>
      <c r="B25" s="131"/>
      <c r="C25" s="130"/>
      <c r="D25" s="130"/>
      <c r="E25" s="132" t="s">
        <v>1</v>
      </c>
      <c r="F25" s="132"/>
      <c r="G25" s="132"/>
      <c r="H25" s="132"/>
      <c r="I25" s="130"/>
      <c r="J25" s="130"/>
      <c r="K25" s="130"/>
      <c r="L25" s="133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</row>
    <row r="26" s="2" customFormat="1" ht="6.96" customHeight="1">
      <c r="A26" s="30"/>
      <c r="B26" s="36"/>
      <c r="C26" s="30"/>
      <c r="D26" s="30"/>
      <c r="E26" s="30"/>
      <c r="F26" s="30"/>
      <c r="G26" s="30"/>
      <c r="H26" s="30"/>
      <c r="I26" s="30"/>
      <c r="J26" s="30"/>
      <c r="K26" s="30"/>
      <c r="L26" s="5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" customFormat="1" ht="6.96" customHeight="1">
      <c r="A27" s="30"/>
      <c r="B27" s="36"/>
      <c r="C27" s="30"/>
      <c r="D27" s="134"/>
      <c r="E27" s="134"/>
      <c r="F27" s="134"/>
      <c r="G27" s="134"/>
      <c r="H27" s="134"/>
      <c r="I27" s="134"/>
      <c r="J27" s="134"/>
      <c r="K27" s="134"/>
      <c r="L27" s="5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" customFormat="1" ht="25.44" customHeight="1">
      <c r="A28" s="30"/>
      <c r="B28" s="36"/>
      <c r="C28" s="30"/>
      <c r="D28" s="135" t="s">
        <v>35</v>
      </c>
      <c r="E28" s="30"/>
      <c r="F28" s="30"/>
      <c r="G28" s="30"/>
      <c r="H28" s="30"/>
      <c r="I28" s="30"/>
      <c r="J28" s="136">
        <f>ROUND(J115, 2)</f>
        <v>468345.08000000002</v>
      </c>
      <c r="K28" s="30"/>
      <c r="L28" s="5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" customFormat="1" ht="6.96" customHeight="1">
      <c r="A29" s="30"/>
      <c r="B29" s="36"/>
      <c r="C29" s="30"/>
      <c r="D29" s="134"/>
      <c r="E29" s="134"/>
      <c r="F29" s="134"/>
      <c r="G29" s="134"/>
      <c r="H29" s="134"/>
      <c r="I29" s="134"/>
      <c r="J29" s="134"/>
      <c r="K29" s="134"/>
      <c r="L29" s="54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" customFormat="1" ht="14.4" customHeight="1">
      <c r="A30" s="30"/>
      <c r="B30" s="36"/>
      <c r="C30" s="30"/>
      <c r="D30" s="30"/>
      <c r="E30" s="30"/>
      <c r="F30" s="137" t="s">
        <v>37</v>
      </c>
      <c r="G30" s="30"/>
      <c r="H30" s="30"/>
      <c r="I30" s="137" t="s">
        <v>36</v>
      </c>
      <c r="J30" s="137" t="s">
        <v>38</v>
      </c>
      <c r="K30" s="30"/>
      <c r="L30" s="5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" customFormat="1" ht="14.4" customHeight="1">
      <c r="A31" s="30"/>
      <c r="B31" s="36"/>
      <c r="C31" s="30"/>
      <c r="D31" s="138" t="s">
        <v>39</v>
      </c>
      <c r="E31" s="126" t="s">
        <v>40</v>
      </c>
      <c r="F31" s="139">
        <f>ROUND((SUM(BE115:BE141)),  2)</f>
        <v>468345.08000000002</v>
      </c>
      <c r="G31" s="30"/>
      <c r="H31" s="30"/>
      <c r="I31" s="140">
        <v>0.20999999999999999</v>
      </c>
      <c r="J31" s="139">
        <f>ROUND(((SUM(BE115:BE141))*I31),  2)</f>
        <v>98352.470000000001</v>
      </c>
      <c r="K31" s="30"/>
      <c r="L31" s="5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" customFormat="1" ht="14.4" customHeight="1">
      <c r="A32" s="30"/>
      <c r="B32" s="36"/>
      <c r="C32" s="30"/>
      <c r="D32" s="30"/>
      <c r="E32" s="126" t="s">
        <v>41</v>
      </c>
      <c r="F32" s="139">
        <f>ROUND((SUM(BF115:BF141)),  2)</f>
        <v>0</v>
      </c>
      <c r="G32" s="30"/>
      <c r="H32" s="30"/>
      <c r="I32" s="140">
        <v>0.12</v>
      </c>
      <c r="J32" s="139">
        <f>ROUND(((SUM(BF115:BF141))*I32),  2)</f>
        <v>0</v>
      </c>
      <c r="K32" s="30"/>
      <c r="L32" s="5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hidden="1" s="2" customFormat="1" ht="14.4" customHeight="1">
      <c r="A33" s="30"/>
      <c r="B33" s="36"/>
      <c r="C33" s="30"/>
      <c r="D33" s="30"/>
      <c r="E33" s="126" t="s">
        <v>42</v>
      </c>
      <c r="F33" s="139">
        <f>ROUND((SUM(BG115:BG141)),  2)</f>
        <v>0</v>
      </c>
      <c r="G33" s="30"/>
      <c r="H33" s="30"/>
      <c r="I33" s="140">
        <v>0.20999999999999999</v>
      </c>
      <c r="J33" s="139">
        <f>0</f>
        <v>0</v>
      </c>
      <c r="K33" s="30"/>
      <c r="L33" s="5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hidden="1" s="2" customFormat="1" ht="14.4" customHeight="1">
      <c r="A34" s="30"/>
      <c r="B34" s="36"/>
      <c r="C34" s="30"/>
      <c r="D34" s="30"/>
      <c r="E34" s="126" t="s">
        <v>43</v>
      </c>
      <c r="F34" s="139">
        <f>ROUND((SUM(BH115:BH141)),  2)</f>
        <v>0</v>
      </c>
      <c r="G34" s="30"/>
      <c r="H34" s="30"/>
      <c r="I34" s="140">
        <v>0.12</v>
      </c>
      <c r="J34" s="139">
        <f>0</f>
        <v>0</v>
      </c>
      <c r="K34" s="30"/>
      <c r="L34" s="5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hidden="1" s="2" customFormat="1" ht="14.4" customHeight="1">
      <c r="A35" s="30"/>
      <c r="B35" s="36"/>
      <c r="C35" s="30"/>
      <c r="D35" s="30"/>
      <c r="E35" s="126" t="s">
        <v>44</v>
      </c>
      <c r="F35" s="139">
        <f>ROUND((SUM(BI115:BI141)),  2)</f>
        <v>0</v>
      </c>
      <c r="G35" s="30"/>
      <c r="H35" s="30"/>
      <c r="I35" s="140">
        <v>0</v>
      </c>
      <c r="J35" s="139">
        <f>0</f>
        <v>0</v>
      </c>
      <c r="K35" s="30"/>
      <c r="L35" s="5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" customFormat="1" ht="6.96" customHeight="1">
      <c r="A36" s="30"/>
      <c r="B36" s="36"/>
      <c r="C36" s="30"/>
      <c r="D36" s="30"/>
      <c r="E36" s="30"/>
      <c r="F36" s="30"/>
      <c r="G36" s="30"/>
      <c r="H36" s="30"/>
      <c r="I36" s="30"/>
      <c r="J36" s="30"/>
      <c r="K36" s="30"/>
      <c r="L36" s="5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" customFormat="1" ht="25.44" customHeight="1">
      <c r="A37" s="30"/>
      <c r="B37" s="36"/>
      <c r="C37" s="141"/>
      <c r="D37" s="142" t="s">
        <v>45</v>
      </c>
      <c r="E37" s="143"/>
      <c r="F37" s="143"/>
      <c r="G37" s="144" t="s">
        <v>46</v>
      </c>
      <c r="H37" s="145" t="s">
        <v>47</v>
      </c>
      <c r="I37" s="143"/>
      <c r="J37" s="146">
        <f>SUM(J28:J35)</f>
        <v>566697.55000000005</v>
      </c>
      <c r="K37" s="147"/>
      <c r="L37" s="5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" customFormat="1" ht="14.4" customHeight="1">
      <c r="A38" s="30"/>
      <c r="B38" s="36"/>
      <c r="C38" s="30"/>
      <c r="D38" s="30"/>
      <c r="E38" s="30"/>
      <c r="F38" s="30"/>
      <c r="G38" s="30"/>
      <c r="H38" s="30"/>
      <c r="I38" s="30"/>
      <c r="J38" s="30"/>
      <c r="K38" s="30"/>
      <c r="L38" s="5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4"/>
      <c r="D50" s="148" t="s">
        <v>48</v>
      </c>
      <c r="E50" s="149"/>
      <c r="F50" s="149"/>
      <c r="G50" s="148" t="s">
        <v>49</v>
      </c>
      <c r="H50" s="149"/>
      <c r="I50" s="149"/>
      <c r="J50" s="149"/>
      <c r="K50" s="149"/>
      <c r="L50" s="54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0"/>
      <c r="B61" s="36"/>
      <c r="C61" s="30"/>
      <c r="D61" s="150" t="s">
        <v>50</v>
      </c>
      <c r="E61" s="151"/>
      <c r="F61" s="152" t="s">
        <v>51</v>
      </c>
      <c r="G61" s="150" t="s">
        <v>50</v>
      </c>
      <c r="H61" s="151"/>
      <c r="I61" s="151"/>
      <c r="J61" s="153" t="s">
        <v>51</v>
      </c>
      <c r="K61" s="151"/>
      <c r="L61" s="5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0"/>
      <c r="B65" s="36"/>
      <c r="C65" s="30"/>
      <c r="D65" s="148" t="s">
        <v>52</v>
      </c>
      <c r="E65" s="154"/>
      <c r="F65" s="154"/>
      <c r="G65" s="148" t="s">
        <v>53</v>
      </c>
      <c r="H65" s="154"/>
      <c r="I65" s="154"/>
      <c r="J65" s="154"/>
      <c r="K65" s="154"/>
      <c r="L65" s="54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0"/>
      <c r="B76" s="36"/>
      <c r="C76" s="30"/>
      <c r="D76" s="150" t="s">
        <v>50</v>
      </c>
      <c r="E76" s="151"/>
      <c r="F76" s="152" t="s">
        <v>51</v>
      </c>
      <c r="G76" s="150" t="s">
        <v>50</v>
      </c>
      <c r="H76" s="151"/>
      <c r="I76" s="151"/>
      <c r="J76" s="153" t="s">
        <v>51</v>
      </c>
      <c r="K76" s="151"/>
      <c r="L76" s="5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" customFormat="1" ht="14.4" customHeight="1">
      <c r="A77" s="30"/>
      <c r="B77" s="155"/>
      <c r="C77" s="156"/>
      <c r="D77" s="156"/>
      <c r="E77" s="156"/>
      <c r="F77" s="156"/>
      <c r="G77" s="156"/>
      <c r="H77" s="156"/>
      <c r="I77" s="156"/>
      <c r="J77" s="156"/>
      <c r="K77" s="156"/>
      <c r="L77" s="54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="2" customFormat="1" ht="6.96" customHeight="1">
      <c r="A81" s="30"/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5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" customFormat="1" ht="24.96" customHeight="1">
      <c r="A82" s="30"/>
      <c r="B82" s="31"/>
      <c r="C82" s="21" t="s">
        <v>84</v>
      </c>
      <c r="D82" s="32"/>
      <c r="E82" s="32"/>
      <c r="F82" s="32"/>
      <c r="G82" s="32"/>
      <c r="H82" s="32"/>
      <c r="I82" s="32"/>
      <c r="J82" s="32"/>
      <c r="K82" s="32"/>
      <c r="L82" s="5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" customFormat="1" ht="6.96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5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" customFormat="1" ht="12" customHeight="1">
      <c r="A84" s="30"/>
      <c r="B84" s="31"/>
      <c r="C84" s="27" t="s">
        <v>13</v>
      </c>
      <c r="D84" s="32"/>
      <c r="E84" s="32"/>
      <c r="F84" s="32"/>
      <c r="G84" s="32"/>
      <c r="H84" s="32"/>
      <c r="I84" s="32"/>
      <c r="J84" s="32"/>
      <c r="K84" s="32"/>
      <c r="L84" s="5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" customFormat="1" ht="16.5" customHeight="1">
      <c r="A85" s="30"/>
      <c r="B85" s="31"/>
      <c r="C85" s="32"/>
      <c r="D85" s="32"/>
      <c r="E85" s="67" t="str">
        <f>E7</f>
        <v>Snížení podlahy v hasičské zbrojnici</v>
      </c>
      <c r="F85" s="32"/>
      <c r="G85" s="32"/>
      <c r="H85" s="32"/>
      <c r="I85" s="32"/>
      <c r="J85" s="32"/>
      <c r="K85" s="32"/>
      <c r="L85" s="5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2" customFormat="1" ht="6.96" customHeight="1">
      <c r="A86" s="30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5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" customFormat="1" ht="12" customHeight="1">
      <c r="A87" s="30"/>
      <c r="B87" s="31"/>
      <c r="C87" s="27" t="s">
        <v>17</v>
      </c>
      <c r="D87" s="32"/>
      <c r="E87" s="32"/>
      <c r="F87" s="24" t="str">
        <f>F10</f>
        <v>KpO</v>
      </c>
      <c r="G87" s="32"/>
      <c r="H87" s="32"/>
      <c r="I87" s="27" t="s">
        <v>19</v>
      </c>
      <c r="J87" s="70" t="str">
        <f>IF(J10="","",J10)</f>
        <v>10. 7. 2023</v>
      </c>
      <c r="K87" s="32"/>
      <c r="L87" s="54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" customFormat="1" ht="6.96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54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" customFormat="1" ht="15.15" customHeight="1">
      <c r="A89" s="30"/>
      <c r="B89" s="31"/>
      <c r="C89" s="27" t="s">
        <v>21</v>
      </c>
      <c r="D89" s="32"/>
      <c r="E89" s="32"/>
      <c r="F89" s="24" t="str">
        <f>E13</f>
        <v>Obec kunčice p. Ondřejníkem</v>
      </c>
      <c r="G89" s="32"/>
      <c r="H89" s="32"/>
      <c r="I89" s="27" t="s">
        <v>29</v>
      </c>
      <c r="J89" s="28" t="str">
        <f>E19</f>
        <v xml:space="preserve"> </v>
      </c>
      <c r="K89" s="32"/>
      <c r="L89" s="54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="2" customFormat="1" ht="15.15" customHeight="1">
      <c r="A90" s="30"/>
      <c r="B90" s="31"/>
      <c r="C90" s="27" t="s">
        <v>25</v>
      </c>
      <c r="D90" s="32"/>
      <c r="E90" s="32"/>
      <c r="F90" s="24" t="str">
        <f>IF(E16="","",E16)</f>
        <v>Tomáš Nevřiva</v>
      </c>
      <c r="G90" s="32"/>
      <c r="H90" s="32"/>
      <c r="I90" s="27" t="s">
        <v>32</v>
      </c>
      <c r="J90" s="28" t="str">
        <f>E22</f>
        <v>Tomáš</v>
      </c>
      <c r="K90" s="32"/>
      <c r="L90" s="54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" customFormat="1" ht="10.32" customHeight="1">
      <c r="A91" s="30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54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="2" customFormat="1" ht="29.28" customHeight="1">
      <c r="A92" s="30"/>
      <c r="B92" s="31"/>
      <c r="C92" s="159" t="s">
        <v>85</v>
      </c>
      <c r="D92" s="160"/>
      <c r="E92" s="160"/>
      <c r="F92" s="160"/>
      <c r="G92" s="160"/>
      <c r="H92" s="160"/>
      <c r="I92" s="160"/>
      <c r="J92" s="161" t="s">
        <v>86</v>
      </c>
      <c r="K92" s="160"/>
      <c r="L92" s="54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="2" customFormat="1" ht="10.32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54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="2" customFormat="1" ht="22.8" customHeight="1">
      <c r="A94" s="30"/>
      <c r="B94" s="31"/>
      <c r="C94" s="162" t="s">
        <v>87</v>
      </c>
      <c r="D94" s="32"/>
      <c r="E94" s="32"/>
      <c r="F94" s="32"/>
      <c r="G94" s="32"/>
      <c r="H94" s="32"/>
      <c r="I94" s="32"/>
      <c r="J94" s="101">
        <f>J115</f>
        <v>468345.08400000003</v>
      </c>
      <c r="K94" s="32"/>
      <c r="L94" s="54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U94" s="15" t="s">
        <v>88</v>
      </c>
    </row>
    <row r="95" s="9" customFormat="1" ht="24.96" customHeight="1">
      <c r="A95" s="9"/>
      <c r="B95" s="163"/>
      <c r="C95" s="164"/>
      <c r="D95" s="165" t="s">
        <v>89</v>
      </c>
      <c r="E95" s="166"/>
      <c r="F95" s="166"/>
      <c r="G95" s="166"/>
      <c r="H95" s="166"/>
      <c r="I95" s="166"/>
      <c r="J95" s="167">
        <f>J116</f>
        <v>468345.08400000003</v>
      </c>
      <c r="K95" s="164"/>
      <c r="L95" s="16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69"/>
      <c r="C96" s="170"/>
      <c r="D96" s="171" t="s">
        <v>90</v>
      </c>
      <c r="E96" s="172"/>
      <c r="F96" s="172"/>
      <c r="G96" s="172"/>
      <c r="H96" s="172"/>
      <c r="I96" s="172"/>
      <c r="J96" s="173">
        <f>J117</f>
        <v>403970.12400000001</v>
      </c>
      <c r="K96" s="170"/>
      <c r="L96" s="17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69"/>
      <c r="C97" s="170"/>
      <c r="D97" s="171" t="s">
        <v>91</v>
      </c>
      <c r="E97" s="172"/>
      <c r="F97" s="172"/>
      <c r="G97" s="172"/>
      <c r="H97" s="172"/>
      <c r="I97" s="172"/>
      <c r="J97" s="173">
        <f>J136</f>
        <v>64374.959999999999</v>
      </c>
      <c r="K97" s="170"/>
      <c r="L97" s="17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2" customFormat="1" ht="21.84" customHeight="1">
      <c r="A98" s="30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54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="2" customFormat="1" ht="6.96" customHeight="1">
      <c r="A99" s="30"/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4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3" s="2" customFormat="1" ht="6.96" customHeight="1">
      <c r="A103" s="30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="2" customFormat="1" ht="24.96" customHeight="1">
      <c r="A104" s="30"/>
      <c r="B104" s="31"/>
      <c r="C104" s="21" t="s">
        <v>92</v>
      </c>
      <c r="D104" s="32"/>
      <c r="E104" s="32"/>
      <c r="F104" s="32"/>
      <c r="G104" s="32"/>
      <c r="H104" s="32"/>
      <c r="I104" s="32"/>
      <c r="J104" s="32"/>
      <c r="K104" s="32"/>
      <c r="L104" s="54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="2" customFormat="1" ht="6.96" customHeight="1">
      <c r="A105" s="30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54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="2" customFormat="1" ht="12" customHeight="1">
      <c r="A106" s="30"/>
      <c r="B106" s="31"/>
      <c r="C106" s="27" t="s">
        <v>13</v>
      </c>
      <c r="D106" s="32"/>
      <c r="E106" s="32"/>
      <c r="F106" s="32"/>
      <c r="G106" s="32"/>
      <c r="H106" s="32"/>
      <c r="I106" s="32"/>
      <c r="J106" s="32"/>
      <c r="K106" s="32"/>
      <c r="L106" s="54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="2" customFormat="1" ht="16.5" customHeight="1">
      <c r="A107" s="30"/>
      <c r="B107" s="31"/>
      <c r="C107" s="32"/>
      <c r="D107" s="32"/>
      <c r="E107" s="67" t="str">
        <f>E7</f>
        <v>Snížení podlahy v hasičské zbrojnici</v>
      </c>
      <c r="F107" s="32"/>
      <c r="G107" s="32"/>
      <c r="H107" s="32"/>
      <c r="I107" s="32"/>
      <c r="J107" s="32"/>
      <c r="K107" s="32"/>
      <c r="L107" s="54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="2" customFormat="1" ht="6.96" customHeight="1">
      <c r="A108" s="30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54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="2" customFormat="1" ht="12" customHeight="1">
      <c r="A109" s="30"/>
      <c r="B109" s="31"/>
      <c r="C109" s="27" t="s">
        <v>17</v>
      </c>
      <c r="D109" s="32"/>
      <c r="E109" s="32"/>
      <c r="F109" s="24" t="str">
        <f>F10</f>
        <v>KpO</v>
      </c>
      <c r="G109" s="32"/>
      <c r="H109" s="32"/>
      <c r="I109" s="27" t="s">
        <v>19</v>
      </c>
      <c r="J109" s="70" t="str">
        <f>IF(J10="","",J10)</f>
        <v>10. 7. 2023</v>
      </c>
      <c r="K109" s="32"/>
      <c r="L109" s="54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="2" customFormat="1" ht="6.96" customHeight="1">
      <c r="A110" s="30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54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="2" customFormat="1" ht="15.15" customHeight="1">
      <c r="A111" s="30"/>
      <c r="B111" s="31"/>
      <c r="C111" s="27" t="s">
        <v>21</v>
      </c>
      <c r="D111" s="32"/>
      <c r="E111" s="32"/>
      <c r="F111" s="24" t="str">
        <f>E13</f>
        <v>Obec kunčice p. Ondřejníkem</v>
      </c>
      <c r="G111" s="32"/>
      <c r="H111" s="32"/>
      <c r="I111" s="27" t="s">
        <v>29</v>
      </c>
      <c r="J111" s="28" t="str">
        <f>E19</f>
        <v xml:space="preserve"> </v>
      </c>
      <c r="K111" s="32"/>
      <c r="L111" s="54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="2" customFormat="1" ht="15.15" customHeight="1">
      <c r="A112" s="30"/>
      <c r="B112" s="31"/>
      <c r="C112" s="27" t="s">
        <v>25</v>
      </c>
      <c r="D112" s="32"/>
      <c r="E112" s="32"/>
      <c r="F112" s="24" t="str">
        <f>IF(E16="","",E16)</f>
        <v>Tomáš Nevřiva</v>
      </c>
      <c r="G112" s="32"/>
      <c r="H112" s="32"/>
      <c r="I112" s="27" t="s">
        <v>32</v>
      </c>
      <c r="J112" s="28" t="str">
        <f>E22</f>
        <v>Tomáš</v>
      </c>
      <c r="K112" s="32"/>
      <c r="L112" s="54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="2" customFormat="1" ht="10.32" customHeight="1">
      <c r="A113" s="30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54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="11" customFormat="1" ht="29.28" customHeight="1">
      <c r="A114" s="175"/>
      <c r="B114" s="176"/>
      <c r="C114" s="177" t="s">
        <v>93</v>
      </c>
      <c r="D114" s="178" t="s">
        <v>60</v>
      </c>
      <c r="E114" s="178" t="s">
        <v>56</v>
      </c>
      <c r="F114" s="178" t="s">
        <v>57</v>
      </c>
      <c r="G114" s="178" t="s">
        <v>94</v>
      </c>
      <c r="H114" s="178" t="s">
        <v>95</v>
      </c>
      <c r="I114" s="178" t="s">
        <v>96</v>
      </c>
      <c r="J114" s="179" t="s">
        <v>86</v>
      </c>
      <c r="K114" s="180" t="s">
        <v>97</v>
      </c>
      <c r="L114" s="181"/>
      <c r="M114" s="91" t="s">
        <v>1</v>
      </c>
      <c r="N114" s="92" t="s">
        <v>39</v>
      </c>
      <c r="O114" s="92" t="s">
        <v>98</v>
      </c>
      <c r="P114" s="92" t="s">
        <v>99</v>
      </c>
      <c r="Q114" s="92" t="s">
        <v>100</v>
      </c>
      <c r="R114" s="92" t="s">
        <v>101</v>
      </c>
      <c r="S114" s="92" t="s">
        <v>102</v>
      </c>
      <c r="T114" s="93" t="s">
        <v>103</v>
      </c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</row>
    <row r="115" s="2" customFormat="1" ht="22.8" customHeight="1">
      <c r="A115" s="30"/>
      <c r="B115" s="31"/>
      <c r="C115" s="98" t="s">
        <v>104</v>
      </c>
      <c r="D115" s="32"/>
      <c r="E115" s="32"/>
      <c r="F115" s="32"/>
      <c r="G115" s="32"/>
      <c r="H115" s="32"/>
      <c r="I115" s="32"/>
      <c r="J115" s="182">
        <f>BK115</f>
        <v>468345.08400000003</v>
      </c>
      <c r="K115" s="32"/>
      <c r="L115" s="36"/>
      <c r="M115" s="94"/>
      <c r="N115" s="183"/>
      <c r="O115" s="95"/>
      <c r="P115" s="184">
        <f>P116</f>
        <v>81.388800000000003</v>
      </c>
      <c r="Q115" s="95"/>
      <c r="R115" s="184">
        <f>R116</f>
        <v>86.400000000000006</v>
      </c>
      <c r="S115" s="95"/>
      <c r="T115" s="185">
        <f>T116</f>
        <v>86.399999999999991</v>
      </c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T115" s="15" t="s">
        <v>74</v>
      </c>
      <c r="AU115" s="15" t="s">
        <v>88</v>
      </c>
      <c r="BK115" s="186">
        <f>BK116</f>
        <v>468345.08400000003</v>
      </c>
    </row>
    <row r="116" s="12" customFormat="1" ht="25.92" customHeight="1">
      <c r="A116" s="12"/>
      <c r="B116" s="187"/>
      <c r="C116" s="188"/>
      <c r="D116" s="189" t="s">
        <v>74</v>
      </c>
      <c r="E116" s="190" t="s">
        <v>105</v>
      </c>
      <c r="F116" s="190" t="s">
        <v>105</v>
      </c>
      <c r="G116" s="188"/>
      <c r="H116" s="188"/>
      <c r="I116" s="188"/>
      <c r="J116" s="191">
        <f>BK116</f>
        <v>468345.08400000003</v>
      </c>
      <c r="K116" s="188"/>
      <c r="L116" s="192"/>
      <c r="M116" s="193"/>
      <c r="N116" s="194"/>
      <c r="O116" s="194"/>
      <c r="P116" s="195">
        <f>P117+P136</f>
        <v>81.388800000000003</v>
      </c>
      <c r="Q116" s="194"/>
      <c r="R116" s="195">
        <f>R117+R136</f>
        <v>86.400000000000006</v>
      </c>
      <c r="S116" s="194"/>
      <c r="T116" s="196">
        <f>T117+T136</f>
        <v>86.399999999999991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7" t="s">
        <v>80</v>
      </c>
      <c r="AT116" s="198" t="s">
        <v>74</v>
      </c>
      <c r="AU116" s="198" t="s">
        <v>75</v>
      </c>
      <c r="AY116" s="197" t="s">
        <v>106</v>
      </c>
      <c r="BK116" s="199">
        <f>BK117+BK136</f>
        <v>468345.08400000003</v>
      </c>
    </row>
    <row r="117" s="12" customFormat="1" ht="22.8" customHeight="1">
      <c r="A117" s="12"/>
      <c r="B117" s="187"/>
      <c r="C117" s="188"/>
      <c r="D117" s="189" t="s">
        <v>74</v>
      </c>
      <c r="E117" s="200" t="s">
        <v>107</v>
      </c>
      <c r="F117" s="200" t="s">
        <v>108</v>
      </c>
      <c r="G117" s="188"/>
      <c r="H117" s="188"/>
      <c r="I117" s="188"/>
      <c r="J117" s="201">
        <f>BK117</f>
        <v>403970.12400000001</v>
      </c>
      <c r="K117" s="188"/>
      <c r="L117" s="192"/>
      <c r="M117" s="193"/>
      <c r="N117" s="194"/>
      <c r="O117" s="194"/>
      <c r="P117" s="195">
        <f>SUM(P118:P135)</f>
        <v>81.388800000000003</v>
      </c>
      <c r="Q117" s="194"/>
      <c r="R117" s="195">
        <f>SUM(R118:R135)</f>
        <v>86.400000000000006</v>
      </c>
      <c r="S117" s="194"/>
      <c r="T117" s="196">
        <f>SUM(T118:T135)</f>
        <v>86.399999999999991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7" t="s">
        <v>80</v>
      </c>
      <c r="AT117" s="198" t="s">
        <v>74</v>
      </c>
      <c r="AU117" s="198" t="s">
        <v>80</v>
      </c>
      <c r="AY117" s="197" t="s">
        <v>106</v>
      </c>
      <c r="BK117" s="199">
        <f>SUM(BK118:BK135)</f>
        <v>403970.12400000001</v>
      </c>
    </row>
    <row r="118" s="2" customFormat="1" ht="16.5" customHeight="1">
      <c r="A118" s="30"/>
      <c r="B118" s="31"/>
      <c r="C118" s="202" t="s">
        <v>80</v>
      </c>
      <c r="D118" s="202" t="s">
        <v>109</v>
      </c>
      <c r="E118" s="203" t="s">
        <v>110</v>
      </c>
      <c r="F118" s="204" t="s">
        <v>111</v>
      </c>
      <c r="G118" s="205" t="s">
        <v>112</v>
      </c>
      <c r="H118" s="206">
        <v>36</v>
      </c>
      <c r="I118" s="207">
        <v>3100</v>
      </c>
      <c r="J118" s="207">
        <f>ROUND(I118*H118,3)</f>
        <v>111600</v>
      </c>
      <c r="K118" s="208"/>
      <c r="L118" s="36"/>
      <c r="M118" s="209" t="s">
        <v>1</v>
      </c>
      <c r="N118" s="210" t="s">
        <v>40</v>
      </c>
      <c r="O118" s="211">
        <v>0</v>
      </c>
      <c r="P118" s="211">
        <f>O118*H118</f>
        <v>0</v>
      </c>
      <c r="Q118" s="211">
        <v>0</v>
      </c>
      <c r="R118" s="211">
        <f>Q118*H118</f>
        <v>0</v>
      </c>
      <c r="S118" s="211">
        <v>2.3999999999999999</v>
      </c>
      <c r="T118" s="212">
        <f>S118*H118</f>
        <v>86.399999999999991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R118" s="213" t="s">
        <v>113</v>
      </c>
      <c r="AT118" s="213" t="s">
        <v>109</v>
      </c>
      <c r="AU118" s="213" t="s">
        <v>82</v>
      </c>
      <c r="AY118" s="15" t="s">
        <v>106</v>
      </c>
      <c r="BE118" s="214">
        <f>IF(N118="základní",J118,0)</f>
        <v>111600</v>
      </c>
      <c r="BF118" s="214">
        <f>IF(N118="snížená",J118,0)</f>
        <v>0</v>
      </c>
      <c r="BG118" s="214">
        <f>IF(N118="zákl. přenesená",J118,0)</f>
        <v>0</v>
      </c>
      <c r="BH118" s="214">
        <f>IF(N118="sníž. přenesená",J118,0)</f>
        <v>0</v>
      </c>
      <c r="BI118" s="214">
        <f>IF(N118="nulová",J118,0)</f>
        <v>0</v>
      </c>
      <c r="BJ118" s="15" t="s">
        <v>80</v>
      </c>
      <c r="BK118" s="214">
        <f>ROUND(I118*H118,3)</f>
        <v>111600</v>
      </c>
      <c r="BL118" s="15" t="s">
        <v>113</v>
      </c>
      <c r="BM118" s="213" t="s">
        <v>114</v>
      </c>
    </row>
    <row r="119" s="13" customFormat="1">
      <c r="A119" s="13"/>
      <c r="B119" s="215"/>
      <c r="C119" s="216"/>
      <c r="D119" s="217" t="s">
        <v>115</v>
      </c>
      <c r="E119" s="218" t="s">
        <v>1</v>
      </c>
      <c r="F119" s="219" t="s">
        <v>116</v>
      </c>
      <c r="G119" s="216"/>
      <c r="H119" s="220">
        <v>36</v>
      </c>
      <c r="I119" s="216"/>
      <c r="J119" s="216"/>
      <c r="K119" s="216"/>
      <c r="L119" s="221"/>
      <c r="M119" s="222"/>
      <c r="N119" s="223"/>
      <c r="O119" s="223"/>
      <c r="P119" s="223"/>
      <c r="Q119" s="223"/>
      <c r="R119" s="223"/>
      <c r="S119" s="223"/>
      <c r="T119" s="22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5" t="s">
        <v>115</v>
      </c>
      <c r="AU119" s="225" t="s">
        <v>82</v>
      </c>
      <c r="AV119" s="13" t="s">
        <v>82</v>
      </c>
      <c r="AW119" s="13" t="s">
        <v>28</v>
      </c>
      <c r="AX119" s="13" t="s">
        <v>80</v>
      </c>
      <c r="AY119" s="225" t="s">
        <v>106</v>
      </c>
    </row>
    <row r="120" s="2" customFormat="1" ht="24.15" customHeight="1">
      <c r="A120" s="30"/>
      <c r="B120" s="31"/>
      <c r="C120" s="202" t="s">
        <v>82</v>
      </c>
      <c r="D120" s="202" t="s">
        <v>109</v>
      </c>
      <c r="E120" s="203" t="s">
        <v>117</v>
      </c>
      <c r="F120" s="204" t="s">
        <v>118</v>
      </c>
      <c r="G120" s="205" t="s">
        <v>119</v>
      </c>
      <c r="H120" s="206">
        <v>86.400000000000006</v>
      </c>
      <c r="I120" s="207">
        <v>20</v>
      </c>
      <c r="J120" s="207">
        <f>ROUND(I120*H120,3)</f>
        <v>1728</v>
      </c>
      <c r="K120" s="208"/>
      <c r="L120" s="36"/>
      <c r="M120" s="209" t="s">
        <v>1</v>
      </c>
      <c r="N120" s="210" t="s">
        <v>40</v>
      </c>
      <c r="O120" s="211">
        <v>0.94199999999999995</v>
      </c>
      <c r="P120" s="211">
        <f>O120*H120</f>
        <v>81.388800000000003</v>
      </c>
      <c r="Q120" s="211">
        <v>0</v>
      </c>
      <c r="R120" s="211">
        <f>Q120*H120</f>
        <v>0</v>
      </c>
      <c r="S120" s="211">
        <v>0</v>
      </c>
      <c r="T120" s="212">
        <f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213" t="s">
        <v>113</v>
      </c>
      <c r="AT120" s="213" t="s">
        <v>109</v>
      </c>
      <c r="AU120" s="213" t="s">
        <v>82</v>
      </c>
      <c r="AY120" s="15" t="s">
        <v>106</v>
      </c>
      <c r="BE120" s="214">
        <f>IF(N120="základní",J120,0)</f>
        <v>1728</v>
      </c>
      <c r="BF120" s="214">
        <f>IF(N120="snížená",J120,0)</f>
        <v>0</v>
      </c>
      <c r="BG120" s="214">
        <f>IF(N120="zákl. přenesená",J120,0)</f>
        <v>0</v>
      </c>
      <c r="BH120" s="214">
        <f>IF(N120="sníž. přenesená",J120,0)</f>
        <v>0</v>
      </c>
      <c r="BI120" s="214">
        <f>IF(N120="nulová",J120,0)</f>
        <v>0</v>
      </c>
      <c r="BJ120" s="15" t="s">
        <v>80</v>
      </c>
      <c r="BK120" s="214">
        <f>ROUND(I120*H120,3)</f>
        <v>1728</v>
      </c>
      <c r="BL120" s="15" t="s">
        <v>113</v>
      </c>
      <c r="BM120" s="213" t="s">
        <v>120</v>
      </c>
    </row>
    <row r="121" s="2" customFormat="1" ht="21.75" customHeight="1">
      <c r="A121" s="30"/>
      <c r="B121" s="31"/>
      <c r="C121" s="202" t="s">
        <v>121</v>
      </c>
      <c r="D121" s="202" t="s">
        <v>109</v>
      </c>
      <c r="E121" s="203" t="s">
        <v>122</v>
      </c>
      <c r="F121" s="204" t="s">
        <v>123</v>
      </c>
      <c r="G121" s="205" t="s">
        <v>119</v>
      </c>
      <c r="H121" s="206">
        <v>86.400000000000006</v>
      </c>
      <c r="I121" s="207">
        <v>45.109999999999999</v>
      </c>
      <c r="J121" s="207">
        <f>ROUND(I121*H121,3)</f>
        <v>3897.5039999999999</v>
      </c>
      <c r="K121" s="208"/>
      <c r="L121" s="36"/>
      <c r="M121" s="209" t="s">
        <v>1</v>
      </c>
      <c r="N121" s="210" t="s">
        <v>40</v>
      </c>
      <c r="O121" s="211">
        <v>0</v>
      </c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213" t="s">
        <v>113</v>
      </c>
      <c r="AT121" s="213" t="s">
        <v>109</v>
      </c>
      <c r="AU121" s="213" t="s">
        <v>82</v>
      </c>
      <c r="AY121" s="15" t="s">
        <v>106</v>
      </c>
      <c r="BE121" s="214">
        <f>IF(N121="základní",J121,0)</f>
        <v>3897.5039999999999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5" t="s">
        <v>80</v>
      </c>
      <c r="BK121" s="214">
        <f>ROUND(I121*H121,3)</f>
        <v>3897.5039999999999</v>
      </c>
      <c r="BL121" s="15" t="s">
        <v>113</v>
      </c>
      <c r="BM121" s="213" t="s">
        <v>124</v>
      </c>
    </row>
    <row r="122" s="2" customFormat="1" ht="16.5" customHeight="1">
      <c r="A122" s="30"/>
      <c r="B122" s="31"/>
      <c r="C122" s="202" t="s">
        <v>113</v>
      </c>
      <c r="D122" s="202" t="s">
        <v>109</v>
      </c>
      <c r="E122" s="203" t="s">
        <v>125</v>
      </c>
      <c r="F122" s="204" t="s">
        <v>126</v>
      </c>
      <c r="G122" s="205" t="s">
        <v>119</v>
      </c>
      <c r="H122" s="206">
        <v>86.400000000000006</v>
      </c>
      <c r="I122" s="207">
        <v>152.375</v>
      </c>
      <c r="J122" s="207">
        <f>ROUND(I122*H122,3)</f>
        <v>13165.200000000001</v>
      </c>
      <c r="K122" s="208"/>
      <c r="L122" s="36"/>
      <c r="M122" s="209" t="s">
        <v>1</v>
      </c>
      <c r="N122" s="210" t="s">
        <v>40</v>
      </c>
      <c r="O122" s="211">
        <v>0</v>
      </c>
      <c r="P122" s="211">
        <f>O122*H122</f>
        <v>0</v>
      </c>
      <c r="Q122" s="211">
        <v>0</v>
      </c>
      <c r="R122" s="211">
        <f>Q122*H122</f>
        <v>0</v>
      </c>
      <c r="S122" s="211">
        <v>0</v>
      </c>
      <c r="T122" s="212">
        <f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213" t="s">
        <v>113</v>
      </c>
      <c r="AT122" s="213" t="s">
        <v>109</v>
      </c>
      <c r="AU122" s="213" t="s">
        <v>82</v>
      </c>
      <c r="AY122" s="15" t="s">
        <v>106</v>
      </c>
      <c r="BE122" s="214">
        <f>IF(N122="základní",J122,0)</f>
        <v>13165.200000000001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15" t="s">
        <v>80</v>
      </c>
      <c r="BK122" s="214">
        <f>ROUND(I122*H122,3)</f>
        <v>13165.200000000001</v>
      </c>
      <c r="BL122" s="15" t="s">
        <v>113</v>
      </c>
      <c r="BM122" s="213" t="s">
        <v>127</v>
      </c>
    </row>
    <row r="123" s="2" customFormat="1" ht="24.15" customHeight="1">
      <c r="A123" s="30"/>
      <c r="B123" s="31"/>
      <c r="C123" s="202" t="s">
        <v>128</v>
      </c>
      <c r="D123" s="202" t="s">
        <v>109</v>
      </c>
      <c r="E123" s="203" t="s">
        <v>129</v>
      </c>
      <c r="F123" s="204" t="s">
        <v>130</v>
      </c>
      <c r="G123" s="205" t="s">
        <v>119</v>
      </c>
      <c r="H123" s="206">
        <v>86.400000000000006</v>
      </c>
      <c r="I123" s="207">
        <v>300</v>
      </c>
      <c r="J123" s="207">
        <f>ROUND(I123*H123,3)</f>
        <v>25920</v>
      </c>
      <c r="K123" s="208"/>
      <c r="L123" s="36"/>
      <c r="M123" s="209" t="s">
        <v>1</v>
      </c>
      <c r="N123" s="210" t="s">
        <v>40</v>
      </c>
      <c r="O123" s="211">
        <v>0</v>
      </c>
      <c r="P123" s="211">
        <f>O123*H123</f>
        <v>0</v>
      </c>
      <c r="Q123" s="211">
        <v>1</v>
      </c>
      <c r="R123" s="211">
        <f>Q123*H123</f>
        <v>86.400000000000006</v>
      </c>
      <c r="S123" s="211">
        <v>0</v>
      </c>
      <c r="T123" s="212">
        <f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213" t="s">
        <v>113</v>
      </c>
      <c r="AT123" s="213" t="s">
        <v>109</v>
      </c>
      <c r="AU123" s="213" t="s">
        <v>82</v>
      </c>
      <c r="AY123" s="15" t="s">
        <v>106</v>
      </c>
      <c r="BE123" s="214">
        <f>IF(N123="základní",J123,0)</f>
        <v>25920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15" t="s">
        <v>80</v>
      </c>
      <c r="BK123" s="214">
        <f>ROUND(I123*H123,3)</f>
        <v>25920</v>
      </c>
      <c r="BL123" s="15" t="s">
        <v>113</v>
      </c>
      <c r="BM123" s="213" t="s">
        <v>131</v>
      </c>
    </row>
    <row r="124" s="2" customFormat="1" ht="24.15" customHeight="1">
      <c r="A124" s="30"/>
      <c r="B124" s="31"/>
      <c r="C124" s="202" t="s">
        <v>132</v>
      </c>
      <c r="D124" s="202" t="s">
        <v>109</v>
      </c>
      <c r="E124" s="203" t="s">
        <v>133</v>
      </c>
      <c r="F124" s="204" t="s">
        <v>134</v>
      </c>
      <c r="G124" s="205" t="s">
        <v>135</v>
      </c>
      <c r="H124" s="206">
        <v>12</v>
      </c>
      <c r="I124" s="207">
        <v>160</v>
      </c>
      <c r="J124" s="207">
        <f>ROUND(I124*H124,3)</f>
        <v>1920</v>
      </c>
      <c r="K124" s="208"/>
      <c r="L124" s="36"/>
      <c r="M124" s="209" t="s">
        <v>1</v>
      </c>
      <c r="N124" s="210" t="s">
        <v>40</v>
      </c>
      <c r="O124" s="211">
        <v>0</v>
      </c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213" t="s">
        <v>113</v>
      </c>
      <c r="AT124" s="213" t="s">
        <v>109</v>
      </c>
      <c r="AU124" s="213" t="s">
        <v>82</v>
      </c>
      <c r="AY124" s="15" t="s">
        <v>106</v>
      </c>
      <c r="BE124" s="214">
        <f>IF(N124="základní",J124,0)</f>
        <v>1920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5" t="s">
        <v>80</v>
      </c>
      <c r="BK124" s="214">
        <f>ROUND(I124*H124,3)</f>
        <v>1920</v>
      </c>
      <c r="BL124" s="15" t="s">
        <v>113</v>
      </c>
      <c r="BM124" s="213" t="s">
        <v>136</v>
      </c>
    </row>
    <row r="125" s="2" customFormat="1" ht="21.75" customHeight="1">
      <c r="A125" s="30"/>
      <c r="B125" s="31"/>
      <c r="C125" s="202" t="s">
        <v>137</v>
      </c>
      <c r="D125" s="202" t="s">
        <v>109</v>
      </c>
      <c r="E125" s="203" t="s">
        <v>138</v>
      </c>
      <c r="F125" s="204" t="s">
        <v>139</v>
      </c>
      <c r="G125" s="205" t="s">
        <v>140</v>
      </c>
      <c r="H125" s="206">
        <v>72</v>
      </c>
      <c r="I125" s="207">
        <v>30</v>
      </c>
      <c r="J125" s="207">
        <f>ROUND(I125*H125,3)</f>
        <v>2160</v>
      </c>
      <c r="K125" s="208"/>
      <c r="L125" s="36"/>
      <c r="M125" s="209" t="s">
        <v>1</v>
      </c>
      <c r="N125" s="210" t="s">
        <v>40</v>
      </c>
      <c r="O125" s="211">
        <v>0</v>
      </c>
      <c r="P125" s="211">
        <f>O125*H125</f>
        <v>0</v>
      </c>
      <c r="Q125" s="211">
        <v>0</v>
      </c>
      <c r="R125" s="211">
        <f>Q125*H125</f>
        <v>0</v>
      </c>
      <c r="S125" s="211">
        <v>0</v>
      </c>
      <c r="T125" s="212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213" t="s">
        <v>113</v>
      </c>
      <c r="AT125" s="213" t="s">
        <v>109</v>
      </c>
      <c r="AU125" s="213" t="s">
        <v>82</v>
      </c>
      <c r="AY125" s="15" t="s">
        <v>106</v>
      </c>
      <c r="BE125" s="214">
        <f>IF(N125="základní",J125,0)</f>
        <v>2160</v>
      </c>
      <c r="BF125" s="214">
        <f>IF(N125="snížená",J125,0)</f>
        <v>0</v>
      </c>
      <c r="BG125" s="214">
        <f>IF(N125="zákl. přenesená",J125,0)</f>
        <v>0</v>
      </c>
      <c r="BH125" s="214">
        <f>IF(N125="sníž. přenesená",J125,0)</f>
        <v>0</v>
      </c>
      <c r="BI125" s="214">
        <f>IF(N125="nulová",J125,0)</f>
        <v>0</v>
      </c>
      <c r="BJ125" s="15" t="s">
        <v>80</v>
      </c>
      <c r="BK125" s="214">
        <f>ROUND(I125*H125,3)</f>
        <v>2160</v>
      </c>
      <c r="BL125" s="15" t="s">
        <v>113</v>
      </c>
      <c r="BM125" s="213" t="s">
        <v>141</v>
      </c>
    </row>
    <row r="126" s="2" customFormat="1" ht="21.75" customHeight="1">
      <c r="A126" s="30"/>
      <c r="B126" s="31"/>
      <c r="C126" s="202" t="s">
        <v>142</v>
      </c>
      <c r="D126" s="202" t="s">
        <v>109</v>
      </c>
      <c r="E126" s="203" t="s">
        <v>143</v>
      </c>
      <c r="F126" s="204" t="s">
        <v>144</v>
      </c>
      <c r="G126" s="205" t="s">
        <v>112</v>
      </c>
      <c r="H126" s="206">
        <v>10.800000000000001</v>
      </c>
      <c r="I126" s="207">
        <v>1793</v>
      </c>
      <c r="J126" s="207">
        <f>ROUND(I126*H126,3)</f>
        <v>19364.400000000001</v>
      </c>
      <c r="K126" s="208"/>
      <c r="L126" s="36"/>
      <c r="M126" s="209" t="s">
        <v>1</v>
      </c>
      <c r="N126" s="210" t="s">
        <v>40</v>
      </c>
      <c r="O126" s="211">
        <v>0</v>
      </c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213" t="s">
        <v>113</v>
      </c>
      <c r="AT126" s="213" t="s">
        <v>109</v>
      </c>
      <c r="AU126" s="213" t="s">
        <v>82</v>
      </c>
      <c r="AY126" s="15" t="s">
        <v>106</v>
      </c>
      <c r="BE126" s="214">
        <f>IF(N126="základní",J126,0)</f>
        <v>19364.400000000001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5" t="s">
        <v>80</v>
      </c>
      <c r="BK126" s="214">
        <f>ROUND(I126*H126,3)</f>
        <v>19364.400000000001</v>
      </c>
      <c r="BL126" s="15" t="s">
        <v>113</v>
      </c>
      <c r="BM126" s="213" t="s">
        <v>145</v>
      </c>
    </row>
    <row r="127" s="13" customFormat="1">
      <c r="A127" s="13"/>
      <c r="B127" s="215"/>
      <c r="C127" s="216"/>
      <c r="D127" s="217" t="s">
        <v>115</v>
      </c>
      <c r="E127" s="218" t="s">
        <v>1</v>
      </c>
      <c r="F127" s="219" t="s">
        <v>146</v>
      </c>
      <c r="G127" s="216"/>
      <c r="H127" s="220">
        <v>10.800000000000001</v>
      </c>
      <c r="I127" s="216"/>
      <c r="J127" s="216"/>
      <c r="K127" s="216"/>
      <c r="L127" s="221"/>
      <c r="M127" s="222"/>
      <c r="N127" s="223"/>
      <c r="O127" s="223"/>
      <c r="P127" s="223"/>
      <c r="Q127" s="223"/>
      <c r="R127" s="223"/>
      <c r="S127" s="223"/>
      <c r="T127" s="22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5" t="s">
        <v>115</v>
      </c>
      <c r="AU127" s="225" t="s">
        <v>82</v>
      </c>
      <c r="AV127" s="13" t="s">
        <v>82</v>
      </c>
      <c r="AW127" s="13" t="s">
        <v>28</v>
      </c>
      <c r="AX127" s="13" t="s">
        <v>80</v>
      </c>
      <c r="AY127" s="225" t="s">
        <v>106</v>
      </c>
    </row>
    <row r="128" s="2" customFormat="1" ht="24.15" customHeight="1">
      <c r="A128" s="30"/>
      <c r="B128" s="31"/>
      <c r="C128" s="202" t="s">
        <v>147</v>
      </c>
      <c r="D128" s="202" t="s">
        <v>109</v>
      </c>
      <c r="E128" s="203" t="s">
        <v>148</v>
      </c>
      <c r="F128" s="204" t="s">
        <v>149</v>
      </c>
      <c r="G128" s="205" t="s">
        <v>140</v>
      </c>
      <c r="H128" s="206">
        <v>72</v>
      </c>
      <c r="I128" s="207">
        <v>181</v>
      </c>
      <c r="J128" s="207">
        <f>ROUND(I128*H128,3)</f>
        <v>13032</v>
      </c>
      <c r="K128" s="208"/>
      <c r="L128" s="36"/>
      <c r="M128" s="209" t="s">
        <v>1</v>
      </c>
      <c r="N128" s="210" t="s">
        <v>40</v>
      </c>
      <c r="O128" s="211">
        <v>0</v>
      </c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213" t="s">
        <v>113</v>
      </c>
      <c r="AT128" s="213" t="s">
        <v>109</v>
      </c>
      <c r="AU128" s="213" t="s">
        <v>82</v>
      </c>
      <c r="AY128" s="15" t="s">
        <v>106</v>
      </c>
      <c r="BE128" s="214">
        <f>IF(N128="základní",J128,0)</f>
        <v>13032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5" t="s">
        <v>80</v>
      </c>
      <c r="BK128" s="214">
        <f>ROUND(I128*H128,3)</f>
        <v>13032</v>
      </c>
      <c r="BL128" s="15" t="s">
        <v>113</v>
      </c>
      <c r="BM128" s="213" t="s">
        <v>150</v>
      </c>
    </row>
    <row r="129" s="2" customFormat="1" ht="16.5" customHeight="1">
      <c r="A129" s="30"/>
      <c r="B129" s="31"/>
      <c r="C129" s="202" t="s">
        <v>151</v>
      </c>
      <c r="D129" s="202" t="s">
        <v>109</v>
      </c>
      <c r="E129" s="203" t="s">
        <v>152</v>
      </c>
      <c r="F129" s="204" t="s">
        <v>153</v>
      </c>
      <c r="G129" s="205" t="s">
        <v>140</v>
      </c>
      <c r="H129" s="206">
        <v>72</v>
      </c>
      <c r="I129" s="207">
        <v>468</v>
      </c>
      <c r="J129" s="207">
        <f>ROUND(I129*H129,3)</f>
        <v>33696</v>
      </c>
      <c r="K129" s="208"/>
      <c r="L129" s="36"/>
      <c r="M129" s="209" t="s">
        <v>1</v>
      </c>
      <c r="N129" s="210" t="s">
        <v>40</v>
      </c>
      <c r="O129" s="211">
        <v>0</v>
      </c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213" t="s">
        <v>113</v>
      </c>
      <c r="AT129" s="213" t="s">
        <v>109</v>
      </c>
      <c r="AU129" s="213" t="s">
        <v>82</v>
      </c>
      <c r="AY129" s="15" t="s">
        <v>106</v>
      </c>
      <c r="BE129" s="214">
        <f>IF(N129="základní",J129,0)</f>
        <v>33696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5" t="s">
        <v>80</v>
      </c>
      <c r="BK129" s="214">
        <f>ROUND(I129*H129,3)</f>
        <v>33696</v>
      </c>
      <c r="BL129" s="15" t="s">
        <v>113</v>
      </c>
      <c r="BM129" s="213" t="s">
        <v>154</v>
      </c>
    </row>
    <row r="130" s="2" customFormat="1" ht="16.5" customHeight="1">
      <c r="A130" s="30"/>
      <c r="B130" s="31"/>
      <c r="C130" s="202" t="s">
        <v>155</v>
      </c>
      <c r="D130" s="202" t="s">
        <v>109</v>
      </c>
      <c r="E130" s="203" t="s">
        <v>156</v>
      </c>
      <c r="F130" s="204" t="s">
        <v>157</v>
      </c>
      <c r="G130" s="205" t="s">
        <v>112</v>
      </c>
      <c r="H130" s="206">
        <v>21.600000000000001</v>
      </c>
      <c r="I130" s="207">
        <v>3670</v>
      </c>
      <c r="J130" s="207">
        <f>ROUND(I130*H130,3)</f>
        <v>79272</v>
      </c>
      <c r="K130" s="208"/>
      <c r="L130" s="36"/>
      <c r="M130" s="209" t="s">
        <v>1</v>
      </c>
      <c r="N130" s="210" t="s">
        <v>40</v>
      </c>
      <c r="O130" s="211">
        <v>0</v>
      </c>
      <c r="P130" s="211">
        <f>O130*H130</f>
        <v>0</v>
      </c>
      <c r="Q130" s="211">
        <v>0</v>
      </c>
      <c r="R130" s="211">
        <f>Q130*H130</f>
        <v>0</v>
      </c>
      <c r="S130" s="211">
        <v>0</v>
      </c>
      <c r="T130" s="212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213" t="s">
        <v>113</v>
      </c>
      <c r="AT130" s="213" t="s">
        <v>109</v>
      </c>
      <c r="AU130" s="213" t="s">
        <v>82</v>
      </c>
      <c r="AY130" s="15" t="s">
        <v>106</v>
      </c>
      <c r="BE130" s="214">
        <f>IF(N130="základní",J130,0)</f>
        <v>79272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15" t="s">
        <v>80</v>
      </c>
      <c r="BK130" s="214">
        <f>ROUND(I130*H130,3)</f>
        <v>79272</v>
      </c>
      <c r="BL130" s="15" t="s">
        <v>113</v>
      </c>
      <c r="BM130" s="213" t="s">
        <v>158</v>
      </c>
    </row>
    <row r="131" s="13" customFormat="1">
      <c r="A131" s="13"/>
      <c r="B131" s="215"/>
      <c r="C131" s="216"/>
      <c r="D131" s="217" t="s">
        <v>115</v>
      </c>
      <c r="E131" s="218" t="s">
        <v>1</v>
      </c>
      <c r="F131" s="219" t="s">
        <v>159</v>
      </c>
      <c r="G131" s="216"/>
      <c r="H131" s="220">
        <v>21.600000000000001</v>
      </c>
      <c r="I131" s="216"/>
      <c r="J131" s="216"/>
      <c r="K131" s="216"/>
      <c r="L131" s="221"/>
      <c r="M131" s="222"/>
      <c r="N131" s="223"/>
      <c r="O131" s="223"/>
      <c r="P131" s="223"/>
      <c r="Q131" s="223"/>
      <c r="R131" s="223"/>
      <c r="S131" s="223"/>
      <c r="T131" s="22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5" t="s">
        <v>115</v>
      </c>
      <c r="AU131" s="225" t="s">
        <v>82</v>
      </c>
      <c r="AV131" s="13" t="s">
        <v>82</v>
      </c>
      <c r="AW131" s="13" t="s">
        <v>28</v>
      </c>
      <c r="AX131" s="13" t="s">
        <v>80</v>
      </c>
      <c r="AY131" s="225" t="s">
        <v>106</v>
      </c>
    </row>
    <row r="132" s="2" customFormat="1" ht="24.15" customHeight="1">
      <c r="A132" s="30"/>
      <c r="B132" s="31"/>
      <c r="C132" s="202" t="s">
        <v>8</v>
      </c>
      <c r="D132" s="202" t="s">
        <v>109</v>
      </c>
      <c r="E132" s="203" t="s">
        <v>160</v>
      </c>
      <c r="F132" s="204" t="s">
        <v>161</v>
      </c>
      <c r="G132" s="205" t="s">
        <v>119</v>
      </c>
      <c r="H132" s="206">
        <v>0.69699999999999995</v>
      </c>
      <c r="I132" s="207">
        <v>48660</v>
      </c>
      <c r="J132" s="207">
        <f>ROUND(I132*H132,3)</f>
        <v>33916.019999999997</v>
      </c>
      <c r="K132" s="208"/>
      <c r="L132" s="36"/>
      <c r="M132" s="209" t="s">
        <v>1</v>
      </c>
      <c r="N132" s="210" t="s">
        <v>40</v>
      </c>
      <c r="O132" s="211">
        <v>0</v>
      </c>
      <c r="P132" s="211">
        <f>O132*H132</f>
        <v>0</v>
      </c>
      <c r="Q132" s="211">
        <v>0</v>
      </c>
      <c r="R132" s="211">
        <f>Q132*H132</f>
        <v>0</v>
      </c>
      <c r="S132" s="211">
        <v>0</v>
      </c>
      <c r="T132" s="212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213" t="s">
        <v>113</v>
      </c>
      <c r="AT132" s="213" t="s">
        <v>109</v>
      </c>
      <c r="AU132" s="213" t="s">
        <v>82</v>
      </c>
      <c r="AY132" s="15" t="s">
        <v>106</v>
      </c>
      <c r="BE132" s="214">
        <f>IF(N132="základní",J132,0)</f>
        <v>33916.019999999997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15" t="s">
        <v>80</v>
      </c>
      <c r="BK132" s="214">
        <f>ROUND(I132*H132,3)</f>
        <v>33916.019999999997</v>
      </c>
      <c r="BL132" s="15" t="s">
        <v>113</v>
      </c>
      <c r="BM132" s="213" t="s">
        <v>162</v>
      </c>
    </row>
    <row r="133" s="13" customFormat="1">
      <c r="A133" s="13"/>
      <c r="B133" s="215"/>
      <c r="C133" s="216"/>
      <c r="D133" s="217" t="s">
        <v>115</v>
      </c>
      <c r="E133" s="218" t="s">
        <v>1</v>
      </c>
      <c r="F133" s="219" t="s">
        <v>163</v>
      </c>
      <c r="G133" s="216"/>
      <c r="H133" s="220">
        <v>0.69699999999999995</v>
      </c>
      <c r="I133" s="216"/>
      <c r="J133" s="216"/>
      <c r="K133" s="216"/>
      <c r="L133" s="221"/>
      <c r="M133" s="222"/>
      <c r="N133" s="223"/>
      <c r="O133" s="223"/>
      <c r="P133" s="223"/>
      <c r="Q133" s="223"/>
      <c r="R133" s="223"/>
      <c r="S133" s="223"/>
      <c r="T133" s="22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5" t="s">
        <v>115</v>
      </c>
      <c r="AU133" s="225" t="s">
        <v>82</v>
      </c>
      <c r="AV133" s="13" t="s">
        <v>82</v>
      </c>
      <c r="AW133" s="13" t="s">
        <v>28</v>
      </c>
      <c r="AX133" s="13" t="s">
        <v>80</v>
      </c>
      <c r="AY133" s="225" t="s">
        <v>106</v>
      </c>
    </row>
    <row r="134" s="2" customFormat="1" ht="21.75" customHeight="1">
      <c r="A134" s="30"/>
      <c r="B134" s="31"/>
      <c r="C134" s="202" t="s">
        <v>164</v>
      </c>
      <c r="D134" s="202" t="s">
        <v>109</v>
      </c>
      <c r="E134" s="203" t="s">
        <v>165</v>
      </c>
      <c r="F134" s="204" t="s">
        <v>166</v>
      </c>
      <c r="G134" s="205" t="s">
        <v>140</v>
      </c>
      <c r="H134" s="206">
        <v>12</v>
      </c>
      <c r="I134" s="207">
        <v>572</v>
      </c>
      <c r="J134" s="207">
        <f>ROUND(I134*H134,3)</f>
        <v>6864</v>
      </c>
      <c r="K134" s="208"/>
      <c r="L134" s="36"/>
      <c r="M134" s="209" t="s">
        <v>1</v>
      </c>
      <c r="N134" s="210" t="s">
        <v>40</v>
      </c>
      <c r="O134" s="211">
        <v>0</v>
      </c>
      <c r="P134" s="211">
        <f>O134*H134</f>
        <v>0</v>
      </c>
      <c r="Q134" s="211">
        <v>0</v>
      </c>
      <c r="R134" s="211">
        <f>Q134*H134</f>
        <v>0</v>
      </c>
      <c r="S134" s="211">
        <v>0</v>
      </c>
      <c r="T134" s="212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213" t="s">
        <v>113</v>
      </c>
      <c r="AT134" s="213" t="s">
        <v>109</v>
      </c>
      <c r="AU134" s="213" t="s">
        <v>82</v>
      </c>
      <c r="AY134" s="15" t="s">
        <v>106</v>
      </c>
      <c r="BE134" s="214">
        <f>IF(N134="základní",J134,0)</f>
        <v>6864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5" t="s">
        <v>80</v>
      </c>
      <c r="BK134" s="214">
        <f>ROUND(I134*H134,3)</f>
        <v>6864</v>
      </c>
      <c r="BL134" s="15" t="s">
        <v>113</v>
      </c>
      <c r="BM134" s="213" t="s">
        <v>167</v>
      </c>
    </row>
    <row r="135" s="2" customFormat="1" ht="16.5" customHeight="1">
      <c r="A135" s="30"/>
      <c r="B135" s="31"/>
      <c r="C135" s="202" t="s">
        <v>168</v>
      </c>
      <c r="D135" s="202" t="s">
        <v>109</v>
      </c>
      <c r="E135" s="203" t="s">
        <v>169</v>
      </c>
      <c r="F135" s="204" t="s">
        <v>170</v>
      </c>
      <c r="G135" s="205" t="s">
        <v>171</v>
      </c>
      <c r="H135" s="206">
        <v>1</v>
      </c>
      <c r="I135" s="207">
        <v>57435</v>
      </c>
      <c r="J135" s="207">
        <f>ROUND(I135*H135,3)</f>
        <v>57435</v>
      </c>
      <c r="K135" s="208"/>
      <c r="L135" s="36"/>
      <c r="M135" s="209" t="s">
        <v>1</v>
      </c>
      <c r="N135" s="210" t="s">
        <v>40</v>
      </c>
      <c r="O135" s="211">
        <v>0</v>
      </c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213" t="s">
        <v>113</v>
      </c>
      <c r="AT135" s="213" t="s">
        <v>109</v>
      </c>
      <c r="AU135" s="213" t="s">
        <v>82</v>
      </c>
      <c r="AY135" s="15" t="s">
        <v>106</v>
      </c>
      <c r="BE135" s="214">
        <f>IF(N135="základní",J135,0)</f>
        <v>57435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5" t="s">
        <v>80</v>
      </c>
      <c r="BK135" s="214">
        <f>ROUND(I135*H135,3)</f>
        <v>57435</v>
      </c>
      <c r="BL135" s="15" t="s">
        <v>113</v>
      </c>
      <c r="BM135" s="213" t="s">
        <v>172</v>
      </c>
    </row>
    <row r="136" s="12" customFormat="1" ht="22.8" customHeight="1">
      <c r="A136" s="12"/>
      <c r="B136" s="187"/>
      <c r="C136" s="188"/>
      <c r="D136" s="189" t="s">
        <v>74</v>
      </c>
      <c r="E136" s="200" t="s">
        <v>173</v>
      </c>
      <c r="F136" s="200" t="s">
        <v>174</v>
      </c>
      <c r="G136" s="188"/>
      <c r="H136" s="188"/>
      <c r="I136" s="188"/>
      <c r="J136" s="201">
        <f>BK136</f>
        <v>64374.959999999999</v>
      </c>
      <c r="K136" s="188"/>
      <c r="L136" s="192"/>
      <c r="M136" s="193"/>
      <c r="N136" s="194"/>
      <c r="O136" s="194"/>
      <c r="P136" s="195">
        <f>SUM(P137:P141)</f>
        <v>0</v>
      </c>
      <c r="Q136" s="194"/>
      <c r="R136" s="195">
        <f>SUM(R137:R141)</f>
        <v>0</v>
      </c>
      <c r="S136" s="194"/>
      <c r="T136" s="196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7" t="s">
        <v>80</v>
      </c>
      <c r="AT136" s="198" t="s">
        <v>74</v>
      </c>
      <c r="AU136" s="198" t="s">
        <v>80</v>
      </c>
      <c r="AY136" s="197" t="s">
        <v>106</v>
      </c>
      <c r="BK136" s="199">
        <f>SUM(BK137:BK141)</f>
        <v>64374.959999999999</v>
      </c>
    </row>
    <row r="137" s="2" customFormat="1" ht="21.75" customHeight="1">
      <c r="A137" s="30"/>
      <c r="B137" s="31"/>
      <c r="C137" s="202" t="s">
        <v>175</v>
      </c>
      <c r="D137" s="202" t="s">
        <v>109</v>
      </c>
      <c r="E137" s="203" t="s">
        <v>165</v>
      </c>
      <c r="F137" s="204" t="s">
        <v>166</v>
      </c>
      <c r="G137" s="205" t="s">
        <v>140</v>
      </c>
      <c r="H137" s="206">
        <v>-12</v>
      </c>
      <c r="I137" s="207">
        <v>572</v>
      </c>
      <c r="J137" s="207">
        <f>ROUND(I137*H137,3)</f>
        <v>-6864</v>
      </c>
      <c r="K137" s="208"/>
      <c r="L137" s="36"/>
      <c r="M137" s="209" t="s">
        <v>1</v>
      </c>
      <c r="N137" s="210" t="s">
        <v>40</v>
      </c>
      <c r="O137" s="211">
        <v>0</v>
      </c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213" t="s">
        <v>113</v>
      </c>
      <c r="AT137" s="213" t="s">
        <v>109</v>
      </c>
      <c r="AU137" s="213" t="s">
        <v>82</v>
      </c>
      <c r="AY137" s="15" t="s">
        <v>106</v>
      </c>
      <c r="BE137" s="214">
        <f>IF(N137="základní",J137,0)</f>
        <v>-6864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5" t="s">
        <v>80</v>
      </c>
      <c r="BK137" s="214">
        <f>ROUND(I137*H137,3)</f>
        <v>-6864</v>
      </c>
      <c r="BL137" s="15" t="s">
        <v>113</v>
      </c>
      <c r="BM137" s="213" t="s">
        <v>176</v>
      </c>
    </row>
    <row r="138" s="2" customFormat="1" ht="16.5" customHeight="1">
      <c r="A138" s="30"/>
      <c r="B138" s="31"/>
      <c r="C138" s="202" t="s">
        <v>177</v>
      </c>
      <c r="D138" s="202" t="s">
        <v>109</v>
      </c>
      <c r="E138" s="203" t="s">
        <v>178</v>
      </c>
      <c r="F138" s="204" t="s">
        <v>179</v>
      </c>
      <c r="G138" s="205" t="s">
        <v>140</v>
      </c>
      <c r="H138" s="206">
        <v>12</v>
      </c>
      <c r="I138" s="207">
        <v>4255.3299999999999</v>
      </c>
      <c r="J138" s="207">
        <f>ROUND(I138*H138,3)</f>
        <v>51063.959999999999</v>
      </c>
      <c r="K138" s="208"/>
      <c r="L138" s="36"/>
      <c r="M138" s="209" t="s">
        <v>1</v>
      </c>
      <c r="N138" s="210" t="s">
        <v>40</v>
      </c>
      <c r="O138" s="211">
        <v>0</v>
      </c>
      <c r="P138" s="211">
        <f>O138*H138</f>
        <v>0</v>
      </c>
      <c r="Q138" s="211">
        <v>0</v>
      </c>
      <c r="R138" s="211">
        <f>Q138*H138</f>
        <v>0</v>
      </c>
      <c r="S138" s="211">
        <v>0</v>
      </c>
      <c r="T138" s="212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213" t="s">
        <v>113</v>
      </c>
      <c r="AT138" s="213" t="s">
        <v>109</v>
      </c>
      <c r="AU138" s="213" t="s">
        <v>82</v>
      </c>
      <c r="AY138" s="15" t="s">
        <v>106</v>
      </c>
      <c r="BE138" s="214">
        <f>IF(N138="základní",J138,0)</f>
        <v>51063.959999999999</v>
      </c>
      <c r="BF138" s="214">
        <f>IF(N138="snížená",J138,0)</f>
        <v>0</v>
      </c>
      <c r="BG138" s="214">
        <f>IF(N138="zákl. přenesená",J138,0)</f>
        <v>0</v>
      </c>
      <c r="BH138" s="214">
        <f>IF(N138="sníž. přenesená",J138,0)</f>
        <v>0</v>
      </c>
      <c r="BI138" s="214">
        <f>IF(N138="nulová",J138,0)</f>
        <v>0</v>
      </c>
      <c r="BJ138" s="15" t="s">
        <v>80</v>
      </c>
      <c r="BK138" s="214">
        <f>ROUND(I138*H138,3)</f>
        <v>51063.959999999999</v>
      </c>
      <c r="BL138" s="15" t="s">
        <v>113</v>
      </c>
      <c r="BM138" s="213" t="s">
        <v>180</v>
      </c>
    </row>
    <row r="139" s="2" customFormat="1">
      <c r="A139" s="30"/>
      <c r="B139" s="31"/>
      <c r="C139" s="32"/>
      <c r="D139" s="217" t="s">
        <v>181</v>
      </c>
      <c r="E139" s="32"/>
      <c r="F139" s="226" t="s">
        <v>182</v>
      </c>
      <c r="G139" s="32"/>
      <c r="H139" s="32"/>
      <c r="I139" s="32"/>
      <c r="J139" s="32"/>
      <c r="K139" s="32"/>
      <c r="L139" s="36"/>
      <c r="M139" s="227"/>
      <c r="N139" s="228"/>
      <c r="O139" s="82"/>
      <c r="P139" s="82"/>
      <c r="Q139" s="82"/>
      <c r="R139" s="82"/>
      <c r="S139" s="82"/>
      <c r="T139" s="83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T139" s="15" t="s">
        <v>181</v>
      </c>
      <c r="AU139" s="15" t="s">
        <v>82</v>
      </c>
    </row>
    <row r="140" s="2" customFormat="1" ht="16.5" customHeight="1">
      <c r="A140" s="30"/>
      <c r="B140" s="31"/>
      <c r="C140" s="202" t="s">
        <v>183</v>
      </c>
      <c r="D140" s="202" t="s">
        <v>109</v>
      </c>
      <c r="E140" s="203" t="s">
        <v>169</v>
      </c>
      <c r="F140" s="204" t="s">
        <v>170</v>
      </c>
      <c r="G140" s="205" t="s">
        <v>171</v>
      </c>
      <c r="H140" s="206">
        <v>-1</v>
      </c>
      <c r="I140" s="207">
        <v>57435</v>
      </c>
      <c r="J140" s="207">
        <f>ROUND(I140*H140,3)</f>
        <v>-57435</v>
      </c>
      <c r="K140" s="208"/>
      <c r="L140" s="36"/>
      <c r="M140" s="209" t="s">
        <v>1</v>
      </c>
      <c r="N140" s="210" t="s">
        <v>40</v>
      </c>
      <c r="O140" s="211">
        <v>0</v>
      </c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213" t="s">
        <v>113</v>
      </c>
      <c r="AT140" s="213" t="s">
        <v>109</v>
      </c>
      <c r="AU140" s="213" t="s">
        <v>82</v>
      </c>
      <c r="AY140" s="15" t="s">
        <v>106</v>
      </c>
      <c r="BE140" s="214">
        <f>IF(N140="základní",J140,0)</f>
        <v>-57435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5" t="s">
        <v>80</v>
      </c>
      <c r="BK140" s="214">
        <f>ROUND(I140*H140,3)</f>
        <v>-57435</v>
      </c>
      <c r="BL140" s="15" t="s">
        <v>113</v>
      </c>
      <c r="BM140" s="213" t="s">
        <v>184</v>
      </c>
    </row>
    <row r="141" s="2" customFormat="1" ht="16.5" customHeight="1">
      <c r="A141" s="30"/>
      <c r="B141" s="31"/>
      <c r="C141" s="202" t="s">
        <v>185</v>
      </c>
      <c r="D141" s="202" t="s">
        <v>109</v>
      </c>
      <c r="E141" s="203" t="s">
        <v>169</v>
      </c>
      <c r="F141" s="204" t="s">
        <v>170</v>
      </c>
      <c r="G141" s="205" t="s">
        <v>171</v>
      </c>
      <c r="H141" s="206">
        <v>1</v>
      </c>
      <c r="I141" s="207">
        <v>77610</v>
      </c>
      <c r="J141" s="207">
        <f>ROUND(I141*H141,3)</f>
        <v>77610</v>
      </c>
      <c r="K141" s="208"/>
      <c r="L141" s="36"/>
      <c r="M141" s="229" t="s">
        <v>1</v>
      </c>
      <c r="N141" s="230" t="s">
        <v>40</v>
      </c>
      <c r="O141" s="231">
        <v>0</v>
      </c>
      <c r="P141" s="231">
        <f>O141*H141</f>
        <v>0</v>
      </c>
      <c r="Q141" s="231">
        <v>0</v>
      </c>
      <c r="R141" s="231">
        <f>Q141*H141</f>
        <v>0</v>
      </c>
      <c r="S141" s="231">
        <v>0</v>
      </c>
      <c r="T141" s="232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213" t="s">
        <v>113</v>
      </c>
      <c r="AT141" s="213" t="s">
        <v>109</v>
      </c>
      <c r="AU141" s="213" t="s">
        <v>82</v>
      </c>
      <c r="AY141" s="15" t="s">
        <v>106</v>
      </c>
      <c r="BE141" s="214">
        <f>IF(N141="základní",J141,0)</f>
        <v>77610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5" t="s">
        <v>80</v>
      </c>
      <c r="BK141" s="214">
        <f>ROUND(I141*H141,3)</f>
        <v>77610</v>
      </c>
      <c r="BL141" s="15" t="s">
        <v>113</v>
      </c>
      <c r="BM141" s="213" t="s">
        <v>186</v>
      </c>
    </row>
    <row r="142" s="2" customFormat="1" ht="6.96" customHeight="1">
      <c r="A142" s="30"/>
      <c r="B142" s="57"/>
      <c r="C142" s="58"/>
      <c r="D142" s="58"/>
      <c r="E142" s="58"/>
      <c r="F142" s="58"/>
      <c r="G142" s="58"/>
      <c r="H142" s="58"/>
      <c r="I142" s="58"/>
      <c r="J142" s="58"/>
      <c r="K142" s="58"/>
      <c r="L142" s="36"/>
      <c r="M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</sheetData>
  <sheetProtection sheet="1" autoFilter="0" formatColumns="0" formatRows="0" objects="1" scenarios="1" spinCount="100000" saltValue="DiNblc92oE+srvfrhFGHzY97dF1jDkw5Z/9R2DlZqt3WHr9Cqv18wFculD74163PlZJQZLE6M0AfiaDxxEfAqg==" hashValue="meXuYY7ZjTS/6+klFM8gcoE0kxSTAlcUcEvrMRP2dvRlSDL8ybauWS81E82ChzIVTlkWoI1SeUCc3H8DQkYJZg==" algorithmName="SHA-512" password="CC35"/>
  <autoFilter ref="C114:K141"/>
  <mergeCells count="5">
    <mergeCell ref="E7:H7"/>
    <mergeCell ref="E25:H25"/>
    <mergeCell ref="E85:H85"/>
    <mergeCell ref="E107:H10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NONAME\Petr</dc:creator>
  <cp:lastModifiedBy>NONAME\Petr</cp:lastModifiedBy>
  <dcterms:created xsi:type="dcterms:W3CDTF">2025-05-07T04:40:30Z</dcterms:created>
  <dcterms:modified xsi:type="dcterms:W3CDTF">2025-05-07T04:40:31Z</dcterms:modified>
</cp:coreProperties>
</file>