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Rychnov\"/>
    </mc:Choice>
  </mc:AlternateContent>
  <bookViews>
    <workbookView xWindow="0" yWindow="0" windowWidth="28800" windowHeight="12210"/>
  </bookViews>
  <sheets>
    <sheet name="Rekapitulace stavby" sheetId="1" r:id="rId1"/>
    <sheet name="SO 01 - Úprava nebytových..." sheetId="2" r:id="rId2"/>
  </sheets>
  <definedNames>
    <definedName name="_xlnm._FilterDatabase" localSheetId="1" hidden="1">'SO 01 - Úprava nebytových...'!$C$128:$K$233</definedName>
    <definedName name="_xlnm.Print_Titles" localSheetId="0">'Rekapitulace stavby'!$92:$92</definedName>
    <definedName name="_xlnm.Print_Titles" localSheetId="1">'SO 01 - Úprava nebytových...'!$128:$128</definedName>
    <definedName name="_xlnm.Print_Area" localSheetId="0">'Rekapitulace stavby'!$D$4:$AO$76,'Rekapitulace stavby'!$C$82:$AQ$96</definedName>
    <definedName name="_xlnm.Print_Area" localSheetId="1">'SO 01 - Úprava nebytových...'!$C$4:$J$76,'SO 01 - Úprava nebytových...'!$C$82:$J$110,'SO 01 - Úprava nebytových...'!$C$116:$J$233</definedName>
  </definedNames>
  <calcPr calcId="162913"/>
</workbook>
</file>

<file path=xl/calcChain.xml><?xml version="1.0" encoding="utf-8"?>
<calcChain xmlns="http://schemas.openxmlformats.org/spreadsheetml/2006/main">
  <c r="T147" i="2" l="1"/>
  <c r="R147" i="2"/>
  <c r="P147" i="2"/>
  <c r="J37" i="2" l="1"/>
  <c r="J36" i="2"/>
  <c r="AY95" i="1"/>
  <c r="J35" i="2"/>
  <c r="AX95" i="1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06" i="2"/>
  <c r="BH206" i="2"/>
  <c r="BG206" i="2"/>
  <c r="BF206" i="2"/>
  <c r="T206" i="2"/>
  <c r="R206" i="2"/>
  <c r="P206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1" i="2"/>
  <c r="BH161" i="2"/>
  <c r="BG161" i="2"/>
  <c r="BF161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T155" i="2" s="1"/>
  <c r="R156" i="2"/>
  <c r="R155" i="2" s="1"/>
  <c r="P156" i="2"/>
  <c r="P155" i="2" s="1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7" i="2"/>
  <c r="BH147" i="2"/>
  <c r="BG147" i="2"/>
  <c r="BF147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2" i="2"/>
  <c r="BH132" i="2"/>
  <c r="BG132" i="2"/>
  <c r="BF132" i="2"/>
  <c r="T132" i="2"/>
  <c r="R132" i="2"/>
  <c r="P132" i="2"/>
  <c r="F126" i="2"/>
  <c r="F123" i="2"/>
  <c r="E121" i="2"/>
  <c r="F92" i="2"/>
  <c r="F89" i="2"/>
  <c r="E87" i="2"/>
  <c r="J24" i="2"/>
  <c r="E24" i="2"/>
  <c r="J126" i="2"/>
  <c r="J23" i="2"/>
  <c r="J21" i="2"/>
  <c r="E21" i="2"/>
  <c r="J91" i="2" s="1"/>
  <c r="J20" i="2"/>
  <c r="J15" i="2"/>
  <c r="E15" i="2"/>
  <c r="F125" i="2"/>
  <c r="J14" i="2"/>
  <c r="J12" i="2"/>
  <c r="J123" i="2"/>
  <c r="E7" i="2"/>
  <c r="E85" i="2" s="1"/>
  <c r="L90" i="1"/>
  <c r="AM90" i="1"/>
  <c r="AM89" i="1"/>
  <c r="L89" i="1"/>
  <c r="AM87" i="1"/>
  <c r="L87" i="1"/>
  <c r="L85" i="1"/>
  <c r="L84" i="1"/>
  <c r="J226" i="2"/>
  <c r="BK220" i="2"/>
  <c r="J196" i="2"/>
  <c r="J175" i="2"/>
  <c r="J170" i="2"/>
  <c r="BK156" i="2"/>
  <c r="BK142" i="2"/>
  <c r="BK136" i="2"/>
  <c r="J227" i="2"/>
  <c r="J222" i="2"/>
  <c r="BK187" i="2"/>
  <c r="BK174" i="2"/>
  <c r="BK159" i="2"/>
  <c r="J147" i="2"/>
  <c r="J138" i="2"/>
  <c r="J224" i="2"/>
  <c r="J219" i="2"/>
  <c r="BK195" i="2"/>
  <c r="BK180" i="2"/>
  <c r="J174" i="2"/>
  <c r="BK164" i="2"/>
  <c r="BK151" i="2"/>
  <c r="J141" i="2"/>
  <c r="BK231" i="2"/>
  <c r="J225" i="2"/>
  <c r="J190" i="2"/>
  <c r="BK173" i="2"/>
  <c r="J152" i="2"/>
  <c r="J136" i="2"/>
  <c r="BK230" i="2"/>
  <c r="BK222" i="2"/>
  <c r="BK219" i="2"/>
  <c r="J179" i="2"/>
  <c r="J173" i="2"/>
  <c r="BK167" i="2"/>
  <c r="J144" i="2"/>
  <c r="BK132" i="2"/>
  <c r="BK225" i="2"/>
  <c r="J206" i="2"/>
  <c r="BK183" i="2"/>
  <c r="BK169" i="2"/>
  <c r="J156" i="2"/>
  <c r="BK146" i="2"/>
  <c r="J230" i="2"/>
  <c r="J223" i="2"/>
  <c r="J198" i="2"/>
  <c r="J183" i="2"/>
  <c r="BK175" i="2"/>
  <c r="J168" i="2"/>
  <c r="BK163" i="2"/>
  <c r="J150" i="2"/>
  <c r="J139" i="2"/>
  <c r="J229" i="2"/>
  <c r="BK198" i="2"/>
  <c r="J187" i="2"/>
  <c r="J161" i="2"/>
  <c r="J151" i="2"/>
  <c r="J132" i="2"/>
  <c r="J232" i="2"/>
  <c r="J221" i="2"/>
  <c r="BK206" i="2"/>
  <c r="BK189" i="2"/>
  <c r="BK171" i="2"/>
  <c r="J163" i="2"/>
  <c r="BK147" i="2"/>
  <c r="BK138" i="2"/>
  <c r="J231" i="2"/>
  <c r="BK224" i="2"/>
  <c r="BK192" i="2"/>
  <c r="J182" i="2"/>
  <c r="BK168" i="2"/>
  <c r="BK154" i="2"/>
  <c r="BK143" i="2"/>
  <c r="BK229" i="2"/>
  <c r="J220" i="2"/>
  <c r="BK196" i="2"/>
  <c r="J189" i="2"/>
  <c r="J177" i="2"/>
  <c r="BK170" i="2"/>
  <c r="BK165" i="2"/>
  <c r="BK161" i="2"/>
  <c r="J142" i="2"/>
  <c r="BK232" i="2"/>
  <c r="BK227" i="2"/>
  <c r="J192" i="2"/>
  <c r="BK179" i="2"/>
  <c r="J159" i="2"/>
  <c r="BK144" i="2"/>
  <c r="J233" i="2"/>
  <c r="BK223" i="2"/>
  <c r="J217" i="2"/>
  <c r="BK177" i="2"/>
  <c r="J169" i="2"/>
  <c r="BK150" i="2"/>
  <c r="BK141" i="2"/>
  <c r="BK226" i="2"/>
  <c r="BK221" i="2"/>
  <c r="BK185" i="2"/>
  <c r="J180" i="2"/>
  <c r="J164" i="2"/>
  <c r="BK152" i="2"/>
  <c r="BK139" i="2"/>
  <c r="BK228" i="2"/>
  <c r="BK217" i="2"/>
  <c r="BK190" i="2"/>
  <c r="BK182" i="2"/>
  <c r="J171" i="2"/>
  <c r="J167" i="2"/>
  <c r="J154" i="2"/>
  <c r="J143" i="2"/>
  <c r="BK233" i="2"/>
  <c r="J228" i="2"/>
  <c r="J195" i="2"/>
  <c r="J185" i="2"/>
  <c r="J165" i="2"/>
  <c r="J146" i="2"/>
  <c r="AS94" i="1"/>
  <c r="P218" i="2" l="1"/>
  <c r="P131" i="2"/>
  <c r="T131" i="2"/>
  <c r="P145" i="2"/>
  <c r="T145" i="2"/>
  <c r="P149" i="2"/>
  <c r="T158" i="2"/>
  <c r="BK172" i="2"/>
  <c r="J172" i="2" s="1"/>
  <c r="J105" i="2" s="1"/>
  <c r="T172" i="2"/>
  <c r="T181" i="2"/>
  <c r="BK149" i="2"/>
  <c r="J149" i="2" s="1"/>
  <c r="J100" i="2" s="1"/>
  <c r="R149" i="2"/>
  <c r="BK158" i="2"/>
  <c r="R158" i="2"/>
  <c r="P166" i="2"/>
  <c r="T166" i="2"/>
  <c r="R172" i="2"/>
  <c r="P181" i="2"/>
  <c r="BK191" i="2"/>
  <c r="J191" i="2"/>
  <c r="J107" i="2"/>
  <c r="P191" i="2"/>
  <c r="BK197" i="2"/>
  <c r="J197" i="2"/>
  <c r="J108" i="2"/>
  <c r="P197" i="2"/>
  <c r="T197" i="2"/>
  <c r="R218" i="2"/>
  <c r="BK131" i="2"/>
  <c r="J131" i="2" s="1"/>
  <c r="J98" i="2" s="1"/>
  <c r="R131" i="2"/>
  <c r="BK145" i="2"/>
  <c r="J145" i="2" s="1"/>
  <c r="J99" i="2" s="1"/>
  <c r="R145" i="2"/>
  <c r="T149" i="2"/>
  <c r="P158" i="2"/>
  <c r="BK166" i="2"/>
  <c r="J166" i="2"/>
  <c r="J104" i="2"/>
  <c r="R166" i="2"/>
  <c r="P172" i="2"/>
  <c r="BK181" i="2"/>
  <c r="J181" i="2" s="1"/>
  <c r="J106" i="2" s="1"/>
  <c r="R181" i="2"/>
  <c r="R191" i="2"/>
  <c r="T191" i="2"/>
  <c r="R197" i="2"/>
  <c r="BK218" i="2"/>
  <c r="J218" i="2" s="1"/>
  <c r="J109" i="2" s="1"/>
  <c r="T218" i="2"/>
  <c r="BK155" i="2"/>
  <c r="J155" i="2"/>
  <c r="J101" i="2" s="1"/>
  <c r="BE138" i="2"/>
  <c r="BE139" i="2"/>
  <c r="BE142" i="2"/>
  <c r="BE147" i="2"/>
  <c r="BE154" i="2"/>
  <c r="BE163" i="2"/>
  <c r="BE167" i="2"/>
  <c r="BE168" i="2"/>
  <c r="BE169" i="2"/>
  <c r="BE170" i="2"/>
  <c r="BE173" i="2"/>
  <c r="BE174" i="2"/>
  <c r="BE180" i="2"/>
  <c r="BE182" i="2"/>
  <c r="BE187" i="2"/>
  <c r="BE217" i="2"/>
  <c r="BE219" i="2"/>
  <c r="BE220" i="2"/>
  <c r="BE223" i="2"/>
  <c r="BE225" i="2"/>
  <c r="J89" i="2"/>
  <c r="J92" i="2"/>
  <c r="BE132" i="2"/>
  <c r="BE136" i="2"/>
  <c r="BE143" i="2"/>
  <c r="BE146" i="2"/>
  <c r="BE156" i="2"/>
  <c r="BE177" i="2"/>
  <c r="BE185" i="2"/>
  <c r="BE198" i="2"/>
  <c r="BE206" i="2"/>
  <c r="BE221" i="2"/>
  <c r="BE224" i="2"/>
  <c r="BE231" i="2"/>
  <c r="F91" i="2"/>
  <c r="E119" i="2"/>
  <c r="J125" i="2"/>
  <c r="BE141" i="2"/>
  <c r="BE144" i="2"/>
  <c r="BE150" i="2"/>
  <c r="BE161" i="2"/>
  <c r="BE165" i="2"/>
  <c r="BE171" i="2"/>
  <c r="BE175" i="2"/>
  <c r="BE189" i="2"/>
  <c r="BE195" i="2"/>
  <c r="BE196" i="2"/>
  <c r="BE222" i="2"/>
  <c r="BE228" i="2"/>
  <c r="BE229" i="2"/>
  <c r="BE232" i="2"/>
  <c r="BE151" i="2"/>
  <c r="BE152" i="2"/>
  <c r="BE159" i="2"/>
  <c r="BE164" i="2"/>
  <c r="BE179" i="2"/>
  <c r="BE183" i="2"/>
  <c r="BE190" i="2"/>
  <c r="BE192" i="2"/>
  <c r="BE226" i="2"/>
  <c r="BE227" i="2"/>
  <c r="BE230" i="2"/>
  <c r="BE233" i="2"/>
  <c r="F34" i="2"/>
  <c r="BA95" i="1" s="1"/>
  <c r="BA94" i="1" s="1"/>
  <c r="W30" i="1" s="1"/>
  <c r="J34" i="2"/>
  <c r="AW95" i="1" s="1"/>
  <c r="F35" i="2"/>
  <c r="BB95" i="1" s="1"/>
  <c r="BB94" i="1" s="1"/>
  <c r="AX94" i="1" s="1"/>
  <c r="F36" i="2"/>
  <c r="BC95" i="1" s="1"/>
  <c r="BC94" i="1" s="1"/>
  <c r="W32" i="1" s="1"/>
  <c r="F37" i="2"/>
  <c r="BD95" i="1" s="1"/>
  <c r="BD94" i="1" s="1"/>
  <c r="W33" i="1" s="1"/>
  <c r="R130" i="2" l="1"/>
  <c r="BK157" i="2"/>
  <c r="J157" i="2" s="1"/>
  <c r="J102" i="2" s="1"/>
  <c r="T157" i="2"/>
  <c r="P130" i="2"/>
  <c r="P157" i="2"/>
  <c r="R157" i="2"/>
  <c r="T130" i="2"/>
  <c r="T129" i="2" s="1"/>
  <c r="J158" i="2"/>
  <c r="J103" i="2" s="1"/>
  <c r="BK130" i="2"/>
  <c r="AY94" i="1"/>
  <c r="AW94" i="1"/>
  <c r="AK30" i="1" s="1"/>
  <c r="W31" i="1"/>
  <c r="J33" i="2"/>
  <c r="AV95" i="1" s="1"/>
  <c r="AT95" i="1" s="1"/>
  <c r="F33" i="2"/>
  <c r="AZ95" i="1" s="1"/>
  <c r="AZ94" i="1" s="1"/>
  <c r="W29" i="1" s="1"/>
  <c r="P129" i="2" l="1"/>
  <c r="AU95" i="1" s="1"/>
  <c r="AU94" i="1" s="1"/>
  <c r="BK129" i="2"/>
  <c r="J129" i="2" s="1"/>
  <c r="J30" i="2" s="1"/>
  <c r="AG95" i="1" s="1"/>
  <c r="AG94" i="1" s="1"/>
  <c r="AK26" i="1" s="1"/>
  <c r="R129" i="2"/>
  <c r="J130" i="2"/>
  <c r="J97" i="2"/>
  <c r="AV94" i="1"/>
  <c r="AK29" i="1" s="1"/>
  <c r="AN95" i="1" l="1"/>
  <c r="J96" i="2"/>
  <c r="J39" i="2"/>
  <c r="AK35" i="1"/>
  <c r="AT94" i="1"/>
  <c r="AN94" i="1" s="1"/>
</calcChain>
</file>

<file path=xl/sharedStrings.xml><?xml version="1.0" encoding="utf-8"?>
<sst xmlns="http://schemas.openxmlformats.org/spreadsheetml/2006/main" count="1459" uniqueCount="410">
  <si>
    <t>Export Komplet</t>
  </si>
  <si>
    <t/>
  </si>
  <si>
    <t>2.0</t>
  </si>
  <si>
    <t>False</t>
  </si>
  <si>
    <t>{645fe1fd-4a4f-42d0-a44b-c9dcce145f21}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</si>
  <si>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</si>
  <si>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</si>
  <si>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</si>
  <si>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</si>
  <si>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</si>
  <si>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</si>
  <si>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</si>
  <si>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</si>
  <si>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2023041</t>
  </si>
  <si>
    <t>Stavba:</t>
  </si>
  <si>
    <t>Úprava nebytových prostor Rychnov u Jablonce nad Nisou</t>
  </si>
  <si>
    <t>KSO:</t>
  </si>
  <si>
    <t>CC-CZ:</t>
  </si>
  <si>
    <t>Místo:</t>
  </si>
  <si>
    <t>Rychnov u Jablonce nad Nisou</t>
  </si>
  <si>
    <t>Datum:</t>
  </si>
  <si>
    <t>11. 4. 2023</t>
  </si>
  <si>
    <t>Zadavatel:</t>
  </si>
  <si>
    <t>IČ:</t>
  </si>
  <si>
    <t xml:space="preserve"> </t>
  </si>
  <si>
    <t>DIČ:</t>
  </si>
  <si>
    <t>Zhotovitel:</t>
  </si>
  <si>
    <t>S-TOP s.r.o.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</si>
  <si>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</si>
  <si>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</si>
  <si>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</si>
  <si>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</si>
  <si>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</si>
  <si>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</si>
  <si>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</si>
  <si>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</si>
  <si>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</si>
  <si>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</si>
  <si>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</si>
  <si>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</si>
  <si>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</si>
  <si>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</si>
  <si>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</si>
  <si>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</si>
  <si>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</si>
  <si>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</si>
  <si>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</si>
  <si>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</si>
  <si>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</si>
  <si>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</si>
  <si>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</si>
  <si>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</si>
  <si>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</si>
  <si>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</si>
  <si>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</si>
  <si>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</si>
  <si>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</si>
  <si>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</si>
  <si>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</si>
  <si>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</si>
  <si>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</si>
  <si>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</si>
  <si>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</si>
  <si>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</si>
  <si>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</si>
  <si>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</si>
  <si>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</si>
  <si>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</si>
  <si>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</si>
  <si>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</si>
  <si>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</si>
  <si>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</si>
  <si>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</si>
  <si>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</si>
  <si>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</si>
  <si>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</si>
  <si>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</si>
  <si>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</si>
  <si>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Úprava nebytových prostor</t>
  </si>
  <si>
    <t>STA</t>
  </si>
  <si>
    <t>1</t>
  </si>
  <si>
    <t>{6cc7f66c-78c2-4163-8f32-2254421a4773}</t>
  </si>
  <si>
    <t>2</t>
  </si>
  <si>
    <t>KRYCÍ LIST SOUPISU PRACÍ</t>
  </si>
  <si>
    <t>Objekt:</t>
  </si>
  <si>
    <t>SO 01 - Úprava nebytových prostor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</si>
  <si>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</si>
  <si>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</si>
  <si>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</si>
  <si>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</si>
  <si>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</si>
  <si>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</si>
  <si>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</si>
  <si>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</si>
  <si>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</si>
  <si>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</si>
  <si>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</si>
  <si>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</si>
  <si>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</si>
  <si>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</si>
  <si>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</si>
  <si>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</si>
  <si>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</si>
  <si>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</si>
  <si>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</si>
  <si>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</si>
  <si>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</si>
  <si>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</si>
  <si>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</si>
  <si>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</si>
  <si>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</si>
  <si>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</si>
  <si>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</si>
  <si>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</si>
  <si>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</si>
  <si>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</si>
  <si>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</si>
  <si>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</si>
  <si>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</si>
  <si>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</si>
  <si>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</si>
  <si>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</si>
  <si>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</si>
  <si>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612131101</t>
  </si>
  <si>
    <t>Cementový postřik vnitřních stěn nanášený celoplošně ručně</t>
  </si>
  <si>
    <t>m2</t>
  </si>
  <si>
    <t>4</t>
  </si>
  <si>
    <t>1605478704</t>
  </si>
  <si>
    <t>VV</t>
  </si>
  <si>
    <t>(1,12+0,47+0,64+1+10)*1,5</t>
  </si>
  <si>
    <t>-(1,12+0,47+0,64+1)*2</t>
  </si>
  <si>
    <t>Součet</t>
  </si>
  <si>
    <t>612131151</t>
  </si>
  <si>
    <t>Sanační postřik vnitřních stěn nanášený celoplošně ručně</t>
  </si>
  <si>
    <t>1646334088</t>
  </si>
  <si>
    <t>(1,12+0,47+0,64+1)*2</t>
  </si>
  <si>
    <t>3</t>
  </si>
  <si>
    <t>612321141</t>
  </si>
  <si>
    <t>Vápenocementová omítka štuková dvouvrstvá vnitřních stěn nanášená ručně</t>
  </si>
  <si>
    <t>1402278232</t>
  </si>
  <si>
    <t>612321191</t>
  </si>
  <si>
    <t>Příplatek k vápenocementové omítce vnitřních stěn za každých dalších 5 mm tloušťky ručně</t>
  </si>
  <si>
    <t>-1852243820</t>
  </si>
  <si>
    <t>13,385*2</t>
  </si>
  <si>
    <t>5</t>
  </si>
  <si>
    <t>612325131</t>
  </si>
  <si>
    <t>Omítka sanační jádrová vnitřních stěn nanášená ručně</t>
  </si>
  <si>
    <t>-682922367</t>
  </si>
  <si>
    <t>612325191</t>
  </si>
  <si>
    <t>Příplatek k sanační jádrové omítce vnitřních stěn za každých dalších 5 mm tloušťky přes 15 mm ručně</t>
  </si>
  <si>
    <t>-485914849</t>
  </si>
  <si>
    <t>7</t>
  </si>
  <si>
    <t>612325422</t>
  </si>
  <si>
    <t>Oprava vnitřní vápenocementové štukové omítky stěn v rozsahu plochy přes 10 do 30 %</t>
  </si>
  <si>
    <t>-429041802</t>
  </si>
  <si>
    <t>8</t>
  </si>
  <si>
    <t>612328131</t>
  </si>
  <si>
    <t>Potažení vnitřních stěn sanačním štukem tloušťky do 3 mm</t>
  </si>
  <si>
    <t>-256253195</t>
  </si>
  <si>
    <t>9</t>
  </si>
  <si>
    <t>Ostatní konstrukce a práce, bourání</t>
  </si>
  <si>
    <t>978013141</t>
  </si>
  <si>
    <t>Otlučení (osekání) vnitřní vápenné nebo vápenocementové omítky stěn v rozsahu přes 10 do 30 %</t>
  </si>
  <si>
    <t>1933207252</t>
  </si>
  <si>
    <t>10</t>
  </si>
  <si>
    <t>978013191</t>
  </si>
  <si>
    <t>Otlučení (osekání) vnitřní vápenné nebo vápenocementové omítky stěn v rozsahu přes 50 do 100 %</t>
  </si>
  <si>
    <t>869180239</t>
  </si>
  <si>
    <t>997</t>
  </si>
  <si>
    <t>Přesun sutě</t>
  </si>
  <si>
    <t>11</t>
  </si>
  <si>
    <t>997013111</t>
  </si>
  <si>
    <t>Vnitrostaveništní doprava suti a vybouraných hmot pro budovy v do 6 m s použitím mechanizace</t>
  </si>
  <si>
    <t>t</t>
  </si>
  <si>
    <t>-475224062</t>
  </si>
  <si>
    <t>12</t>
  </si>
  <si>
    <t>997013501</t>
  </si>
  <si>
    <t>Odvoz suti a vybouraných hmot na skládku nebo meziskládku do 1 km se složením</t>
  </si>
  <si>
    <t>-45471782</t>
  </si>
  <si>
    <t>13</t>
  </si>
  <si>
    <t>997013509</t>
  </si>
  <si>
    <t>Příplatek k odvozu suti a vybouraných hmot na skládku ZKD 1 km přes 1 km</t>
  </si>
  <si>
    <t>-1321282470</t>
  </si>
  <si>
    <t>1,97*19 'Přepočtené koeficientem množství</t>
  </si>
  <si>
    <t>14</t>
  </si>
  <si>
    <t>997013631</t>
  </si>
  <si>
    <t>Poplatek za uložení na skládce (skládkovné) stavebního odpadu směsného kód odpadu 17 09 04</t>
  </si>
  <si>
    <t>448169153</t>
  </si>
  <si>
    <t>998</t>
  </si>
  <si>
    <t>Přesun hmot</t>
  </si>
  <si>
    <t>998011001</t>
  </si>
  <si>
    <t>-1608949562</t>
  </si>
  <si>
    <t>PSV</t>
  </si>
  <si>
    <t>Práce a dodávky PSV</t>
  </si>
  <si>
    <t>763</t>
  </si>
  <si>
    <t>Konstrukce suché výstavby</t>
  </si>
  <si>
    <t>16</t>
  </si>
  <si>
    <t>763111336</t>
  </si>
  <si>
    <t>SDK příčka tl 125 mm profil CW+UW 100 desky 1xH2 12,5 s izolací EI 30 Rw do 48 dB</t>
  </si>
  <si>
    <t>-1849045168</t>
  </si>
  <si>
    <t>(1,93+1,35)*3,12</t>
  </si>
  <si>
    <t>17</t>
  </si>
  <si>
    <t>763111462</t>
  </si>
  <si>
    <t>294888214</t>
  </si>
  <si>
    <t>(3,46+1,94)*3,12</t>
  </si>
  <si>
    <t>18</t>
  </si>
  <si>
    <t>763181311</t>
  </si>
  <si>
    <t>Montáž jednokřídlové kovové zárubně SDK příčka</t>
  </si>
  <si>
    <t>kus</t>
  </si>
  <si>
    <t>-1392386581</t>
  </si>
  <si>
    <t>19</t>
  </si>
  <si>
    <t>M</t>
  </si>
  <si>
    <t>55331593</t>
  </si>
  <si>
    <t>zárubeň jednokřídlá ocelová pro sádrokartonové příčky tl stěny 110-150mm rozměru 600/1970, 2100mm</t>
  </si>
  <si>
    <t>32</t>
  </si>
  <si>
    <t>995673354</t>
  </si>
  <si>
    <t>20</t>
  </si>
  <si>
    <t>998763301</t>
  </si>
  <si>
    <t>Přesun hmot tonážní pro sádrokartonové konstrukce v objektech v do 6 m</t>
  </si>
  <si>
    <t>-1735981399</t>
  </si>
  <si>
    <t>766</t>
  </si>
  <si>
    <t>Konstrukce truhlářské</t>
  </si>
  <si>
    <t>766660001</t>
  </si>
  <si>
    <t>Montáž dveřních křídel otvíravých jednokřídlových š do 0,8 m do ocelové zárubně</t>
  </si>
  <si>
    <t>1145689070</t>
  </si>
  <si>
    <t>22</t>
  </si>
  <si>
    <t>61162012</t>
  </si>
  <si>
    <t>dveře jednokřídlé voštinové povrch fóliový plné 600x1970-2100mm</t>
  </si>
  <si>
    <t>-312608906</t>
  </si>
  <si>
    <t>23</t>
  </si>
  <si>
    <t>766660729</t>
  </si>
  <si>
    <t>Montáž dveřního interiérového kování - štítku s klikou</t>
  </si>
  <si>
    <t>695119343</t>
  </si>
  <si>
    <t>24</t>
  </si>
  <si>
    <t>54914123</t>
  </si>
  <si>
    <t>kování rozetové klika/klika</t>
  </si>
  <si>
    <t>1945851295</t>
  </si>
  <si>
    <t>25</t>
  </si>
  <si>
    <t>998766101</t>
  </si>
  <si>
    <t>Přesun hmot tonážní pro kce truhlářské v objektech v do 6 m</t>
  </si>
  <si>
    <t>-283925241</t>
  </si>
  <si>
    <t>771</t>
  </si>
  <si>
    <t>Podlahy z dlaždic</t>
  </si>
  <si>
    <t>26</t>
  </si>
  <si>
    <t>771121011</t>
  </si>
  <si>
    <t>Nátěr penetrační na podlahu</t>
  </si>
  <si>
    <t>1261090777</t>
  </si>
  <si>
    <t>27</t>
  </si>
  <si>
    <t>771151012</t>
  </si>
  <si>
    <t>Samonivelační stěrka podlah pevnosti 20 MPa tl přes 3 do 5 mm</t>
  </si>
  <si>
    <t>-1474980668</t>
  </si>
  <si>
    <t>28</t>
  </si>
  <si>
    <t>771574112</t>
  </si>
  <si>
    <t>Montáž podlah keramických hladkých lepených flexibilním lepidlem přes 9 do 12 ks/m2</t>
  </si>
  <si>
    <t>-99319374</t>
  </si>
  <si>
    <t>1,35*1,9</t>
  </si>
  <si>
    <t>29</t>
  </si>
  <si>
    <t>59761016</t>
  </si>
  <si>
    <t>dlažba keramická slinutá hladká do interiéru i exteriéru přes 9 do 12ks/m2</t>
  </si>
  <si>
    <t>510709489</t>
  </si>
  <si>
    <t>2,565*1,1 'Přepočtené koeficientem množství</t>
  </si>
  <si>
    <t>30</t>
  </si>
  <si>
    <t>771577111</t>
  </si>
  <si>
    <t>Příplatek k montáži podlah keramických lepených flexibilním lepidlem za plochu do 5 m2</t>
  </si>
  <si>
    <t>1045164747</t>
  </si>
  <si>
    <t>31</t>
  </si>
  <si>
    <t>998771101</t>
  </si>
  <si>
    <t>Přesun hmot tonážní pro podlahy z dlaždic v objektech v do 6 m</t>
  </si>
  <si>
    <t>-1961512291</t>
  </si>
  <si>
    <t>781</t>
  </si>
  <si>
    <t>Dokončovací práce - obklady</t>
  </si>
  <si>
    <t>781121011</t>
  </si>
  <si>
    <t>Nátěr penetrační na stěnu</t>
  </si>
  <si>
    <t>-1840164647</t>
  </si>
  <si>
    <t>33</t>
  </si>
  <si>
    <t>781131112</t>
  </si>
  <si>
    <t>Izolace pod obklad nátěrem nebo stěrkou ve dvou vrstvách</t>
  </si>
  <si>
    <t>-1520861781</t>
  </si>
  <si>
    <t>(0,8+0,8)*2</t>
  </si>
  <si>
    <t>34</t>
  </si>
  <si>
    <t>781474115</t>
  </si>
  <si>
    <t>Montáž obkladů vnitřních keramických hladkých přes 22 do 25 ks/m2 lepených flexibilním lepidlem</t>
  </si>
  <si>
    <t>-1243698113</t>
  </si>
  <si>
    <t>(0,8+1,93)*2</t>
  </si>
  <si>
    <t>35</t>
  </si>
  <si>
    <t>59761039</t>
  </si>
  <si>
    <t>obklad keramický hladký přes 22 do 25ks/m2</t>
  </si>
  <si>
    <t>1783370262</t>
  </si>
  <si>
    <t>5,46*1,1 'Přepočtené koeficientem množství</t>
  </si>
  <si>
    <t>36</t>
  </si>
  <si>
    <t>781477111</t>
  </si>
  <si>
    <t>Příplatek k montáži obkladů vnitřních keramických hladkých za plochu do 10 m2</t>
  </si>
  <si>
    <t>-912327997</t>
  </si>
  <si>
    <t>37</t>
  </si>
  <si>
    <t>998781101</t>
  </si>
  <si>
    <t>Přesun hmot tonážní pro obklady keramické v objektech v do 6 m</t>
  </si>
  <si>
    <t>1418692862</t>
  </si>
  <si>
    <t>783</t>
  </si>
  <si>
    <t>Dokončovací práce - nátěry</t>
  </si>
  <si>
    <t>38</t>
  </si>
  <si>
    <t>783301313</t>
  </si>
  <si>
    <t>Odmaštění zámečnických konstrukcí ředidlovým odmašťovačem</t>
  </si>
  <si>
    <t>-148999772</t>
  </si>
  <si>
    <t>"zárubně"</t>
  </si>
  <si>
    <t>(0,6+2*1,97)*(0,125+2*0,05)</t>
  </si>
  <si>
    <t>39</t>
  </si>
  <si>
    <t>783315101</t>
  </si>
  <si>
    <t>Mezinátěr jednonásobný syntetický standardní zámečnických konstrukcí</t>
  </si>
  <si>
    <t>-129239446</t>
  </si>
  <si>
    <t>40</t>
  </si>
  <si>
    <t>783317101</t>
  </si>
  <si>
    <t>Krycí jednonásobný syntetický standardní nátěr zámečnických konstrukcí</t>
  </si>
  <si>
    <t>-849042590</t>
  </si>
  <si>
    <t>784</t>
  </si>
  <si>
    <t>Dokončovací práce - malby a tapety</t>
  </si>
  <si>
    <t>41</t>
  </si>
  <si>
    <t>784121001</t>
  </si>
  <si>
    <t>Oškrabání malby v mísnostech v do 3,80 m</t>
  </si>
  <si>
    <t>-1270206314</t>
  </si>
  <si>
    <t>"stěny 50%"</t>
  </si>
  <si>
    <t>228,696*50/100</t>
  </si>
  <si>
    <t>Mezisoučet</t>
  </si>
  <si>
    <t>"stropy"</t>
  </si>
  <si>
    <t>(2+2,1+1,62+3,6+3,4)*(2,04+2,4+1,1)</t>
  </si>
  <si>
    <t>42</t>
  </si>
  <si>
    <t>784181101</t>
  </si>
  <si>
    <t>Základní akrylátová jednonásobná bezbarvá penetrace podkladu v místnostech v do 3,80 m</t>
  </si>
  <si>
    <t>-322812301</t>
  </si>
  <si>
    <t>"stěny"</t>
  </si>
  <si>
    <t>(2+2,1+1,62+3,63+3,4)*2*3,12</t>
  </si>
  <si>
    <t>(2+2,4+1,1)*4*3,12</t>
  </si>
  <si>
    <t>3,6*3*3,12</t>
  </si>
  <si>
    <t>(2,7+2,3)*3*3,12</t>
  </si>
  <si>
    <t>43</t>
  </si>
  <si>
    <t>784221111</t>
  </si>
  <si>
    <t>Dvojnásobné bílé malby ze směsí za sucha středně otěruvzdorných v místnostech do 3,80 m</t>
  </si>
  <si>
    <t>-1140051198</t>
  </si>
  <si>
    <t>OST</t>
  </si>
  <si>
    <t>Ostatní</t>
  </si>
  <si>
    <t>44</t>
  </si>
  <si>
    <t>OST 001</t>
  </si>
  <si>
    <t>262144</t>
  </si>
  <si>
    <t>777839679</t>
  </si>
  <si>
    <t>45</t>
  </si>
  <si>
    <t>OST 002</t>
  </si>
  <si>
    <t>-2048494579</t>
  </si>
  <si>
    <t>46</t>
  </si>
  <si>
    <t>OST 003</t>
  </si>
  <si>
    <t>-1361925120</t>
  </si>
  <si>
    <t>47</t>
  </si>
  <si>
    <t>OST 004</t>
  </si>
  <si>
    <t>-591165472</t>
  </si>
  <si>
    <t>48</t>
  </si>
  <si>
    <t>OST 005</t>
  </si>
  <si>
    <t>-912754896</t>
  </si>
  <si>
    <t>49</t>
  </si>
  <si>
    <t>OST 006</t>
  </si>
  <si>
    <t>-1006709162</t>
  </si>
  <si>
    <t>50</t>
  </si>
  <si>
    <t>OST 007</t>
  </si>
  <si>
    <t>1644117404</t>
  </si>
  <si>
    <t>51</t>
  </si>
  <si>
    <t>OST 008</t>
  </si>
  <si>
    <t>1197324511</t>
  </si>
  <si>
    <t>52</t>
  </si>
  <si>
    <t>OST 009</t>
  </si>
  <si>
    <t>1720213319</t>
  </si>
  <si>
    <t>53</t>
  </si>
  <si>
    <t>OST 010</t>
  </si>
  <si>
    <t>-1361127606</t>
  </si>
  <si>
    <t>54</t>
  </si>
  <si>
    <t>OST 011</t>
  </si>
  <si>
    <t>-594904697</t>
  </si>
  <si>
    <t>55</t>
  </si>
  <si>
    <t>OST 012</t>
  </si>
  <si>
    <t>-920785782</t>
  </si>
  <si>
    <t>56</t>
  </si>
  <si>
    <t>OST 013</t>
  </si>
  <si>
    <t>-223685499</t>
  </si>
  <si>
    <t>57</t>
  </si>
  <si>
    <t>OST 014</t>
  </si>
  <si>
    <t>-1112758290</t>
  </si>
  <si>
    <t>58</t>
  </si>
  <si>
    <t>OST 015</t>
  </si>
  <si>
    <t>-1243830729</t>
  </si>
  <si>
    <t>WC</t>
  </si>
  <si>
    <t>doprava materiálu</t>
  </si>
  <si>
    <t>doprava pracovníků</t>
  </si>
  <si>
    <t>kpl</t>
  </si>
  <si>
    <t>WC kombi + sedátko + montáž</t>
  </si>
  <si>
    <t>zednické práce pro ZTI a elektro</t>
  </si>
  <si>
    <t>sekání drážek + zához</t>
  </si>
  <si>
    <t>bude dle skutečnosti zaměřeno</t>
  </si>
  <si>
    <t>natažení lepidla + perlinka + štuk na příčku dělící</t>
  </si>
  <si>
    <t>dřez nerez + baterie + baterie sprch. + montáž</t>
  </si>
  <si>
    <t xml:space="preserve">demontáž radiátorů + proplach + vyčištění + montáž </t>
  </si>
  <si>
    <t>ks</t>
  </si>
  <si>
    <t>žebříček do koupelny se středovým napojení + ter. Ventil</t>
  </si>
  <si>
    <t>vyvložkování komínu + revize</t>
  </si>
  <si>
    <t>mb</t>
  </si>
  <si>
    <t>koberec zátěžový Primavera + podložka Mirelon + položení</t>
  </si>
  <si>
    <t>úprava rozvodů plynu + revize</t>
  </si>
  <si>
    <t>rozvody ZTI + kanalizace na WC + napojení TUV na kotel + napojení na rozvod páteřní + VZT</t>
  </si>
  <si>
    <t xml:space="preserve"> Immergas Victrix 24 TT 2 ErP 3-23,6 kW +termos.  + montáž</t>
  </si>
  <si>
    <t>doměřeno dle skutečnosti</t>
  </si>
  <si>
    <t xml:space="preserve">rozvody CU 22-18 včetně tvarovek CU </t>
  </si>
  <si>
    <t xml:space="preserve">magnetický filtr + KV uzavírací,šroubení, </t>
  </si>
  <si>
    <t>vertikální žaluzie do oken  / látkové/</t>
  </si>
  <si>
    <t>elektroinstalace + 21.000,- EZZ</t>
  </si>
  <si>
    <t xml:space="preserve">zabezpečovačka  je oceněna na 21.000,- Kč, ale záleží na počtu čidel,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</si>
</sst>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2"/>
      <color rgb="FFFF0000"/>
      <name val="Arial CE"/>
      <family val="2"/>
      <charset val="238"/>
    </font>
    <font>
      <sz val="12"/>
      <color rgb="FF969696"/>
      <name val="Arial CE"/>
      <family val="2"/>
      <charset val="238"/>
    </font>
    <font>
      <sz val="12"/>
      <name val="Arial CE"/>
      <family val="2"/>
      <charset val="238"/>
    </font>
    <font>
      <sz val="9"/>
      <name val="Arial CE"/>
      <family val="2"/>
      <charset val="238"/>
    </font>
    <font>
      <sz val="12"/>
      <color rgb="FFFF0000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8" fillId="0" borderId="14" xfId="0" applyFont="1" applyBorder="1" applyAlignment="1">
      <alignment horizontal="left" vertical="center"/>
    </xf>
    <xf numFmtId="0" fontId="38" fillId="0" borderId="0" xfId="0" applyFont="1" applyBorder="1" applyAlignment="1">
      <alignment horizontal="center" vertical="center"/>
    </xf>
    <xf numFmtId="166" fontId="38" fillId="0" borderId="0" xfId="0" applyNumberFormat="1" applyFont="1" applyBorder="1" applyAlignment="1">
      <alignment vertical="center"/>
    </xf>
    <xf numFmtId="166" fontId="38" fillId="0" borderId="15" xfId="0" applyNumberFormat="1" applyFont="1" applyBorder="1" applyAlignment="1">
      <alignment vertical="center"/>
    </xf>
    <xf numFmtId="0" fontId="39" fillId="0" borderId="0" xfId="0" applyFont="1" applyAlignment="1">
      <alignment vertical="center"/>
    </xf>
    <xf numFmtId="0" fontId="40" fillId="0" borderId="22" xfId="0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center" vertical="center" wrapText="1"/>
      <protection locked="0"/>
    </xf>
    <xf numFmtId="0" fontId="41" fillId="0" borderId="3" xfId="0" applyFont="1" applyBorder="1" applyAlignment="1">
      <alignment vertical="center"/>
    </xf>
    <xf numFmtId="0" fontId="41" fillId="0" borderId="14" xfId="0" applyFont="1" applyBorder="1" applyAlignment="1">
      <alignment horizontal="left" vertical="center"/>
    </xf>
    <xf numFmtId="0" fontId="41" fillId="0" borderId="0" xfId="0" applyFont="1" applyBorder="1" applyAlignment="1">
      <alignment horizontal="center" vertical="center"/>
    </xf>
    <xf numFmtId="166" fontId="41" fillId="0" borderId="0" xfId="0" applyNumberFormat="1" applyFont="1" applyBorder="1" applyAlignment="1">
      <alignment vertical="center"/>
    </xf>
    <xf numFmtId="166" fontId="41" fillId="0" borderId="15" xfId="0" applyNumberFormat="1" applyFont="1" applyBorder="1" applyAlignment="1">
      <alignment vertical="center"/>
    </xf>
    <xf numFmtId="0" fontId="4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topLeftCell="A85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23" t="s">
        <v>5</v>
      </c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1"/>
      <c r="D4" s="22" t="s">
        <v>9</v>
      </c>
      <c r="AR4" s="21"/>
      <c r="AS4" s="23" t="s">
        <v>10</v>
      </c>
      <c r="BS4" s="18" t="s">
        <v>11</v>
      </c>
    </row>
    <row r="5" spans="1:74" s="1" customFormat="1" ht="12" customHeight="1">
      <c r="B5" s="21"/>
      <c r="D5" s="24" t="s">
        <v>12</v>
      </c>
      <c r="K5" s="208" t="s">
        <v>13</v>
      </c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R5" s="21"/>
      <c r="BS5" s="18" t="s">
        <v>6</v>
      </c>
    </row>
    <row r="6" spans="1:74" s="1" customFormat="1" ht="36.950000000000003" customHeight="1">
      <c r="B6" s="21"/>
      <c r="D6" s="26" t="s">
        <v>14</v>
      </c>
      <c r="K6" s="210" t="s">
        <v>15</v>
      </c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R6" s="21"/>
      <c r="BS6" s="18" t="s">
        <v>6</v>
      </c>
    </row>
    <row r="7" spans="1:74" s="1" customFormat="1" ht="12" customHeight="1">
      <c r="B7" s="21"/>
      <c r="D7" s="27" t="s">
        <v>16</v>
      </c>
      <c r="K7" s="25" t="s">
        <v>1</v>
      </c>
      <c r="AK7" s="27" t="s">
        <v>17</v>
      </c>
      <c r="AN7" s="25" t="s">
        <v>1</v>
      </c>
      <c r="AR7" s="21"/>
      <c r="BS7" s="18" t="s">
        <v>6</v>
      </c>
    </row>
    <row r="8" spans="1:74" s="1" customFormat="1" ht="12" customHeight="1">
      <c r="B8" s="21"/>
      <c r="D8" s="27" t="s">
        <v>18</v>
      </c>
      <c r="K8" s="25" t="s">
        <v>19</v>
      </c>
      <c r="AK8" s="27" t="s">
        <v>20</v>
      </c>
      <c r="AN8" s="25" t="s">
        <v>21</v>
      </c>
      <c r="AR8" s="21"/>
      <c r="BS8" s="18" t="s">
        <v>6</v>
      </c>
    </row>
    <row r="9" spans="1:74" s="1" customFormat="1" ht="14.45" customHeight="1">
      <c r="B9" s="21"/>
      <c r="AR9" s="21"/>
      <c r="BS9" s="18" t="s">
        <v>6</v>
      </c>
    </row>
    <row r="10" spans="1:74" s="1" customFormat="1" ht="12" customHeight="1">
      <c r="B10" s="21"/>
      <c r="D10" s="27" t="s">
        <v>22</v>
      </c>
      <c r="AK10" s="27" t="s">
        <v>23</v>
      </c>
      <c r="AN10" s="25" t="s">
        <v>1</v>
      </c>
      <c r="AR10" s="21"/>
      <c r="BS10" s="18" t="s">
        <v>6</v>
      </c>
    </row>
    <row r="11" spans="1:74" s="1" customFormat="1" ht="18.399999999999999" customHeight="1">
      <c r="B11" s="21"/>
      <c r="E11" s="25" t="s">
        <v>24</v>
      </c>
      <c r="AK11" s="27" t="s">
        <v>25</v>
      </c>
      <c r="AN11" s="25" t="s">
        <v>1</v>
      </c>
      <c r="AR11" s="21"/>
      <c r="BS11" s="18" t="s">
        <v>6</v>
      </c>
    </row>
    <row r="12" spans="1:74" s="1" customFormat="1" ht="6.95" customHeight="1">
      <c r="B12" s="21"/>
      <c r="AR12" s="21"/>
      <c r="BS12" s="18" t="s">
        <v>6</v>
      </c>
    </row>
    <row r="13" spans="1:74" s="1" customFormat="1" ht="12" customHeight="1">
      <c r="B13" s="21"/>
      <c r="D13" s="27" t="s">
        <v>26</v>
      </c>
      <c r="AK13" s="27" t="s">
        <v>23</v>
      </c>
      <c r="AN13" s="25" t="s">
        <v>1</v>
      </c>
      <c r="AR13" s="21"/>
      <c r="BS13" s="18" t="s">
        <v>6</v>
      </c>
    </row>
    <row r="14" spans="1:74" ht="12.75">
      <c r="B14" s="21"/>
      <c r="E14" s="25" t="s">
        <v>27</v>
      </c>
      <c r="AK14" s="27" t="s">
        <v>25</v>
      </c>
      <c r="AN14" s="25" t="s">
        <v>1</v>
      </c>
      <c r="AR14" s="21"/>
      <c r="BS14" s="18" t="s">
        <v>6</v>
      </c>
    </row>
    <row r="15" spans="1:74" s="1" customFormat="1" ht="6.95" customHeight="1">
      <c r="B15" s="21"/>
      <c r="AR15" s="21"/>
      <c r="BS15" s="18" t="s">
        <v>3</v>
      </c>
    </row>
    <row r="16" spans="1:74" s="1" customFormat="1" ht="12" customHeight="1">
      <c r="B16" s="21"/>
      <c r="D16" s="27" t="s">
        <v>28</v>
      </c>
      <c r="AK16" s="27" t="s">
        <v>23</v>
      </c>
      <c r="AN16" s="25" t="s">
        <v>1</v>
      </c>
      <c r="AR16" s="21"/>
      <c r="BS16" s="18" t="s">
        <v>3</v>
      </c>
    </row>
    <row r="17" spans="1:71" s="1" customFormat="1" ht="18.399999999999999" customHeight="1">
      <c r="B17" s="21"/>
      <c r="E17" s="25" t="s">
        <v>24</v>
      </c>
      <c r="AK17" s="27" t="s">
        <v>25</v>
      </c>
      <c r="AN17" s="25" t="s">
        <v>1</v>
      </c>
      <c r="AR17" s="21"/>
      <c r="BS17" s="18" t="s">
        <v>29</v>
      </c>
    </row>
    <row r="18" spans="1:71" s="1" customFormat="1" ht="6.95" customHeight="1">
      <c r="B18" s="21"/>
      <c r="AR18" s="21"/>
      <c r="BS18" s="18" t="s">
        <v>6</v>
      </c>
    </row>
    <row r="19" spans="1:71" s="1" customFormat="1" ht="12" customHeight="1">
      <c r="B19" s="21"/>
      <c r="D19" s="27" t="s">
        <v>30</v>
      </c>
      <c r="AK19" s="27" t="s">
        <v>23</v>
      </c>
      <c r="AN19" s="25" t="s">
        <v>1</v>
      </c>
      <c r="AR19" s="21"/>
      <c r="BS19" s="18" t="s">
        <v>6</v>
      </c>
    </row>
    <row r="20" spans="1:71" s="1" customFormat="1" ht="18.399999999999999" customHeight="1">
      <c r="B20" s="21"/>
      <c r="E20" s="25" t="s">
        <v>24</v>
      </c>
      <c r="AK20" s="27" t="s">
        <v>25</v>
      </c>
      <c r="AN20" s="25" t="s">
        <v>1</v>
      </c>
      <c r="AR20" s="21"/>
      <c r="BS20" s="18" t="s">
        <v>29</v>
      </c>
    </row>
    <row r="21" spans="1:71" s="1" customFormat="1" ht="6.95" customHeight="1">
      <c r="B21" s="21"/>
      <c r="AR21" s="21"/>
    </row>
    <row r="22" spans="1:71" s="1" customFormat="1" ht="12" customHeight="1">
      <c r="B22" s="21"/>
      <c r="D22" s="27" t="s">
        <v>31</v>
      </c>
      <c r="AR22" s="21"/>
    </row>
    <row r="23" spans="1:71" s="1" customFormat="1" ht="16.5" customHeight="1">
      <c r="B23" s="21"/>
      <c r="E23" s="211" t="s">
        <v>1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R23" s="21"/>
    </row>
    <row r="24" spans="1:71" s="1" customFormat="1" ht="6.95" customHeight="1">
      <c r="B24" s="21"/>
      <c r="AR24" s="21"/>
    </row>
    <row r="25" spans="1:71" s="1" customFormat="1" ht="6.95" customHeight="1">
      <c r="B25" s="21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21"/>
    </row>
    <row r="26" spans="1:71" s="2" customFormat="1" ht="25.9" customHeight="1">
      <c r="A26" s="30"/>
      <c r="B26" s="31"/>
      <c r="C26" s="30"/>
      <c r="D26" s="32" t="s">
        <v>32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2">
        <f>ROUND(AG94,2)</f>
        <v>383899.33</v>
      </c>
      <c r="AL26" s="213"/>
      <c r="AM26" s="213"/>
      <c r="AN26" s="213"/>
      <c r="AO26" s="213"/>
      <c r="AP26" s="30"/>
      <c r="AQ26" s="30"/>
      <c r="AR26" s="31"/>
      <c r="BE26" s="30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30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214" t="s">
        <v>33</v>
      </c>
      <c r="M28" s="214"/>
      <c r="N28" s="214"/>
      <c r="O28" s="214"/>
      <c r="P28" s="214"/>
      <c r="Q28" s="30"/>
      <c r="R28" s="30"/>
      <c r="S28" s="30"/>
      <c r="T28" s="30"/>
      <c r="U28" s="30"/>
      <c r="V28" s="30"/>
      <c r="W28" s="214" t="s">
        <v>34</v>
      </c>
      <c r="X28" s="214"/>
      <c r="Y28" s="214"/>
      <c r="Z28" s="214"/>
      <c r="AA28" s="214"/>
      <c r="AB28" s="214"/>
      <c r="AC28" s="214"/>
      <c r="AD28" s="214"/>
      <c r="AE28" s="214"/>
      <c r="AF28" s="30"/>
      <c r="AG28" s="30"/>
      <c r="AH28" s="30"/>
      <c r="AI28" s="30"/>
      <c r="AJ28" s="30"/>
      <c r="AK28" s="214" t="s">
        <v>35</v>
      </c>
      <c r="AL28" s="214"/>
      <c r="AM28" s="214"/>
      <c r="AN28" s="214"/>
      <c r="AO28" s="214"/>
      <c r="AP28" s="30"/>
      <c r="AQ28" s="30"/>
      <c r="AR28" s="31"/>
      <c r="BE28" s="30"/>
    </row>
    <row r="29" spans="1:71" s="3" customFormat="1" ht="14.45" customHeight="1">
      <c r="B29" s="35"/>
      <c r="D29" s="27" t="s">
        <v>36</v>
      </c>
      <c r="F29" s="27" t="s">
        <v>37</v>
      </c>
      <c r="L29" s="217">
        <v>0.21</v>
      </c>
      <c r="M29" s="216"/>
      <c r="N29" s="216"/>
      <c r="O29" s="216"/>
      <c r="P29" s="216"/>
      <c r="W29" s="215">
        <f>ROUND(AZ94, 2)</f>
        <v>374801.41</v>
      </c>
      <c r="X29" s="216"/>
      <c r="Y29" s="216"/>
      <c r="Z29" s="216"/>
      <c r="AA29" s="216"/>
      <c r="AB29" s="216"/>
      <c r="AC29" s="216"/>
      <c r="AD29" s="216"/>
      <c r="AE29" s="216"/>
      <c r="AK29" s="215">
        <f>ROUND(AV94, 2)</f>
        <v>78708.3</v>
      </c>
      <c r="AL29" s="216"/>
      <c r="AM29" s="216"/>
      <c r="AN29" s="216"/>
      <c r="AO29" s="216"/>
      <c r="AR29" s="35"/>
    </row>
    <row r="30" spans="1:71" s="3" customFormat="1" ht="14.45" customHeight="1">
      <c r="B30" s="35"/>
      <c r="F30" s="27" t="s">
        <v>38</v>
      </c>
      <c r="L30" s="217">
        <v>0.15</v>
      </c>
      <c r="M30" s="216"/>
      <c r="N30" s="216"/>
      <c r="O30" s="216"/>
      <c r="P30" s="216"/>
      <c r="W30" s="215">
        <f>ROUND(BA94, 2)</f>
        <v>0</v>
      </c>
      <c r="X30" s="216"/>
      <c r="Y30" s="216"/>
      <c r="Z30" s="216"/>
      <c r="AA30" s="216"/>
      <c r="AB30" s="216"/>
      <c r="AC30" s="216"/>
      <c r="AD30" s="216"/>
      <c r="AE30" s="216"/>
      <c r="AK30" s="215">
        <f>ROUND(AW94, 2)</f>
        <v>0</v>
      </c>
      <c r="AL30" s="216"/>
      <c r="AM30" s="216"/>
      <c r="AN30" s="216"/>
      <c r="AO30" s="216"/>
      <c r="AR30" s="35"/>
    </row>
    <row r="31" spans="1:71" s="3" customFormat="1" ht="14.45" hidden="1" customHeight="1">
      <c r="B31" s="35"/>
      <c r="F31" s="27" t="s">
        <v>39</v>
      </c>
      <c r="L31" s="217">
        <v>0.21</v>
      </c>
      <c r="M31" s="216"/>
      <c r="N31" s="216"/>
      <c r="O31" s="216"/>
      <c r="P31" s="216"/>
      <c r="W31" s="215">
        <f>ROUND(BB94, 2)</f>
        <v>0</v>
      </c>
      <c r="X31" s="216"/>
      <c r="Y31" s="216"/>
      <c r="Z31" s="216"/>
      <c r="AA31" s="216"/>
      <c r="AB31" s="216"/>
      <c r="AC31" s="216"/>
      <c r="AD31" s="216"/>
      <c r="AE31" s="216"/>
      <c r="AK31" s="215">
        <v>0</v>
      </c>
      <c r="AL31" s="216"/>
      <c r="AM31" s="216"/>
      <c r="AN31" s="216"/>
      <c r="AO31" s="216"/>
      <c r="AR31" s="35"/>
    </row>
    <row r="32" spans="1:71" s="3" customFormat="1" ht="14.45" hidden="1" customHeight="1">
      <c r="B32" s="35"/>
      <c r="F32" s="27" t="s">
        <v>40</v>
      </c>
      <c r="L32" s="217">
        <v>0.15</v>
      </c>
      <c r="M32" s="216"/>
      <c r="N32" s="216"/>
      <c r="O32" s="216"/>
      <c r="P32" s="216"/>
      <c r="W32" s="215">
        <f>ROUND(BC94, 2)</f>
        <v>0</v>
      </c>
      <c r="X32" s="216"/>
      <c r="Y32" s="216"/>
      <c r="Z32" s="216"/>
      <c r="AA32" s="216"/>
      <c r="AB32" s="216"/>
      <c r="AC32" s="216"/>
      <c r="AD32" s="216"/>
      <c r="AE32" s="216"/>
      <c r="AK32" s="215">
        <v>0</v>
      </c>
      <c r="AL32" s="216"/>
      <c r="AM32" s="216"/>
      <c r="AN32" s="216"/>
      <c r="AO32" s="216"/>
      <c r="AR32" s="35"/>
    </row>
    <row r="33" spans="1:57" s="3" customFormat="1" ht="14.45" hidden="1" customHeight="1">
      <c r="B33" s="35"/>
      <c r="F33" s="27" t="s">
        <v>41</v>
      </c>
      <c r="L33" s="217">
        <v>0</v>
      </c>
      <c r="M33" s="216"/>
      <c r="N33" s="216"/>
      <c r="O33" s="216"/>
      <c r="P33" s="216"/>
      <c r="W33" s="215">
        <f>ROUND(BD94, 2)</f>
        <v>0</v>
      </c>
      <c r="X33" s="216"/>
      <c r="Y33" s="216"/>
      <c r="Z33" s="216"/>
      <c r="AA33" s="216"/>
      <c r="AB33" s="216"/>
      <c r="AC33" s="216"/>
      <c r="AD33" s="216"/>
      <c r="AE33" s="216"/>
      <c r="AK33" s="215">
        <v>0</v>
      </c>
      <c r="AL33" s="216"/>
      <c r="AM33" s="216"/>
      <c r="AN33" s="216"/>
      <c r="AO33" s="216"/>
      <c r="AR33" s="35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30"/>
    </row>
    <row r="35" spans="1:57" s="2" customFormat="1" ht="25.9" customHeight="1">
      <c r="A35" s="30"/>
      <c r="B35" s="31"/>
      <c r="C35" s="36"/>
      <c r="D35" s="37" t="s">
        <v>42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43</v>
      </c>
      <c r="U35" s="38"/>
      <c r="V35" s="38"/>
      <c r="W35" s="38"/>
      <c r="X35" s="238" t="s">
        <v>44</v>
      </c>
      <c r="Y35" s="239"/>
      <c r="Z35" s="239"/>
      <c r="AA35" s="239"/>
      <c r="AB35" s="239"/>
      <c r="AC35" s="38"/>
      <c r="AD35" s="38"/>
      <c r="AE35" s="38"/>
      <c r="AF35" s="38"/>
      <c r="AG35" s="38"/>
      <c r="AH35" s="38"/>
      <c r="AI35" s="38"/>
      <c r="AJ35" s="38"/>
      <c r="AK35" s="240">
        <f>SUM(AK26:AK33)</f>
        <v>462607.63</v>
      </c>
      <c r="AL35" s="239"/>
      <c r="AM35" s="239"/>
      <c r="AN35" s="239"/>
      <c r="AO35" s="241"/>
      <c r="AP35" s="36"/>
      <c r="AQ35" s="36"/>
      <c r="AR35" s="31"/>
      <c r="BE35" s="30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0"/>
      <c r="D49" s="41" t="s">
        <v>45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46</v>
      </c>
      <c r="AI49" s="42"/>
      <c r="AJ49" s="42"/>
      <c r="AK49" s="42"/>
      <c r="AL49" s="42"/>
      <c r="AM49" s="42"/>
      <c r="AN49" s="42"/>
      <c r="AO49" s="42"/>
      <c r="AR49" s="40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0"/>
      <c r="B60" s="31"/>
      <c r="C60" s="30"/>
      <c r="D60" s="43" t="s">
        <v>47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3" t="s">
        <v>48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3" t="s">
        <v>47</v>
      </c>
      <c r="AI60" s="33"/>
      <c r="AJ60" s="33"/>
      <c r="AK60" s="33"/>
      <c r="AL60" s="33"/>
      <c r="AM60" s="43" t="s">
        <v>48</v>
      </c>
      <c r="AN60" s="33"/>
      <c r="AO60" s="33"/>
      <c r="AP60" s="30"/>
      <c r="AQ60" s="30"/>
      <c r="AR60" s="31"/>
      <c r="BE60" s="30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0"/>
      <c r="B64" s="31"/>
      <c r="C64" s="30"/>
      <c r="D64" s="41" t="s">
        <v>49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50</v>
      </c>
      <c r="AI64" s="44"/>
      <c r="AJ64" s="44"/>
      <c r="AK64" s="44"/>
      <c r="AL64" s="44"/>
      <c r="AM64" s="44"/>
      <c r="AN64" s="44"/>
      <c r="AO64" s="44"/>
      <c r="AP64" s="30"/>
      <c r="AQ64" s="30"/>
      <c r="AR64" s="31"/>
      <c r="BE64" s="30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0"/>
      <c r="B75" s="31"/>
      <c r="C75" s="30"/>
      <c r="D75" s="43" t="s">
        <v>47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3" t="s">
        <v>48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3" t="s">
        <v>47</v>
      </c>
      <c r="AI75" s="33"/>
      <c r="AJ75" s="33"/>
      <c r="AK75" s="33"/>
      <c r="AL75" s="33"/>
      <c r="AM75" s="43" t="s">
        <v>48</v>
      </c>
      <c r="AN75" s="33"/>
      <c r="AO75" s="33"/>
      <c r="AP75" s="30"/>
      <c r="AQ75" s="30"/>
      <c r="AR75" s="31"/>
      <c r="BE75" s="30"/>
    </row>
    <row r="76" spans="1:57" s="2" customFormat="1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1"/>
      <c r="BE77" s="30"/>
    </row>
    <row r="81" spans="1:91" s="2" customFormat="1" ht="6.95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1"/>
      <c r="BE81" s="30"/>
    </row>
    <row r="82" spans="1:91" s="2" customFormat="1" ht="24.95" customHeight="1">
      <c r="A82" s="30"/>
      <c r="B82" s="31"/>
      <c r="C82" s="22" t="s">
        <v>51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1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1" s="4" customFormat="1" ht="12" customHeight="1">
      <c r="B84" s="49"/>
      <c r="C84" s="27" t="s">
        <v>12</v>
      </c>
      <c r="L84" s="4" t="str">
        <f>K5</f>
        <v>2023041</v>
      </c>
      <c r="AR84" s="49"/>
    </row>
    <row r="85" spans="1:91" s="5" customFormat="1" ht="36.950000000000003" customHeight="1">
      <c r="B85" s="50"/>
      <c r="C85" s="51" t="s">
        <v>14</v>
      </c>
      <c r="L85" s="229" t="str">
        <f>K6</f>
        <v>Úprava nebytových prostor Rychnov u Jablonce nad Nisou</v>
      </c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R85" s="50"/>
    </row>
    <row r="86" spans="1:91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1" s="2" customFormat="1" ht="12" customHeight="1">
      <c r="A87" s="30"/>
      <c r="B87" s="31"/>
      <c r="C87" s="27" t="s">
        <v>18</v>
      </c>
      <c r="D87" s="30"/>
      <c r="E87" s="30"/>
      <c r="F87" s="30"/>
      <c r="G87" s="30"/>
      <c r="H87" s="30"/>
      <c r="I87" s="30"/>
      <c r="J87" s="30"/>
      <c r="K87" s="30"/>
      <c r="L87" s="52" t="str">
        <f>IF(K8="","",K8)</f>
        <v>Rychnov u Jablonce nad Nisou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7" t="s">
        <v>20</v>
      </c>
      <c r="AJ87" s="30"/>
      <c r="AK87" s="30"/>
      <c r="AL87" s="30"/>
      <c r="AM87" s="231" t="str">
        <f>IF(AN8= "","",AN8)</f>
        <v>11. 4. 2023</v>
      </c>
      <c r="AN87" s="231"/>
      <c r="AO87" s="30"/>
      <c r="AP87" s="30"/>
      <c r="AQ87" s="30"/>
      <c r="AR87" s="31"/>
      <c r="BE87" s="30"/>
    </row>
    <row r="88" spans="1:91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1" s="2" customFormat="1" ht="15.2" customHeight="1">
      <c r="A89" s="30"/>
      <c r="B89" s="31"/>
      <c r="C89" s="27" t="s">
        <v>22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 xml:space="preserve"> 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7" t="s">
        <v>28</v>
      </c>
      <c r="AJ89" s="30"/>
      <c r="AK89" s="30"/>
      <c r="AL89" s="30"/>
      <c r="AM89" s="232" t="str">
        <f>IF(E17="","",E17)</f>
        <v xml:space="preserve"> </v>
      </c>
      <c r="AN89" s="233"/>
      <c r="AO89" s="233"/>
      <c r="AP89" s="233"/>
      <c r="AQ89" s="30"/>
      <c r="AR89" s="31"/>
      <c r="AS89" s="234" t="s">
        <v>52</v>
      </c>
      <c r="AT89" s="235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30"/>
    </row>
    <row r="90" spans="1:91" s="2" customFormat="1" ht="15.2" customHeight="1">
      <c r="A90" s="30"/>
      <c r="B90" s="31"/>
      <c r="C90" s="27" t="s">
        <v>26</v>
      </c>
      <c r="D90" s="30"/>
      <c r="E90" s="30"/>
      <c r="F90" s="30"/>
      <c r="G90" s="30"/>
      <c r="H90" s="30"/>
      <c r="I90" s="30"/>
      <c r="J90" s="30"/>
      <c r="K90" s="30"/>
      <c r="L90" s="4" t="str">
        <f>IF(E14="","",E14)</f>
        <v>S-TOP s.r.o.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7" t="s">
        <v>30</v>
      </c>
      <c r="AJ90" s="30"/>
      <c r="AK90" s="30"/>
      <c r="AL90" s="30"/>
      <c r="AM90" s="232" t="str">
        <f>IF(E20="","",E20)</f>
        <v xml:space="preserve"> </v>
      </c>
      <c r="AN90" s="233"/>
      <c r="AO90" s="233"/>
      <c r="AP90" s="233"/>
      <c r="AQ90" s="30"/>
      <c r="AR90" s="31"/>
      <c r="AS90" s="236"/>
      <c r="AT90" s="237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30"/>
    </row>
    <row r="91" spans="1:91" s="2" customFormat="1" ht="10.9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36"/>
      <c r="AT91" s="237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30"/>
    </row>
    <row r="92" spans="1:91" s="2" customFormat="1" ht="29.25" customHeight="1">
      <c r="A92" s="30"/>
      <c r="B92" s="31"/>
      <c r="C92" s="224" t="s">
        <v>53</v>
      </c>
      <c r="D92" s="225"/>
      <c r="E92" s="225"/>
      <c r="F92" s="225"/>
      <c r="G92" s="225"/>
      <c r="H92" s="58"/>
      <c r="I92" s="226" t="s">
        <v>54</v>
      </c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27" t="s">
        <v>55</v>
      </c>
      <c r="AH92" s="225"/>
      <c r="AI92" s="225"/>
      <c r="AJ92" s="225"/>
      <c r="AK92" s="225"/>
      <c r="AL92" s="225"/>
      <c r="AM92" s="225"/>
      <c r="AN92" s="226" t="s">
        <v>56</v>
      </c>
      <c r="AO92" s="225"/>
      <c r="AP92" s="228"/>
      <c r="AQ92" s="59" t="s">
        <v>57</v>
      </c>
      <c r="AR92" s="31"/>
      <c r="AS92" s="60" t="s">
        <v>58</v>
      </c>
      <c r="AT92" s="61" t="s">
        <v>59</v>
      </c>
      <c r="AU92" s="61" t="s">
        <v>60</v>
      </c>
      <c r="AV92" s="61" t="s">
        <v>61</v>
      </c>
      <c r="AW92" s="61" t="s">
        <v>62</v>
      </c>
      <c r="AX92" s="61" t="s">
        <v>63</v>
      </c>
      <c r="AY92" s="61" t="s">
        <v>64</v>
      </c>
      <c r="AZ92" s="61" t="s">
        <v>65</v>
      </c>
      <c r="BA92" s="61" t="s">
        <v>66</v>
      </c>
      <c r="BB92" s="61" t="s">
        <v>67</v>
      </c>
      <c r="BC92" s="61" t="s">
        <v>68</v>
      </c>
      <c r="BD92" s="62" t="s">
        <v>69</v>
      </c>
      <c r="BE92" s="30"/>
    </row>
    <row r="93" spans="1:91" s="2" customFormat="1" ht="10.9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30"/>
    </row>
    <row r="94" spans="1:91" s="6" customFormat="1" ht="32.450000000000003" customHeight="1">
      <c r="B94" s="66"/>
      <c r="C94" s="67" t="s">
        <v>70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21">
        <f>ROUND(AG95,2)</f>
        <v>383899.33</v>
      </c>
      <c r="AH94" s="221"/>
      <c r="AI94" s="221"/>
      <c r="AJ94" s="221"/>
      <c r="AK94" s="221"/>
      <c r="AL94" s="221"/>
      <c r="AM94" s="221"/>
      <c r="AN94" s="222">
        <f>SUM(AG94,AT94)</f>
        <v>462607.63</v>
      </c>
      <c r="AO94" s="222"/>
      <c r="AP94" s="222"/>
      <c r="AQ94" s="70" t="s">
        <v>1</v>
      </c>
      <c r="AR94" s="66"/>
      <c r="AS94" s="71">
        <f>ROUND(AS95,2)</f>
        <v>0</v>
      </c>
      <c r="AT94" s="72">
        <f>ROUND(SUM(AV94:AW94),2)</f>
        <v>78708.3</v>
      </c>
      <c r="AU94" s="73">
        <f>ROUND(AU95,5)</f>
        <v>138.79443000000001</v>
      </c>
      <c r="AV94" s="72">
        <f>ROUND(AZ94*L29,2)</f>
        <v>78708.3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374801.41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71</v>
      </c>
      <c r="BT94" s="75" t="s">
        <v>72</v>
      </c>
      <c r="BU94" s="76" t="s">
        <v>73</v>
      </c>
      <c r="BV94" s="75" t="s">
        <v>74</v>
      </c>
      <c r="BW94" s="75" t="s">
        <v>4</v>
      </c>
      <c r="BX94" s="75" t="s">
        <v>75</v>
      </c>
      <c r="CL94" s="75" t="s">
        <v>1</v>
      </c>
    </row>
    <row r="95" spans="1:91" s="7" customFormat="1" ht="16.5" customHeight="1">
      <c r="A95" s="77" t="s">
        <v>76</v>
      </c>
      <c r="B95" s="78"/>
      <c r="C95" s="79"/>
      <c r="D95" s="220" t="s">
        <v>77</v>
      </c>
      <c r="E95" s="220"/>
      <c r="F95" s="220"/>
      <c r="G95" s="220"/>
      <c r="H95" s="220"/>
      <c r="I95" s="80"/>
      <c r="J95" s="220" t="s">
        <v>78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18">
        <f>'SO 01 - Úprava nebytových...'!J30</f>
        <v>383899.33</v>
      </c>
      <c r="AH95" s="219"/>
      <c r="AI95" s="219"/>
      <c r="AJ95" s="219"/>
      <c r="AK95" s="219"/>
      <c r="AL95" s="219"/>
      <c r="AM95" s="219"/>
      <c r="AN95" s="218">
        <f>SUM(AG95,AT95)</f>
        <v>462607.63</v>
      </c>
      <c r="AO95" s="219"/>
      <c r="AP95" s="219"/>
      <c r="AQ95" s="81" t="s">
        <v>79</v>
      </c>
      <c r="AR95" s="78"/>
      <c r="AS95" s="82">
        <v>0</v>
      </c>
      <c r="AT95" s="83">
        <f>ROUND(SUM(AV95:AW95),2)</f>
        <v>78708.3</v>
      </c>
      <c r="AU95" s="84">
        <f>'SO 01 - Úprava nebytových...'!P129</f>
        <v>138.79442899999998</v>
      </c>
      <c r="AV95" s="83">
        <f>'SO 01 - Úprava nebytových...'!J33</f>
        <v>78708.3</v>
      </c>
      <c r="AW95" s="83">
        <f>'SO 01 - Úprava nebytových...'!J34</f>
        <v>0</v>
      </c>
      <c r="AX95" s="83">
        <f>'SO 01 - Úprava nebytových...'!J35</f>
        <v>0</v>
      </c>
      <c r="AY95" s="83">
        <f>'SO 01 - Úprava nebytových...'!J36</f>
        <v>0</v>
      </c>
      <c r="AZ95" s="83">
        <f>'SO 01 - Úprava nebytových...'!F33</f>
        <v>374801.41</v>
      </c>
      <c r="BA95" s="83">
        <f>'SO 01 - Úprava nebytových...'!F34</f>
        <v>0</v>
      </c>
      <c r="BB95" s="83">
        <f>'SO 01 - Úprava nebytových...'!F35</f>
        <v>0</v>
      </c>
      <c r="BC95" s="83">
        <f>'SO 01 - Úprava nebytových...'!F36</f>
        <v>0</v>
      </c>
      <c r="BD95" s="85">
        <f>'SO 01 - Úprava nebytových...'!F37</f>
        <v>0</v>
      </c>
      <c r="BT95" s="86" t="s">
        <v>80</v>
      </c>
      <c r="BV95" s="86" t="s">
        <v>74</v>
      </c>
      <c r="BW95" s="86" t="s">
        <v>81</v>
      </c>
      <c r="BX95" s="86" t="s">
        <v>4</v>
      </c>
      <c r="CL95" s="86" t="s">
        <v>1</v>
      </c>
      <c r="CM95" s="86" t="s">
        <v>82</v>
      </c>
    </row>
    <row r="96" spans="1:91" s="2" customFormat="1" ht="30" customHeight="1">
      <c r="A96" s="30"/>
      <c r="B96" s="31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1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s="2" customFormat="1" ht="6.95" customHeight="1">
      <c r="A97" s="30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1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SO 01 - Úprava nebytových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34"/>
  <sheetViews>
    <sheetView showGridLines="0" topLeftCell="A200" workbookViewId="0">
      <selection activeCell="Y233" sqref="Y23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223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8" t="s">
        <v>81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1:46" s="1" customFormat="1" ht="24.95" customHeight="1">
      <c r="B4" s="21"/>
      <c r="D4" s="22" t="s">
        <v>83</v>
      </c>
      <c r="L4" s="21"/>
      <c r="M4" s="88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14</v>
      </c>
      <c r="L6" s="21"/>
    </row>
    <row r="7" spans="1:46" s="1" customFormat="1" ht="16.5" customHeight="1">
      <c r="B7" s="21"/>
      <c r="E7" s="242" t="str">
        <f>'Rekapitulace stavby'!K6</f>
        <v>Úprava nebytových prostor Rychnov u Jablonce nad Nisou</v>
      </c>
      <c r="F7" s="243"/>
      <c r="G7" s="243"/>
      <c r="H7" s="243"/>
      <c r="L7" s="21"/>
    </row>
    <row r="8" spans="1:46" s="2" customFormat="1" ht="12" customHeight="1">
      <c r="A8" s="30"/>
      <c r="B8" s="31"/>
      <c r="C8" s="30"/>
      <c r="D8" s="27" t="s">
        <v>84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29" t="s">
        <v>85</v>
      </c>
      <c r="F9" s="244"/>
      <c r="G9" s="244"/>
      <c r="H9" s="244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16</v>
      </c>
      <c r="E11" s="30"/>
      <c r="F11" s="25" t="s">
        <v>1</v>
      </c>
      <c r="G11" s="30"/>
      <c r="H11" s="30"/>
      <c r="I11" s="27" t="s">
        <v>17</v>
      </c>
      <c r="J11" s="25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18</v>
      </c>
      <c r="E12" s="30"/>
      <c r="F12" s="25" t="s">
        <v>19</v>
      </c>
      <c r="G12" s="30"/>
      <c r="H12" s="30"/>
      <c r="I12" s="27" t="s">
        <v>20</v>
      </c>
      <c r="J12" s="53" t="str">
        <f>'Rekapitulace stavby'!AN8</f>
        <v>11. 4. 2023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22</v>
      </c>
      <c r="E14" s="30"/>
      <c r="F14" s="30"/>
      <c r="G14" s="30"/>
      <c r="H14" s="30"/>
      <c r="I14" s="27" t="s">
        <v>23</v>
      </c>
      <c r="J14" s="25" t="str">
        <f>IF('Rekapitulace stavby'!AN10="","",'Rekapitulace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tr">
        <f>IF('Rekapitulace stavby'!E11="","",'Rekapitulace stavby'!E11)</f>
        <v xml:space="preserve"> </v>
      </c>
      <c r="F15" s="30"/>
      <c r="G15" s="30"/>
      <c r="H15" s="30"/>
      <c r="I15" s="27" t="s">
        <v>25</v>
      </c>
      <c r="J15" s="25" t="str">
        <f>IF('Rekapitulace stavby'!AN11="","",'Rekapitulace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26</v>
      </c>
      <c r="E17" s="30"/>
      <c r="F17" s="30"/>
      <c r="G17" s="30"/>
      <c r="H17" s="30"/>
      <c r="I17" s="27" t="s">
        <v>23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27</v>
      </c>
      <c r="F18" s="30"/>
      <c r="G18" s="30"/>
      <c r="H18" s="30"/>
      <c r="I18" s="27" t="s">
        <v>25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28</v>
      </c>
      <c r="E20" s="30"/>
      <c r="F20" s="30"/>
      <c r="G20" s="30"/>
      <c r="H20" s="30"/>
      <c r="I20" s="27" t="s">
        <v>23</v>
      </c>
      <c r="J20" s="25" t="str">
        <f>IF('Rekapitulace stavby'!AN16="","",'Rekapitulace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tr">
        <f>IF('Rekapitulace stavby'!E17="","",'Rekapitulace stavby'!E17)</f>
        <v xml:space="preserve"> </v>
      </c>
      <c r="F21" s="30"/>
      <c r="G21" s="30"/>
      <c r="H21" s="30"/>
      <c r="I21" s="27" t="s">
        <v>25</v>
      </c>
      <c r="J21" s="25" t="str">
        <f>IF('Rekapitulace stavby'!AN17="","",'Rekapitulace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23</v>
      </c>
      <c r="J23" s="25" t="str">
        <f>IF('Rekapitulace stavby'!AN19="","",'Rekapitulace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tr">
        <f>IF('Rekapitulace stavby'!E20="","",'Rekapitulace stavby'!E20)</f>
        <v xml:space="preserve"> </v>
      </c>
      <c r="F24" s="30"/>
      <c r="G24" s="30"/>
      <c r="H24" s="30"/>
      <c r="I24" s="27" t="s">
        <v>25</v>
      </c>
      <c r="J24" s="25" t="str">
        <f>IF('Rekapitulace stavby'!AN20="","",'Rekapitulace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31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89"/>
      <c r="B27" s="90"/>
      <c r="C27" s="89"/>
      <c r="D27" s="89"/>
      <c r="E27" s="211" t="s">
        <v>1</v>
      </c>
      <c r="F27" s="211"/>
      <c r="G27" s="211"/>
      <c r="H27" s="21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92" t="s">
        <v>32</v>
      </c>
      <c r="E30" s="30"/>
      <c r="F30" s="30"/>
      <c r="G30" s="30"/>
      <c r="H30" s="30"/>
      <c r="I30" s="30"/>
      <c r="J30" s="69">
        <f>ROUND(J129, 2)</f>
        <v>383899.33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34</v>
      </c>
      <c r="G32" s="30"/>
      <c r="H32" s="30"/>
      <c r="I32" s="34" t="s">
        <v>33</v>
      </c>
      <c r="J32" s="34" t="s">
        <v>35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93" t="s">
        <v>36</v>
      </c>
      <c r="E33" s="27" t="s">
        <v>37</v>
      </c>
      <c r="F33" s="94">
        <f>ROUND((SUM(BE129:BE233)),  2)</f>
        <v>374801.41</v>
      </c>
      <c r="G33" s="30"/>
      <c r="H33" s="30"/>
      <c r="I33" s="95">
        <v>0.21</v>
      </c>
      <c r="J33" s="94">
        <f>ROUND(((SUM(BE129:BE233))*I33),  2)</f>
        <v>78708.3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27" t="s">
        <v>38</v>
      </c>
      <c r="F34" s="94">
        <f>ROUND((SUM(BF129:BF233)),  2)</f>
        <v>0</v>
      </c>
      <c r="G34" s="30"/>
      <c r="H34" s="30"/>
      <c r="I34" s="95">
        <v>0.15</v>
      </c>
      <c r="J34" s="94">
        <f>ROUND(((SUM(BF129:BF233))*I34),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7" t="s">
        <v>39</v>
      </c>
      <c r="F35" s="94">
        <f>ROUND((SUM(BG129:BG233)),  2)</f>
        <v>0</v>
      </c>
      <c r="G35" s="30"/>
      <c r="H35" s="30"/>
      <c r="I35" s="95">
        <v>0.21</v>
      </c>
      <c r="J35" s="94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7" t="s">
        <v>40</v>
      </c>
      <c r="F36" s="94">
        <f>ROUND((SUM(BH129:BH233)),  2)</f>
        <v>0</v>
      </c>
      <c r="G36" s="30"/>
      <c r="H36" s="30"/>
      <c r="I36" s="95">
        <v>0.15</v>
      </c>
      <c r="J36" s="94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7" t="s">
        <v>41</v>
      </c>
      <c r="F37" s="94">
        <f>ROUND((SUM(BI129:BI233)),  2)</f>
        <v>0</v>
      </c>
      <c r="G37" s="30"/>
      <c r="H37" s="30"/>
      <c r="I37" s="95">
        <v>0</v>
      </c>
      <c r="J37" s="94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96"/>
      <c r="D39" s="97" t="s">
        <v>42</v>
      </c>
      <c r="E39" s="58"/>
      <c r="F39" s="58"/>
      <c r="G39" s="98" t="s">
        <v>43</v>
      </c>
      <c r="H39" s="99" t="s">
        <v>44</v>
      </c>
      <c r="I39" s="58"/>
      <c r="J39" s="100">
        <f>SUM(J30:J37)</f>
        <v>462607.63</v>
      </c>
      <c r="K39" s="101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0"/>
      <c r="D50" s="41" t="s">
        <v>45</v>
      </c>
      <c r="E50" s="42"/>
      <c r="F50" s="42"/>
      <c r="G50" s="41" t="s">
        <v>46</v>
      </c>
      <c r="H50" s="42"/>
      <c r="I50" s="42"/>
      <c r="J50" s="42"/>
      <c r="K50" s="42"/>
      <c r="L50" s="40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0"/>
      <c r="B61" s="31"/>
      <c r="C61" s="30"/>
      <c r="D61" s="43" t="s">
        <v>47</v>
      </c>
      <c r="E61" s="33"/>
      <c r="F61" s="102" t="s">
        <v>48</v>
      </c>
      <c r="G61" s="43" t="s">
        <v>47</v>
      </c>
      <c r="H61" s="33"/>
      <c r="I61" s="33"/>
      <c r="J61" s="103" t="s">
        <v>48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0"/>
      <c r="B65" s="31"/>
      <c r="C65" s="30"/>
      <c r="D65" s="41" t="s">
        <v>49</v>
      </c>
      <c r="E65" s="44"/>
      <c r="F65" s="44"/>
      <c r="G65" s="41" t="s">
        <v>50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0"/>
      <c r="B76" s="31"/>
      <c r="C76" s="30"/>
      <c r="D76" s="43" t="s">
        <v>47</v>
      </c>
      <c r="E76" s="33"/>
      <c r="F76" s="102" t="s">
        <v>48</v>
      </c>
      <c r="G76" s="43" t="s">
        <v>47</v>
      </c>
      <c r="H76" s="33"/>
      <c r="I76" s="33"/>
      <c r="J76" s="103" t="s">
        <v>48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22" t="s">
        <v>86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>
      <c r="A85" s="30"/>
      <c r="B85" s="31"/>
      <c r="C85" s="30"/>
      <c r="D85" s="30"/>
      <c r="E85" s="242" t="str">
        <f>E7</f>
        <v>Úprava nebytových prostor Rychnov u Jablonce nad Nisou</v>
      </c>
      <c r="F85" s="243"/>
      <c r="G85" s="243"/>
      <c r="H85" s="243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84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29" t="str">
        <f>E9</f>
        <v>SO 01 - Úprava nebytových prostor</v>
      </c>
      <c r="F87" s="244"/>
      <c r="G87" s="244"/>
      <c r="H87" s="244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18</v>
      </c>
      <c r="D89" s="30"/>
      <c r="E89" s="30"/>
      <c r="F89" s="25" t="str">
        <f>F12</f>
        <v>Rychnov u Jablonce nad Nisou</v>
      </c>
      <c r="G89" s="30"/>
      <c r="H89" s="30"/>
      <c r="I89" s="27" t="s">
        <v>20</v>
      </c>
      <c r="J89" s="53" t="str">
        <f>IF(J12="","",J12)</f>
        <v>11. 4. 2023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customHeight="1">
      <c r="A91" s="30"/>
      <c r="B91" s="31"/>
      <c r="C91" s="27" t="s">
        <v>22</v>
      </c>
      <c r="D91" s="30"/>
      <c r="E91" s="30"/>
      <c r="F91" s="25" t="str">
        <f>E15</f>
        <v xml:space="preserve"> </v>
      </c>
      <c r="G91" s="30"/>
      <c r="H91" s="30"/>
      <c r="I91" s="27" t="s">
        <v>28</v>
      </c>
      <c r="J91" s="28" t="str">
        <f>E21</f>
        <v xml:space="preserve"> 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7" t="s">
        <v>26</v>
      </c>
      <c r="D92" s="30"/>
      <c r="E92" s="30"/>
      <c r="F92" s="25" t="str">
        <f>IF(E18="","",E18)</f>
        <v>S-TOP s.r.o.</v>
      </c>
      <c r="G92" s="30"/>
      <c r="H92" s="30"/>
      <c r="I92" s="27" t="s">
        <v>30</v>
      </c>
      <c r="J92" s="28" t="str">
        <f>E24</f>
        <v xml:space="preserve"> 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04" t="s">
        <v>87</v>
      </c>
      <c r="D94" s="96"/>
      <c r="E94" s="96"/>
      <c r="F94" s="96"/>
      <c r="G94" s="96"/>
      <c r="H94" s="96"/>
      <c r="I94" s="96"/>
      <c r="J94" s="105" t="s">
        <v>88</v>
      </c>
      <c r="K94" s="96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06" t="s">
        <v>89</v>
      </c>
      <c r="D96" s="30"/>
      <c r="E96" s="30"/>
      <c r="F96" s="30"/>
      <c r="G96" s="30"/>
      <c r="H96" s="30"/>
      <c r="I96" s="30"/>
      <c r="J96" s="69">
        <f>J129</f>
        <v>383899.33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90</v>
      </c>
    </row>
    <row r="97" spans="1:31" s="9" customFormat="1" ht="24.95" customHeight="1">
      <c r="B97" s="107"/>
      <c r="D97" s="108" t="s">
        <v>91</v>
      </c>
      <c r="E97" s="109"/>
      <c r="F97" s="109"/>
      <c r="G97" s="109"/>
      <c r="H97" s="109"/>
      <c r="I97" s="109"/>
      <c r="J97" s="110">
        <f>J130</f>
        <v>68577.040000000008</v>
      </c>
      <c r="L97" s="107"/>
    </row>
    <row r="98" spans="1:31" s="10" customFormat="1" ht="19.899999999999999" customHeight="1">
      <c r="B98" s="111"/>
      <c r="D98" s="112" t="s">
        <v>92</v>
      </c>
      <c r="E98" s="113"/>
      <c r="F98" s="113"/>
      <c r="G98" s="113"/>
      <c r="H98" s="113"/>
      <c r="I98" s="113"/>
      <c r="J98" s="114">
        <f>J131</f>
        <v>39506.11</v>
      </c>
      <c r="L98" s="111"/>
    </row>
    <row r="99" spans="1:31" s="10" customFormat="1" ht="19.899999999999999" customHeight="1">
      <c r="B99" s="111"/>
      <c r="D99" s="112" t="s">
        <v>93</v>
      </c>
      <c r="E99" s="113"/>
      <c r="F99" s="113"/>
      <c r="G99" s="113"/>
      <c r="H99" s="113"/>
      <c r="I99" s="113"/>
      <c r="J99" s="114">
        <f>J145</f>
        <v>6283.42</v>
      </c>
      <c r="L99" s="111"/>
    </row>
    <row r="100" spans="1:31" s="10" customFormat="1" ht="19.899999999999999" customHeight="1">
      <c r="B100" s="111"/>
      <c r="D100" s="112" t="s">
        <v>94</v>
      </c>
      <c r="E100" s="113"/>
      <c r="F100" s="113"/>
      <c r="G100" s="113"/>
      <c r="H100" s="113"/>
      <c r="I100" s="113"/>
      <c r="J100" s="114">
        <f>J149</f>
        <v>5587.51</v>
      </c>
      <c r="L100" s="111"/>
    </row>
    <row r="101" spans="1:31" s="10" customFormat="1" ht="19.899999999999999" customHeight="1">
      <c r="B101" s="111"/>
      <c r="D101" s="112" t="s">
        <v>95</v>
      </c>
      <c r="E101" s="113"/>
      <c r="F101" s="113"/>
      <c r="G101" s="113"/>
      <c r="H101" s="113"/>
      <c r="I101" s="113"/>
      <c r="J101" s="114">
        <f>J155</f>
        <v>17200</v>
      </c>
      <c r="L101" s="111"/>
    </row>
    <row r="102" spans="1:31" s="9" customFormat="1" ht="24.95" customHeight="1">
      <c r="B102" s="107"/>
      <c r="D102" s="108" t="s">
        <v>96</v>
      </c>
      <c r="E102" s="109"/>
      <c r="F102" s="109"/>
      <c r="G102" s="109"/>
      <c r="H102" s="109"/>
      <c r="I102" s="109"/>
      <c r="J102" s="110">
        <f>J157</f>
        <v>68336.290000000008</v>
      </c>
      <c r="L102" s="107"/>
    </row>
    <row r="103" spans="1:31" s="10" customFormat="1" ht="19.899999999999999" customHeight="1">
      <c r="B103" s="111"/>
      <c r="D103" s="112" t="s">
        <v>97</v>
      </c>
      <c r="E103" s="113"/>
      <c r="F103" s="113"/>
      <c r="G103" s="113"/>
      <c r="H103" s="113"/>
      <c r="I103" s="113"/>
      <c r="J103" s="114">
        <f>J158</f>
        <v>26533.439999999999</v>
      </c>
      <c r="L103" s="111"/>
    </row>
    <row r="104" spans="1:31" s="10" customFormat="1" ht="19.899999999999999" customHeight="1">
      <c r="B104" s="111"/>
      <c r="D104" s="112" t="s">
        <v>98</v>
      </c>
      <c r="E104" s="113"/>
      <c r="F104" s="113"/>
      <c r="G104" s="113"/>
      <c r="H104" s="113"/>
      <c r="I104" s="113"/>
      <c r="J104" s="114">
        <f>J166</f>
        <v>3426.15</v>
      </c>
      <c r="L104" s="111"/>
    </row>
    <row r="105" spans="1:31" s="10" customFormat="1" ht="19.899999999999999" customHeight="1">
      <c r="B105" s="111"/>
      <c r="D105" s="112" t="s">
        <v>99</v>
      </c>
      <c r="E105" s="113"/>
      <c r="F105" s="113"/>
      <c r="G105" s="113"/>
      <c r="H105" s="113"/>
      <c r="I105" s="113"/>
      <c r="J105" s="114">
        <f>J172</f>
        <v>4133.83</v>
      </c>
      <c r="L105" s="111"/>
    </row>
    <row r="106" spans="1:31" s="10" customFormat="1" ht="19.899999999999999" customHeight="1">
      <c r="B106" s="111"/>
      <c r="D106" s="112" t="s">
        <v>100</v>
      </c>
      <c r="E106" s="113"/>
      <c r="F106" s="113"/>
      <c r="G106" s="113"/>
      <c r="H106" s="113"/>
      <c r="I106" s="113"/>
      <c r="J106" s="114">
        <f>J181</f>
        <v>10123.829999999998</v>
      </c>
      <c r="L106" s="111"/>
    </row>
    <row r="107" spans="1:31" s="10" customFormat="1" ht="19.899999999999999" customHeight="1">
      <c r="B107" s="111"/>
      <c r="D107" s="112" t="s">
        <v>101</v>
      </c>
      <c r="E107" s="113"/>
      <c r="F107" s="113"/>
      <c r="G107" s="113"/>
      <c r="H107" s="113"/>
      <c r="I107" s="113"/>
      <c r="J107" s="114">
        <f>J191</f>
        <v>332.25</v>
      </c>
      <c r="L107" s="111"/>
    </row>
    <row r="108" spans="1:31" s="10" customFormat="1" ht="19.899999999999999" customHeight="1">
      <c r="B108" s="111"/>
      <c r="D108" s="112" t="s">
        <v>102</v>
      </c>
      <c r="E108" s="113"/>
      <c r="F108" s="113"/>
      <c r="G108" s="113"/>
      <c r="H108" s="113"/>
      <c r="I108" s="113"/>
      <c r="J108" s="114">
        <f>J197</f>
        <v>23786.79</v>
      </c>
      <c r="L108" s="111"/>
    </row>
    <row r="109" spans="1:31" s="9" customFormat="1" ht="24.95" customHeight="1">
      <c r="B109" s="107"/>
      <c r="D109" s="108" t="s">
        <v>103</v>
      </c>
      <c r="E109" s="109"/>
      <c r="F109" s="109"/>
      <c r="G109" s="109"/>
      <c r="H109" s="109"/>
      <c r="I109" s="109"/>
      <c r="J109" s="110">
        <f>J218</f>
        <v>246986</v>
      </c>
      <c r="L109" s="107"/>
    </row>
    <row r="110" spans="1:31" s="2" customFormat="1" ht="21.75" customHeight="1">
      <c r="A110" s="30"/>
      <c r="B110" s="31"/>
      <c r="C110" s="30"/>
      <c r="D110" s="30"/>
      <c r="E110" s="30"/>
      <c r="F110" s="30"/>
      <c r="G110" s="30"/>
      <c r="H110" s="30"/>
      <c r="I110" s="30"/>
      <c r="J110" s="30"/>
      <c r="K110" s="30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6.95" customHeight="1">
      <c r="A111" s="30"/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5" spans="1:31" s="2" customFormat="1" ht="6.95" customHeight="1">
      <c r="A115" s="30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31" s="2" customFormat="1" ht="24.95" customHeight="1">
      <c r="A116" s="30"/>
      <c r="B116" s="31"/>
      <c r="C116" s="22" t="s">
        <v>104</v>
      </c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31" s="2" customFormat="1" ht="6.95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2" customFormat="1" ht="12" customHeight="1">
      <c r="A118" s="30"/>
      <c r="B118" s="31"/>
      <c r="C118" s="27" t="s">
        <v>14</v>
      </c>
      <c r="D118" s="30"/>
      <c r="E118" s="30"/>
      <c r="F118" s="30"/>
      <c r="G118" s="30"/>
      <c r="H118" s="3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31" s="2" customFormat="1" ht="16.5" customHeight="1">
      <c r="A119" s="30"/>
      <c r="B119" s="31"/>
      <c r="C119" s="30"/>
      <c r="D119" s="30"/>
      <c r="E119" s="242" t="str">
        <f>E7</f>
        <v>Úprava nebytových prostor Rychnov u Jablonce nad Nisou</v>
      </c>
      <c r="F119" s="243"/>
      <c r="G119" s="243"/>
      <c r="H119" s="243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31" s="2" customFormat="1" ht="12" customHeight="1">
      <c r="A120" s="30"/>
      <c r="B120" s="31"/>
      <c r="C120" s="27" t="s">
        <v>84</v>
      </c>
      <c r="D120" s="30"/>
      <c r="E120" s="30"/>
      <c r="F120" s="30"/>
      <c r="G120" s="30"/>
      <c r="H120" s="30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31" s="2" customFormat="1" ht="16.5" customHeight="1">
      <c r="A121" s="30"/>
      <c r="B121" s="31"/>
      <c r="C121" s="30"/>
      <c r="D121" s="30"/>
      <c r="E121" s="229" t="str">
        <f>E9</f>
        <v>SO 01 - Úprava nebytových prostor</v>
      </c>
      <c r="F121" s="244"/>
      <c r="G121" s="244"/>
      <c r="H121" s="244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31" s="2" customFormat="1" ht="6.95" customHeight="1">
      <c r="A122" s="30"/>
      <c r="B122" s="31"/>
      <c r="C122" s="30"/>
      <c r="D122" s="30"/>
      <c r="E122" s="30"/>
      <c r="F122" s="30"/>
      <c r="G122" s="30"/>
      <c r="H122" s="30"/>
      <c r="I122" s="30"/>
      <c r="J122" s="30"/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2" customFormat="1" ht="12" customHeight="1">
      <c r="A123" s="30"/>
      <c r="B123" s="31"/>
      <c r="C123" s="27" t="s">
        <v>18</v>
      </c>
      <c r="D123" s="30"/>
      <c r="E123" s="30"/>
      <c r="F123" s="25" t="str">
        <f>F12</f>
        <v>Rychnov u Jablonce nad Nisou</v>
      </c>
      <c r="G123" s="30"/>
      <c r="H123" s="30"/>
      <c r="I123" s="27" t="s">
        <v>20</v>
      </c>
      <c r="J123" s="53" t="str">
        <f>IF(J12="","",J12)</f>
        <v>11. 4. 2023</v>
      </c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6.95" customHeight="1">
      <c r="A124" s="30"/>
      <c r="B124" s="31"/>
      <c r="C124" s="30"/>
      <c r="D124" s="30"/>
      <c r="E124" s="30"/>
      <c r="F124" s="30"/>
      <c r="G124" s="30"/>
      <c r="H124" s="30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15.2" customHeight="1">
      <c r="A125" s="30"/>
      <c r="B125" s="31"/>
      <c r="C125" s="27" t="s">
        <v>22</v>
      </c>
      <c r="D125" s="30"/>
      <c r="E125" s="30"/>
      <c r="F125" s="25" t="str">
        <f>E15</f>
        <v xml:space="preserve"> </v>
      </c>
      <c r="G125" s="30"/>
      <c r="H125" s="30"/>
      <c r="I125" s="27" t="s">
        <v>28</v>
      </c>
      <c r="J125" s="28" t="str">
        <f>E21</f>
        <v xml:space="preserve"> </v>
      </c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15.2" customHeight="1">
      <c r="A126" s="30"/>
      <c r="B126" s="31"/>
      <c r="C126" s="27" t="s">
        <v>26</v>
      </c>
      <c r="D126" s="30"/>
      <c r="E126" s="30"/>
      <c r="F126" s="25" t="str">
        <f>IF(E18="","",E18)</f>
        <v>S-TOP s.r.o.</v>
      </c>
      <c r="G126" s="30"/>
      <c r="H126" s="30"/>
      <c r="I126" s="27" t="s">
        <v>30</v>
      </c>
      <c r="J126" s="28" t="str">
        <f>E24</f>
        <v xml:space="preserve"> </v>
      </c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10.35" customHeight="1">
      <c r="A127" s="30"/>
      <c r="B127" s="31"/>
      <c r="C127" s="30"/>
      <c r="D127" s="30"/>
      <c r="E127" s="30"/>
      <c r="F127" s="30"/>
      <c r="G127" s="30"/>
      <c r="H127" s="30"/>
      <c r="I127" s="30"/>
      <c r="J127" s="30"/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11" customFormat="1" ht="29.25" customHeight="1">
      <c r="A128" s="115"/>
      <c r="B128" s="116"/>
      <c r="C128" s="117" t="s">
        <v>105</v>
      </c>
      <c r="D128" s="118" t="s">
        <v>57</v>
      </c>
      <c r="E128" s="118" t="s">
        <v>53</v>
      </c>
      <c r="F128" s="118" t="s">
        <v>54</v>
      </c>
      <c r="G128" s="118" t="s">
        <v>106</v>
      </c>
      <c r="H128" s="118" t="s">
        <v>107</v>
      </c>
      <c r="I128" s="118" t="s">
        <v>108</v>
      </c>
      <c r="J128" s="119" t="s">
        <v>88</v>
      </c>
      <c r="K128" s="120" t="s">
        <v>109</v>
      </c>
      <c r="L128" s="121"/>
      <c r="M128" s="60" t="s">
        <v>1</v>
      </c>
      <c r="N128" s="61" t="s">
        <v>36</v>
      </c>
      <c r="O128" s="61" t="s">
        <v>110</v>
      </c>
      <c r="P128" s="61" t="s">
        <v>111</v>
      </c>
      <c r="Q128" s="61" t="s">
        <v>112</v>
      </c>
      <c r="R128" s="61" t="s">
        <v>113</v>
      </c>
      <c r="S128" s="61" t="s">
        <v>114</v>
      </c>
      <c r="T128" s="62" t="s">
        <v>115</v>
      </c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</row>
    <row r="129" spans="1:65" s="2" customFormat="1" ht="22.9" customHeight="1">
      <c r="A129" s="30"/>
      <c r="B129" s="31"/>
      <c r="C129" s="67" t="s">
        <v>116</v>
      </c>
      <c r="D129" s="30"/>
      <c r="E129" s="30"/>
      <c r="F129" s="30"/>
      <c r="G129" s="30"/>
      <c r="H129" s="30"/>
      <c r="I129" s="30"/>
      <c r="J129" s="122">
        <f>BK129</f>
        <v>383899.33</v>
      </c>
      <c r="K129" s="30"/>
      <c r="L129" s="31"/>
      <c r="M129" s="63"/>
      <c r="N129" s="54"/>
      <c r="O129" s="64"/>
      <c r="P129" s="123">
        <f>P130+P157+P218</f>
        <v>138.79442899999998</v>
      </c>
      <c r="Q129" s="64"/>
      <c r="R129" s="123">
        <f>R130+R157+R218</f>
        <v>3.3925294700000004</v>
      </c>
      <c r="S129" s="64"/>
      <c r="T129" s="124">
        <f>T130+T157+T218</f>
        <v>1.25574327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T129" s="18" t="s">
        <v>71</v>
      </c>
      <c r="AU129" s="18" t="s">
        <v>90</v>
      </c>
      <c r="BK129" s="125">
        <f>BK130+BK157+BK218</f>
        <v>383899.33</v>
      </c>
    </row>
    <row r="130" spans="1:65" s="12" customFormat="1" ht="25.9" customHeight="1">
      <c r="B130" s="126"/>
      <c r="D130" s="127" t="s">
        <v>71</v>
      </c>
      <c r="E130" s="128" t="s">
        <v>117</v>
      </c>
      <c r="F130" s="128" t="s">
        <v>118</v>
      </c>
      <c r="J130" s="129">
        <f>BK130</f>
        <v>68577.040000000008</v>
      </c>
      <c r="L130" s="126"/>
      <c r="M130" s="130"/>
      <c r="N130" s="131"/>
      <c r="O130" s="131"/>
      <c r="P130" s="132">
        <f>P131+P145+P149+P155</f>
        <v>67.139764999999997</v>
      </c>
      <c r="Q130" s="131"/>
      <c r="R130" s="132">
        <f>R131+R145+R149+R155</f>
        <v>2.4729350500000002</v>
      </c>
      <c r="S130" s="131"/>
      <c r="T130" s="133">
        <f>T131+T145+T149+T155</f>
        <v>1.19845</v>
      </c>
      <c r="AR130" s="127" t="s">
        <v>80</v>
      </c>
      <c r="AT130" s="134" t="s">
        <v>71</v>
      </c>
      <c r="AU130" s="134" t="s">
        <v>72</v>
      </c>
      <c r="AY130" s="127" t="s">
        <v>119</v>
      </c>
      <c r="BK130" s="135">
        <f>BK131+BK145+BK149+BK155</f>
        <v>68577.040000000008</v>
      </c>
    </row>
    <row r="131" spans="1:65" s="12" customFormat="1" ht="22.9" customHeight="1">
      <c r="B131" s="126"/>
      <c r="D131" s="127" t="s">
        <v>71</v>
      </c>
      <c r="E131" s="136" t="s">
        <v>120</v>
      </c>
      <c r="F131" s="136" t="s">
        <v>121</v>
      </c>
      <c r="J131" s="137">
        <f>BK131</f>
        <v>39506.11</v>
      </c>
      <c r="L131" s="126"/>
      <c r="M131" s="130"/>
      <c r="N131" s="131"/>
      <c r="O131" s="131"/>
      <c r="P131" s="132">
        <f>SUM(P132:P144)</f>
        <v>50.861435</v>
      </c>
      <c r="Q131" s="131"/>
      <c r="R131" s="132">
        <f>SUM(R132:R144)</f>
        <v>2.4729350500000002</v>
      </c>
      <c r="S131" s="131"/>
      <c r="T131" s="133">
        <f>SUM(T132:T144)</f>
        <v>0</v>
      </c>
      <c r="AR131" s="127" t="s">
        <v>80</v>
      </c>
      <c r="AT131" s="134" t="s">
        <v>71</v>
      </c>
      <c r="AU131" s="134" t="s">
        <v>80</v>
      </c>
      <c r="AY131" s="127" t="s">
        <v>119</v>
      </c>
      <c r="BK131" s="135">
        <f>SUM(BK132:BK144)</f>
        <v>39506.11</v>
      </c>
    </row>
    <row r="132" spans="1:65" s="2" customFormat="1" ht="24.2" customHeight="1">
      <c r="A132" s="30"/>
      <c r="B132" s="138"/>
      <c r="C132" s="139" t="s">
        <v>80</v>
      </c>
      <c r="D132" s="139" t="s">
        <v>122</v>
      </c>
      <c r="E132" s="140" t="s">
        <v>123</v>
      </c>
      <c r="F132" s="141" t="s">
        <v>124</v>
      </c>
      <c r="G132" s="142" t="s">
        <v>125</v>
      </c>
      <c r="H132" s="143">
        <v>13.385</v>
      </c>
      <c r="I132" s="144">
        <v>97.1</v>
      </c>
      <c r="J132" s="144">
        <f>ROUND(I132*H132,2)</f>
        <v>1299.68</v>
      </c>
      <c r="K132" s="145"/>
      <c r="L132" s="31"/>
      <c r="M132" s="146" t="s">
        <v>1</v>
      </c>
      <c r="N132" s="147" t="s">
        <v>37</v>
      </c>
      <c r="O132" s="148">
        <v>0.11700000000000001</v>
      </c>
      <c r="P132" s="148">
        <f>O132*H132</f>
        <v>1.5660450000000001</v>
      </c>
      <c r="Q132" s="148">
        <v>7.3499999999999998E-3</v>
      </c>
      <c r="R132" s="148">
        <f>Q132*H132</f>
        <v>9.8379750000000002E-2</v>
      </c>
      <c r="S132" s="148">
        <v>0</v>
      </c>
      <c r="T132" s="149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0" t="s">
        <v>126</v>
      </c>
      <c r="AT132" s="150" t="s">
        <v>122</v>
      </c>
      <c r="AU132" s="150" t="s">
        <v>82</v>
      </c>
      <c r="AY132" s="18" t="s">
        <v>119</v>
      </c>
      <c r="BE132" s="151">
        <f>IF(N132="základní",J132,0)</f>
        <v>1299.68</v>
      </c>
      <c r="BF132" s="151">
        <f>IF(N132="snížená",J132,0)</f>
        <v>0</v>
      </c>
      <c r="BG132" s="151">
        <f>IF(N132="zákl. přenesená",J132,0)</f>
        <v>0</v>
      </c>
      <c r="BH132" s="151">
        <f>IF(N132="sníž. přenesená",J132,0)</f>
        <v>0</v>
      </c>
      <c r="BI132" s="151">
        <f>IF(N132="nulová",J132,0)</f>
        <v>0</v>
      </c>
      <c r="BJ132" s="18" t="s">
        <v>80</v>
      </c>
      <c r="BK132" s="151">
        <f>ROUND(I132*H132,2)</f>
        <v>1299.68</v>
      </c>
      <c r="BL132" s="18" t="s">
        <v>126</v>
      </c>
      <c r="BM132" s="150" t="s">
        <v>127</v>
      </c>
    </row>
    <row r="133" spans="1:65" s="13" customFormat="1">
      <c r="B133" s="152"/>
      <c r="D133" s="153" t="s">
        <v>128</v>
      </c>
      <c r="E133" s="154" t="s">
        <v>1</v>
      </c>
      <c r="F133" s="155" t="s">
        <v>129</v>
      </c>
      <c r="H133" s="156">
        <v>19.844999999999999</v>
      </c>
      <c r="L133" s="152"/>
      <c r="M133" s="157"/>
      <c r="N133" s="158"/>
      <c r="O133" s="158"/>
      <c r="P133" s="158"/>
      <c r="Q133" s="158"/>
      <c r="R133" s="158"/>
      <c r="S133" s="158"/>
      <c r="T133" s="159"/>
      <c r="AT133" s="154" t="s">
        <v>128</v>
      </c>
      <c r="AU133" s="154" t="s">
        <v>82</v>
      </c>
      <c r="AV133" s="13" t="s">
        <v>82</v>
      </c>
      <c r="AW133" s="13" t="s">
        <v>29</v>
      </c>
      <c r="AX133" s="13" t="s">
        <v>72</v>
      </c>
      <c r="AY133" s="154" t="s">
        <v>119</v>
      </c>
    </row>
    <row r="134" spans="1:65" s="13" customFormat="1">
      <c r="B134" s="152"/>
      <c r="D134" s="153" t="s">
        <v>128</v>
      </c>
      <c r="E134" s="154" t="s">
        <v>1</v>
      </c>
      <c r="F134" s="155" t="s">
        <v>130</v>
      </c>
      <c r="H134" s="156">
        <v>-6.46</v>
      </c>
      <c r="L134" s="152"/>
      <c r="M134" s="157"/>
      <c r="N134" s="158"/>
      <c r="O134" s="158"/>
      <c r="P134" s="158"/>
      <c r="Q134" s="158"/>
      <c r="R134" s="158"/>
      <c r="S134" s="158"/>
      <c r="T134" s="159"/>
      <c r="AT134" s="154" t="s">
        <v>128</v>
      </c>
      <c r="AU134" s="154" t="s">
        <v>82</v>
      </c>
      <c r="AV134" s="13" t="s">
        <v>82</v>
      </c>
      <c r="AW134" s="13" t="s">
        <v>29</v>
      </c>
      <c r="AX134" s="13" t="s">
        <v>72</v>
      </c>
      <c r="AY134" s="154" t="s">
        <v>119</v>
      </c>
    </row>
    <row r="135" spans="1:65" s="14" customFormat="1">
      <c r="B135" s="160"/>
      <c r="D135" s="153" t="s">
        <v>128</v>
      </c>
      <c r="E135" s="161" t="s">
        <v>1</v>
      </c>
      <c r="F135" s="162" t="s">
        <v>131</v>
      </c>
      <c r="H135" s="163">
        <v>13.384999999999998</v>
      </c>
      <c r="L135" s="160"/>
      <c r="M135" s="164"/>
      <c r="N135" s="165"/>
      <c r="O135" s="165"/>
      <c r="P135" s="165"/>
      <c r="Q135" s="165"/>
      <c r="R135" s="165"/>
      <c r="S135" s="165"/>
      <c r="T135" s="166"/>
      <c r="AT135" s="161" t="s">
        <v>128</v>
      </c>
      <c r="AU135" s="161" t="s">
        <v>82</v>
      </c>
      <c r="AV135" s="14" t="s">
        <v>126</v>
      </c>
      <c r="AW135" s="14" t="s">
        <v>29</v>
      </c>
      <c r="AX135" s="14" t="s">
        <v>80</v>
      </c>
      <c r="AY135" s="161" t="s">
        <v>119</v>
      </c>
    </row>
    <row r="136" spans="1:65" s="2" customFormat="1" ht="24.2" customHeight="1">
      <c r="A136" s="30"/>
      <c r="B136" s="138"/>
      <c r="C136" s="139" t="s">
        <v>82</v>
      </c>
      <c r="D136" s="139" t="s">
        <v>122</v>
      </c>
      <c r="E136" s="140" t="s">
        <v>132</v>
      </c>
      <c r="F136" s="141" t="s">
        <v>133</v>
      </c>
      <c r="G136" s="142" t="s">
        <v>125</v>
      </c>
      <c r="H136" s="143">
        <v>6.46</v>
      </c>
      <c r="I136" s="144">
        <v>116</v>
      </c>
      <c r="J136" s="144">
        <f>ROUND(I136*H136,2)</f>
        <v>749.36</v>
      </c>
      <c r="K136" s="145"/>
      <c r="L136" s="31"/>
      <c r="M136" s="146" t="s">
        <v>1</v>
      </c>
      <c r="N136" s="147" t="s">
        <v>37</v>
      </c>
      <c r="O136" s="148">
        <v>0.11700000000000001</v>
      </c>
      <c r="P136" s="148">
        <f>O136*H136</f>
        <v>0.75582000000000005</v>
      </c>
      <c r="Q136" s="148">
        <v>8.0000000000000002E-3</v>
      </c>
      <c r="R136" s="148">
        <f>Q136*H136</f>
        <v>5.1680000000000004E-2</v>
      </c>
      <c r="S136" s="148">
        <v>0</v>
      </c>
      <c r="T136" s="149">
        <f>S136*H136</f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50" t="s">
        <v>126</v>
      </c>
      <c r="AT136" s="150" t="s">
        <v>122</v>
      </c>
      <c r="AU136" s="150" t="s">
        <v>82</v>
      </c>
      <c r="AY136" s="18" t="s">
        <v>119</v>
      </c>
      <c r="BE136" s="151">
        <f>IF(N136="základní",J136,0)</f>
        <v>749.36</v>
      </c>
      <c r="BF136" s="151">
        <f>IF(N136="snížená",J136,0)</f>
        <v>0</v>
      </c>
      <c r="BG136" s="151">
        <f>IF(N136="zákl. přenesená",J136,0)</f>
        <v>0</v>
      </c>
      <c r="BH136" s="151">
        <f>IF(N136="sníž. přenesená",J136,0)</f>
        <v>0</v>
      </c>
      <c r="BI136" s="151">
        <f>IF(N136="nulová",J136,0)</f>
        <v>0</v>
      </c>
      <c r="BJ136" s="18" t="s">
        <v>80</v>
      </c>
      <c r="BK136" s="151">
        <f>ROUND(I136*H136,2)</f>
        <v>749.36</v>
      </c>
      <c r="BL136" s="18" t="s">
        <v>126</v>
      </c>
      <c r="BM136" s="150" t="s">
        <v>134</v>
      </c>
    </row>
    <row r="137" spans="1:65" s="13" customFormat="1">
      <c r="B137" s="152"/>
      <c r="D137" s="153" t="s">
        <v>128</v>
      </c>
      <c r="E137" s="154" t="s">
        <v>1</v>
      </c>
      <c r="F137" s="155" t="s">
        <v>135</v>
      </c>
      <c r="H137" s="156">
        <v>6.46</v>
      </c>
      <c r="L137" s="152"/>
      <c r="M137" s="157"/>
      <c r="N137" s="158"/>
      <c r="O137" s="158"/>
      <c r="P137" s="158"/>
      <c r="Q137" s="158"/>
      <c r="R137" s="158"/>
      <c r="S137" s="158"/>
      <c r="T137" s="159"/>
      <c r="AT137" s="154" t="s">
        <v>128</v>
      </c>
      <c r="AU137" s="154" t="s">
        <v>82</v>
      </c>
      <c r="AV137" s="13" t="s">
        <v>82</v>
      </c>
      <c r="AW137" s="13" t="s">
        <v>29</v>
      </c>
      <c r="AX137" s="13" t="s">
        <v>80</v>
      </c>
      <c r="AY137" s="154" t="s">
        <v>119</v>
      </c>
    </row>
    <row r="138" spans="1:65" s="2" customFormat="1" ht="24.2" customHeight="1">
      <c r="A138" s="30"/>
      <c r="B138" s="138"/>
      <c r="C138" s="139" t="s">
        <v>136</v>
      </c>
      <c r="D138" s="139" t="s">
        <v>122</v>
      </c>
      <c r="E138" s="140" t="s">
        <v>137</v>
      </c>
      <c r="F138" s="141" t="s">
        <v>138</v>
      </c>
      <c r="G138" s="142" t="s">
        <v>125</v>
      </c>
      <c r="H138" s="143">
        <v>13.385</v>
      </c>
      <c r="I138" s="144">
        <v>348</v>
      </c>
      <c r="J138" s="144">
        <f>ROUND(I138*H138,2)</f>
        <v>4657.9799999999996</v>
      </c>
      <c r="K138" s="145"/>
      <c r="L138" s="31"/>
      <c r="M138" s="146" t="s">
        <v>1</v>
      </c>
      <c r="N138" s="147" t="s">
        <v>37</v>
      </c>
      <c r="O138" s="148">
        <v>0.47</v>
      </c>
      <c r="P138" s="148">
        <f>O138*H138</f>
        <v>6.2909499999999996</v>
      </c>
      <c r="Q138" s="148">
        <v>1.8380000000000001E-2</v>
      </c>
      <c r="R138" s="148">
        <f>Q138*H138</f>
        <v>0.24601629999999999</v>
      </c>
      <c r="S138" s="148">
        <v>0</v>
      </c>
      <c r="T138" s="149">
        <f>S138*H138</f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0" t="s">
        <v>126</v>
      </c>
      <c r="AT138" s="150" t="s">
        <v>122</v>
      </c>
      <c r="AU138" s="150" t="s">
        <v>82</v>
      </c>
      <c r="AY138" s="18" t="s">
        <v>119</v>
      </c>
      <c r="BE138" s="151">
        <f>IF(N138="základní",J138,0)</f>
        <v>4657.9799999999996</v>
      </c>
      <c r="BF138" s="151">
        <f>IF(N138="snížená",J138,0)</f>
        <v>0</v>
      </c>
      <c r="BG138" s="151">
        <f>IF(N138="zákl. přenesená",J138,0)</f>
        <v>0</v>
      </c>
      <c r="BH138" s="151">
        <f>IF(N138="sníž. přenesená",J138,0)</f>
        <v>0</v>
      </c>
      <c r="BI138" s="151">
        <f>IF(N138="nulová",J138,0)</f>
        <v>0</v>
      </c>
      <c r="BJ138" s="18" t="s">
        <v>80</v>
      </c>
      <c r="BK138" s="151">
        <f>ROUND(I138*H138,2)</f>
        <v>4657.9799999999996</v>
      </c>
      <c r="BL138" s="18" t="s">
        <v>126</v>
      </c>
      <c r="BM138" s="150" t="s">
        <v>139</v>
      </c>
    </row>
    <row r="139" spans="1:65" s="2" customFormat="1" ht="24.2" customHeight="1">
      <c r="A139" s="30"/>
      <c r="B139" s="138"/>
      <c r="C139" s="139" t="s">
        <v>126</v>
      </c>
      <c r="D139" s="139" t="s">
        <v>122</v>
      </c>
      <c r="E139" s="140" t="s">
        <v>140</v>
      </c>
      <c r="F139" s="141" t="s">
        <v>141</v>
      </c>
      <c r="G139" s="142" t="s">
        <v>125</v>
      </c>
      <c r="H139" s="143">
        <v>26.77</v>
      </c>
      <c r="I139" s="144">
        <v>83.7</v>
      </c>
      <c r="J139" s="144">
        <f>ROUND(I139*H139,2)</f>
        <v>2240.65</v>
      </c>
      <c r="K139" s="145"/>
      <c r="L139" s="31"/>
      <c r="M139" s="146" t="s">
        <v>1</v>
      </c>
      <c r="N139" s="147" t="s">
        <v>37</v>
      </c>
      <c r="O139" s="148">
        <v>0.09</v>
      </c>
      <c r="P139" s="148">
        <f>O139*H139</f>
        <v>2.4093</v>
      </c>
      <c r="Q139" s="148">
        <v>7.9000000000000008E-3</v>
      </c>
      <c r="R139" s="148">
        <f>Q139*H139</f>
        <v>0.211483</v>
      </c>
      <c r="S139" s="148">
        <v>0</v>
      </c>
      <c r="T139" s="149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0" t="s">
        <v>126</v>
      </c>
      <c r="AT139" s="150" t="s">
        <v>122</v>
      </c>
      <c r="AU139" s="150" t="s">
        <v>82</v>
      </c>
      <c r="AY139" s="18" t="s">
        <v>119</v>
      </c>
      <c r="BE139" s="151">
        <f>IF(N139="základní",J139,0)</f>
        <v>2240.65</v>
      </c>
      <c r="BF139" s="151">
        <f>IF(N139="snížená",J139,0)</f>
        <v>0</v>
      </c>
      <c r="BG139" s="151">
        <f>IF(N139="zákl. přenesená",J139,0)</f>
        <v>0</v>
      </c>
      <c r="BH139" s="151">
        <f>IF(N139="sníž. přenesená",J139,0)</f>
        <v>0</v>
      </c>
      <c r="BI139" s="151">
        <f>IF(N139="nulová",J139,0)</f>
        <v>0</v>
      </c>
      <c r="BJ139" s="18" t="s">
        <v>80</v>
      </c>
      <c r="BK139" s="151">
        <f>ROUND(I139*H139,2)</f>
        <v>2240.65</v>
      </c>
      <c r="BL139" s="18" t="s">
        <v>126</v>
      </c>
      <c r="BM139" s="150" t="s">
        <v>142</v>
      </c>
    </row>
    <row r="140" spans="1:65" s="13" customFormat="1">
      <c r="B140" s="152"/>
      <c r="D140" s="153" t="s">
        <v>128</v>
      </c>
      <c r="E140" s="154" t="s">
        <v>1</v>
      </c>
      <c r="F140" s="155" t="s">
        <v>143</v>
      </c>
      <c r="H140" s="156">
        <v>26.77</v>
      </c>
      <c r="L140" s="152"/>
      <c r="M140" s="157"/>
      <c r="N140" s="158"/>
      <c r="O140" s="158"/>
      <c r="P140" s="158"/>
      <c r="Q140" s="158"/>
      <c r="R140" s="158"/>
      <c r="S140" s="158"/>
      <c r="T140" s="159"/>
      <c r="AT140" s="154" t="s">
        <v>128</v>
      </c>
      <c r="AU140" s="154" t="s">
        <v>82</v>
      </c>
      <c r="AV140" s="13" t="s">
        <v>82</v>
      </c>
      <c r="AW140" s="13" t="s">
        <v>29</v>
      </c>
      <c r="AX140" s="13" t="s">
        <v>80</v>
      </c>
      <c r="AY140" s="154" t="s">
        <v>119</v>
      </c>
    </row>
    <row r="141" spans="1:65" s="2" customFormat="1" ht="21.75" customHeight="1">
      <c r="A141" s="30"/>
      <c r="B141" s="138"/>
      <c r="C141" s="139" t="s">
        <v>144</v>
      </c>
      <c r="D141" s="139" t="s">
        <v>122</v>
      </c>
      <c r="E141" s="140" t="s">
        <v>145</v>
      </c>
      <c r="F141" s="141" t="s">
        <v>146</v>
      </c>
      <c r="G141" s="142" t="s">
        <v>125</v>
      </c>
      <c r="H141" s="143">
        <v>6.46</v>
      </c>
      <c r="I141" s="144">
        <v>490</v>
      </c>
      <c r="J141" s="144">
        <f>ROUND(I141*H141,2)</f>
        <v>3165.4</v>
      </c>
      <c r="K141" s="145"/>
      <c r="L141" s="31"/>
      <c r="M141" s="146" t="s">
        <v>1</v>
      </c>
      <c r="N141" s="147" t="s">
        <v>37</v>
      </c>
      <c r="O141" s="148">
        <v>0.48</v>
      </c>
      <c r="P141" s="148">
        <f>O141*H141</f>
        <v>3.1008</v>
      </c>
      <c r="Q141" s="148">
        <v>1.6199999999999999E-2</v>
      </c>
      <c r="R141" s="148">
        <f>Q141*H141</f>
        <v>0.104652</v>
      </c>
      <c r="S141" s="148">
        <v>0</v>
      </c>
      <c r="T141" s="149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0" t="s">
        <v>126</v>
      </c>
      <c r="AT141" s="150" t="s">
        <v>122</v>
      </c>
      <c r="AU141" s="150" t="s">
        <v>82</v>
      </c>
      <c r="AY141" s="18" t="s">
        <v>119</v>
      </c>
      <c r="BE141" s="151">
        <f>IF(N141="základní",J141,0)</f>
        <v>3165.4</v>
      </c>
      <c r="BF141" s="151">
        <f>IF(N141="snížená",J141,0)</f>
        <v>0</v>
      </c>
      <c r="BG141" s="151">
        <f>IF(N141="zákl. přenesená",J141,0)</f>
        <v>0</v>
      </c>
      <c r="BH141" s="151">
        <f>IF(N141="sníž. přenesená",J141,0)</f>
        <v>0</v>
      </c>
      <c r="BI141" s="151">
        <f>IF(N141="nulová",J141,0)</f>
        <v>0</v>
      </c>
      <c r="BJ141" s="18" t="s">
        <v>80</v>
      </c>
      <c r="BK141" s="151">
        <f>ROUND(I141*H141,2)</f>
        <v>3165.4</v>
      </c>
      <c r="BL141" s="18" t="s">
        <v>126</v>
      </c>
      <c r="BM141" s="150" t="s">
        <v>147</v>
      </c>
    </row>
    <row r="142" spans="1:65" s="2" customFormat="1" ht="33" customHeight="1">
      <c r="A142" s="30"/>
      <c r="B142" s="138"/>
      <c r="C142" s="139" t="s">
        <v>120</v>
      </c>
      <c r="D142" s="139" t="s">
        <v>122</v>
      </c>
      <c r="E142" s="140" t="s">
        <v>148</v>
      </c>
      <c r="F142" s="141" t="s">
        <v>149</v>
      </c>
      <c r="G142" s="142" t="s">
        <v>125</v>
      </c>
      <c r="H142" s="143">
        <v>6.46</v>
      </c>
      <c r="I142" s="144">
        <v>120</v>
      </c>
      <c r="J142" s="144">
        <f>ROUND(I142*H142,2)</f>
        <v>775.2</v>
      </c>
      <c r="K142" s="145"/>
      <c r="L142" s="31"/>
      <c r="M142" s="146" t="s">
        <v>1</v>
      </c>
      <c r="N142" s="147" t="s">
        <v>37</v>
      </c>
      <c r="O142" s="148">
        <v>0.09</v>
      </c>
      <c r="P142" s="148">
        <f>O142*H142</f>
        <v>0.58140000000000003</v>
      </c>
      <c r="Q142" s="148">
        <v>5.4000000000000003E-3</v>
      </c>
      <c r="R142" s="148">
        <f>Q142*H142</f>
        <v>3.4883999999999998E-2</v>
      </c>
      <c r="S142" s="148">
        <v>0</v>
      </c>
      <c r="T142" s="149">
        <f>S142*H142</f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50" t="s">
        <v>126</v>
      </c>
      <c r="AT142" s="150" t="s">
        <v>122</v>
      </c>
      <c r="AU142" s="150" t="s">
        <v>82</v>
      </c>
      <c r="AY142" s="18" t="s">
        <v>119</v>
      </c>
      <c r="BE142" s="151">
        <f>IF(N142="základní",J142,0)</f>
        <v>775.2</v>
      </c>
      <c r="BF142" s="151">
        <f>IF(N142="snížená",J142,0)</f>
        <v>0</v>
      </c>
      <c r="BG142" s="151">
        <f>IF(N142="zákl. přenesená",J142,0)</f>
        <v>0</v>
      </c>
      <c r="BH142" s="151">
        <f>IF(N142="sníž. přenesená",J142,0)</f>
        <v>0</v>
      </c>
      <c r="BI142" s="151">
        <f>IF(N142="nulová",J142,0)</f>
        <v>0</v>
      </c>
      <c r="BJ142" s="18" t="s">
        <v>80</v>
      </c>
      <c r="BK142" s="151">
        <f>ROUND(I142*H142,2)</f>
        <v>775.2</v>
      </c>
      <c r="BL142" s="18" t="s">
        <v>126</v>
      </c>
      <c r="BM142" s="150" t="s">
        <v>150</v>
      </c>
    </row>
    <row r="143" spans="1:65" s="2" customFormat="1" ht="24.2" customHeight="1">
      <c r="A143" s="30"/>
      <c r="B143" s="138"/>
      <c r="C143" s="139" t="s">
        <v>151</v>
      </c>
      <c r="D143" s="139" t="s">
        <v>122</v>
      </c>
      <c r="E143" s="140" t="s">
        <v>152</v>
      </c>
      <c r="F143" s="141" t="s">
        <v>153</v>
      </c>
      <c r="G143" s="142" t="s">
        <v>125</v>
      </c>
      <c r="H143" s="143">
        <v>100</v>
      </c>
      <c r="I143" s="144">
        <v>253</v>
      </c>
      <c r="J143" s="144">
        <f>ROUND(I143*H143,2)</f>
        <v>25300</v>
      </c>
      <c r="K143" s="145"/>
      <c r="L143" s="31"/>
      <c r="M143" s="146" t="s">
        <v>1</v>
      </c>
      <c r="N143" s="147" t="s">
        <v>37</v>
      </c>
      <c r="O143" s="148">
        <v>0.34399999999999997</v>
      </c>
      <c r="P143" s="148">
        <f>O143*H143</f>
        <v>34.4</v>
      </c>
      <c r="Q143" s="148">
        <v>1.7000000000000001E-2</v>
      </c>
      <c r="R143" s="148">
        <f>Q143*H143</f>
        <v>1.7000000000000002</v>
      </c>
      <c r="S143" s="148">
        <v>0</v>
      </c>
      <c r="T143" s="149">
        <f>S143*H143</f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50" t="s">
        <v>126</v>
      </c>
      <c r="AT143" s="150" t="s">
        <v>122</v>
      </c>
      <c r="AU143" s="150" t="s">
        <v>82</v>
      </c>
      <c r="AY143" s="18" t="s">
        <v>119</v>
      </c>
      <c r="BE143" s="151">
        <f>IF(N143="základní",J143,0)</f>
        <v>25300</v>
      </c>
      <c r="BF143" s="151">
        <f>IF(N143="snížená",J143,0)</f>
        <v>0</v>
      </c>
      <c r="BG143" s="151">
        <f>IF(N143="zákl. přenesená",J143,0)</f>
        <v>0</v>
      </c>
      <c r="BH143" s="151">
        <f>IF(N143="sníž. přenesená",J143,0)</f>
        <v>0</v>
      </c>
      <c r="BI143" s="151">
        <f>IF(N143="nulová",J143,0)</f>
        <v>0</v>
      </c>
      <c r="BJ143" s="18" t="s">
        <v>80</v>
      </c>
      <c r="BK143" s="151">
        <f>ROUND(I143*H143,2)</f>
        <v>25300</v>
      </c>
      <c r="BL143" s="18" t="s">
        <v>126</v>
      </c>
      <c r="BM143" s="150" t="s">
        <v>154</v>
      </c>
    </row>
    <row r="144" spans="1:65" s="2" customFormat="1" ht="24.2" customHeight="1">
      <c r="A144" s="30"/>
      <c r="B144" s="138"/>
      <c r="C144" s="139" t="s">
        <v>155</v>
      </c>
      <c r="D144" s="139" t="s">
        <v>122</v>
      </c>
      <c r="E144" s="140" t="s">
        <v>156</v>
      </c>
      <c r="F144" s="141" t="s">
        <v>157</v>
      </c>
      <c r="G144" s="142" t="s">
        <v>125</v>
      </c>
      <c r="H144" s="143">
        <v>6.46</v>
      </c>
      <c r="I144" s="144">
        <v>204</v>
      </c>
      <c r="J144" s="144">
        <f>ROUND(I144*H144,2)</f>
        <v>1317.84</v>
      </c>
      <c r="K144" s="145"/>
      <c r="L144" s="31"/>
      <c r="M144" s="146" t="s">
        <v>1</v>
      </c>
      <c r="N144" s="147" t="s">
        <v>37</v>
      </c>
      <c r="O144" s="148">
        <v>0.27200000000000002</v>
      </c>
      <c r="P144" s="148">
        <f>O144*H144</f>
        <v>1.75712</v>
      </c>
      <c r="Q144" s="148">
        <v>4.0000000000000001E-3</v>
      </c>
      <c r="R144" s="148">
        <f>Q144*H144</f>
        <v>2.5840000000000002E-2</v>
      </c>
      <c r="S144" s="148">
        <v>0</v>
      </c>
      <c r="T144" s="149">
        <f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0" t="s">
        <v>126</v>
      </c>
      <c r="AT144" s="150" t="s">
        <v>122</v>
      </c>
      <c r="AU144" s="150" t="s">
        <v>82</v>
      </c>
      <c r="AY144" s="18" t="s">
        <v>119</v>
      </c>
      <c r="BE144" s="151">
        <f>IF(N144="základní",J144,0)</f>
        <v>1317.84</v>
      </c>
      <c r="BF144" s="151">
        <f>IF(N144="snížená",J144,0)</f>
        <v>0</v>
      </c>
      <c r="BG144" s="151">
        <f>IF(N144="zákl. přenesená",J144,0)</f>
        <v>0</v>
      </c>
      <c r="BH144" s="151">
        <f>IF(N144="sníž. přenesená",J144,0)</f>
        <v>0</v>
      </c>
      <c r="BI144" s="151">
        <f>IF(N144="nulová",J144,0)</f>
        <v>0</v>
      </c>
      <c r="BJ144" s="18" t="s">
        <v>80</v>
      </c>
      <c r="BK144" s="151">
        <f>ROUND(I144*H144,2)</f>
        <v>1317.84</v>
      </c>
      <c r="BL144" s="18" t="s">
        <v>126</v>
      </c>
      <c r="BM144" s="150" t="s">
        <v>158</v>
      </c>
    </row>
    <row r="145" spans="1:65" s="12" customFormat="1" ht="22.9" customHeight="1">
      <c r="B145" s="126"/>
      <c r="D145" s="127" t="s">
        <v>71</v>
      </c>
      <c r="E145" s="136" t="s">
        <v>159</v>
      </c>
      <c r="F145" s="136" t="s">
        <v>160</v>
      </c>
      <c r="J145" s="137">
        <f>BK145</f>
        <v>6283.42</v>
      </c>
      <c r="L145" s="126"/>
      <c r="M145" s="130"/>
      <c r="N145" s="131"/>
      <c r="O145" s="131"/>
      <c r="P145" s="132">
        <f>SUM(P146:P148)</f>
        <v>9.5876000000000001</v>
      </c>
      <c r="Q145" s="131"/>
      <c r="R145" s="132">
        <f>SUM(R146:R148)</f>
        <v>0</v>
      </c>
      <c r="S145" s="131"/>
      <c r="T145" s="133">
        <f>SUM(T146:T148)</f>
        <v>1.19845</v>
      </c>
      <c r="AR145" s="127" t="s">
        <v>80</v>
      </c>
      <c r="AT145" s="134" t="s">
        <v>71</v>
      </c>
      <c r="AU145" s="134" t="s">
        <v>80</v>
      </c>
      <c r="AY145" s="127" t="s">
        <v>119</v>
      </c>
      <c r="BK145" s="135">
        <f>SUM(BK146:BK148)</f>
        <v>6283.42</v>
      </c>
    </row>
    <row r="146" spans="1:65" s="2" customFormat="1" ht="37.9" customHeight="1">
      <c r="A146" s="30"/>
      <c r="B146" s="138"/>
      <c r="C146" s="139" t="s">
        <v>159</v>
      </c>
      <c r="D146" s="139" t="s">
        <v>122</v>
      </c>
      <c r="E146" s="140" t="s">
        <v>161</v>
      </c>
      <c r="F146" s="141" t="s">
        <v>162</v>
      </c>
      <c r="G146" s="142" t="s">
        <v>125</v>
      </c>
      <c r="H146" s="143">
        <v>100</v>
      </c>
      <c r="I146" s="144">
        <v>41.6</v>
      </c>
      <c r="J146" s="144">
        <f>ROUND(I146*H146,2)</f>
        <v>4160</v>
      </c>
      <c r="K146" s="145"/>
      <c r="L146" s="202"/>
      <c r="M146" s="203" t="s">
        <v>1</v>
      </c>
      <c r="N146" s="204" t="s">
        <v>37</v>
      </c>
      <c r="O146" s="205">
        <v>0.08</v>
      </c>
      <c r="P146" s="205">
        <f>O146*H146</f>
        <v>8</v>
      </c>
      <c r="Q146" s="205">
        <v>0</v>
      </c>
      <c r="R146" s="205">
        <f>Q146*H146</f>
        <v>0</v>
      </c>
      <c r="S146" s="205">
        <v>0.01</v>
      </c>
      <c r="T146" s="206">
        <f>S146*H146</f>
        <v>1</v>
      </c>
      <c r="U146" s="207"/>
      <c r="V146" s="207" t="s">
        <v>392</v>
      </c>
      <c r="W146" s="207"/>
      <c r="X146" s="30"/>
      <c r="Y146" s="30"/>
      <c r="Z146" s="30"/>
      <c r="AA146" s="30"/>
      <c r="AB146" s="30"/>
      <c r="AC146" s="30"/>
      <c r="AD146" s="30"/>
      <c r="AE146" s="30"/>
      <c r="AR146" s="150" t="s">
        <v>126</v>
      </c>
      <c r="AT146" s="150" t="s">
        <v>122</v>
      </c>
      <c r="AU146" s="150" t="s">
        <v>82</v>
      </c>
      <c r="AY146" s="18" t="s">
        <v>119</v>
      </c>
      <c r="BE146" s="151">
        <f>IF(N146="základní",J146,0)</f>
        <v>4160</v>
      </c>
      <c r="BF146" s="151">
        <f>IF(N146="snížená",J146,0)</f>
        <v>0</v>
      </c>
      <c r="BG146" s="151">
        <f>IF(N146="zákl. přenesená",J146,0)</f>
        <v>0</v>
      </c>
      <c r="BH146" s="151">
        <f>IF(N146="sníž. přenesená",J146,0)</f>
        <v>0</v>
      </c>
      <c r="BI146" s="151">
        <f>IF(N146="nulová",J146,0)</f>
        <v>0</v>
      </c>
      <c r="BJ146" s="18" t="s">
        <v>80</v>
      </c>
      <c r="BK146" s="151">
        <f>ROUND(I146*H146,2)</f>
        <v>4160</v>
      </c>
      <c r="BL146" s="18" t="s">
        <v>126</v>
      </c>
      <c r="BM146" s="150" t="s">
        <v>163</v>
      </c>
    </row>
    <row r="147" spans="1:65" s="2" customFormat="1" ht="37.9" customHeight="1">
      <c r="A147" s="30"/>
      <c r="B147" s="138"/>
      <c r="C147" s="139" t="s">
        <v>164</v>
      </c>
      <c r="D147" s="139" t="s">
        <v>122</v>
      </c>
      <c r="E147" s="140" t="s">
        <v>165</v>
      </c>
      <c r="F147" s="141" t="s">
        <v>166</v>
      </c>
      <c r="G147" s="142" t="s">
        <v>125</v>
      </c>
      <c r="H147" s="143">
        <v>19.844999999999999</v>
      </c>
      <c r="I147" s="144">
        <v>107</v>
      </c>
      <c r="J147" s="144">
        <f>ROUND(I147*H147,2)</f>
        <v>2123.42</v>
      </c>
      <c r="K147" s="145"/>
      <c r="L147" s="202"/>
      <c r="M147" s="203" t="s">
        <v>1</v>
      </c>
      <c r="N147" s="204" t="s">
        <v>37</v>
      </c>
      <c r="O147" s="205">
        <v>0.08</v>
      </c>
      <c r="P147" s="205">
        <f>O147*H147</f>
        <v>1.5875999999999999</v>
      </c>
      <c r="Q147" s="205">
        <v>0</v>
      </c>
      <c r="R147" s="205">
        <f>Q147*H147</f>
        <v>0</v>
      </c>
      <c r="S147" s="205">
        <v>0.01</v>
      </c>
      <c r="T147" s="206">
        <f>S147*H147</f>
        <v>0.19844999999999999</v>
      </c>
      <c r="U147" s="207"/>
      <c r="V147" s="207" t="s">
        <v>392</v>
      </c>
      <c r="W147" s="207"/>
      <c r="X147" s="30"/>
      <c r="Y147" s="30"/>
      <c r="Z147" s="30"/>
      <c r="AA147" s="30"/>
      <c r="AB147" s="30"/>
      <c r="AC147" s="30"/>
      <c r="AD147" s="30"/>
      <c r="AE147" s="30"/>
      <c r="AR147" s="150" t="s">
        <v>126</v>
      </c>
      <c r="AT147" s="150" t="s">
        <v>122</v>
      </c>
      <c r="AU147" s="150" t="s">
        <v>82</v>
      </c>
      <c r="AY147" s="18" t="s">
        <v>119</v>
      </c>
      <c r="BE147" s="151">
        <f>IF(N147="základní",J147,0)</f>
        <v>2123.42</v>
      </c>
      <c r="BF147" s="151">
        <f>IF(N147="snížená",J147,0)</f>
        <v>0</v>
      </c>
      <c r="BG147" s="151">
        <f>IF(N147="zákl. přenesená",J147,0)</f>
        <v>0</v>
      </c>
      <c r="BH147" s="151">
        <f>IF(N147="sníž. přenesená",J147,0)</f>
        <v>0</v>
      </c>
      <c r="BI147" s="151">
        <f>IF(N147="nulová",J147,0)</f>
        <v>0</v>
      </c>
      <c r="BJ147" s="18" t="s">
        <v>80</v>
      </c>
      <c r="BK147" s="151">
        <f>ROUND(I147*H147,2)</f>
        <v>2123.42</v>
      </c>
      <c r="BL147" s="18" t="s">
        <v>126</v>
      </c>
      <c r="BM147" s="150" t="s">
        <v>167</v>
      </c>
    </row>
    <row r="148" spans="1:65" s="13" customFormat="1">
      <c r="B148" s="152"/>
      <c r="D148" s="153" t="s">
        <v>128</v>
      </c>
      <c r="E148" s="154" t="s">
        <v>1</v>
      </c>
      <c r="F148" s="155" t="s">
        <v>129</v>
      </c>
      <c r="H148" s="156">
        <v>19.844999999999999</v>
      </c>
      <c r="L148" s="152"/>
      <c r="M148" s="157"/>
      <c r="N148" s="158"/>
      <c r="O148" s="158"/>
      <c r="P148" s="158"/>
      <c r="Q148" s="158"/>
      <c r="R148" s="158"/>
      <c r="S148" s="158"/>
      <c r="T148" s="159"/>
      <c r="AT148" s="154" t="s">
        <v>128</v>
      </c>
      <c r="AU148" s="154" t="s">
        <v>82</v>
      </c>
      <c r="AV148" s="13" t="s">
        <v>82</v>
      </c>
      <c r="AW148" s="13" t="s">
        <v>29</v>
      </c>
      <c r="AX148" s="13" t="s">
        <v>80</v>
      </c>
      <c r="AY148" s="154" t="s">
        <v>119</v>
      </c>
    </row>
    <row r="149" spans="1:65" s="12" customFormat="1" ht="22.9" customHeight="1">
      <c r="B149" s="126"/>
      <c r="D149" s="127" t="s">
        <v>71</v>
      </c>
      <c r="E149" s="136" t="s">
        <v>168</v>
      </c>
      <c r="F149" s="136" t="s">
        <v>169</v>
      </c>
      <c r="J149" s="137">
        <f>BK149</f>
        <v>5587.51</v>
      </c>
      <c r="L149" s="126"/>
      <c r="M149" s="130"/>
      <c r="N149" s="131"/>
      <c r="O149" s="131"/>
      <c r="P149" s="132">
        <f>SUM(P150:P154)</f>
        <v>3.3667299999999996</v>
      </c>
      <c r="Q149" s="131"/>
      <c r="R149" s="132">
        <f>SUM(R150:R154)</f>
        <v>0</v>
      </c>
      <c r="S149" s="131"/>
      <c r="T149" s="133">
        <f>SUM(T150:T154)</f>
        <v>0</v>
      </c>
      <c r="AR149" s="127" t="s">
        <v>80</v>
      </c>
      <c r="AT149" s="134" t="s">
        <v>71</v>
      </c>
      <c r="AU149" s="134" t="s">
        <v>80</v>
      </c>
      <c r="AY149" s="127" t="s">
        <v>119</v>
      </c>
      <c r="BK149" s="135">
        <f>SUM(BK150:BK154)</f>
        <v>5587.51</v>
      </c>
    </row>
    <row r="150" spans="1:65" s="2" customFormat="1" ht="24.2" customHeight="1">
      <c r="A150" s="30"/>
      <c r="B150" s="138"/>
      <c r="C150" s="139" t="s">
        <v>170</v>
      </c>
      <c r="D150" s="139" t="s">
        <v>122</v>
      </c>
      <c r="E150" s="140" t="s">
        <v>171</v>
      </c>
      <c r="F150" s="141" t="s">
        <v>172</v>
      </c>
      <c r="G150" s="142" t="s">
        <v>173</v>
      </c>
      <c r="H150" s="143">
        <v>1.97</v>
      </c>
      <c r="I150" s="144">
        <v>612</v>
      </c>
      <c r="J150" s="144">
        <f>ROUND(I150*H150,2)</f>
        <v>1205.6400000000001</v>
      </c>
      <c r="K150" s="145"/>
      <c r="L150" s="31"/>
      <c r="M150" s="146" t="s">
        <v>1</v>
      </c>
      <c r="N150" s="147" t="s">
        <v>37</v>
      </c>
      <c r="O150" s="148">
        <v>1.47</v>
      </c>
      <c r="P150" s="148">
        <f>O150*H150</f>
        <v>2.8958999999999997</v>
      </c>
      <c r="Q150" s="148">
        <v>0</v>
      </c>
      <c r="R150" s="148">
        <f>Q150*H150</f>
        <v>0</v>
      </c>
      <c r="S150" s="148">
        <v>0</v>
      </c>
      <c r="T150" s="149">
        <f>S150*H150</f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50" t="s">
        <v>126</v>
      </c>
      <c r="AT150" s="150" t="s">
        <v>122</v>
      </c>
      <c r="AU150" s="150" t="s">
        <v>82</v>
      </c>
      <c r="AY150" s="18" t="s">
        <v>119</v>
      </c>
      <c r="BE150" s="151">
        <f>IF(N150="základní",J150,0)</f>
        <v>1205.6400000000001</v>
      </c>
      <c r="BF150" s="151">
        <f>IF(N150="snížená",J150,0)</f>
        <v>0</v>
      </c>
      <c r="BG150" s="151">
        <f>IF(N150="zákl. přenesená",J150,0)</f>
        <v>0</v>
      </c>
      <c r="BH150" s="151">
        <f>IF(N150="sníž. přenesená",J150,0)</f>
        <v>0</v>
      </c>
      <c r="BI150" s="151">
        <f>IF(N150="nulová",J150,0)</f>
        <v>0</v>
      </c>
      <c r="BJ150" s="18" t="s">
        <v>80</v>
      </c>
      <c r="BK150" s="151">
        <f>ROUND(I150*H150,2)</f>
        <v>1205.6400000000001</v>
      </c>
      <c r="BL150" s="18" t="s">
        <v>126</v>
      </c>
      <c r="BM150" s="150" t="s">
        <v>174</v>
      </c>
    </row>
    <row r="151" spans="1:65" s="2" customFormat="1" ht="24.2" customHeight="1">
      <c r="A151" s="30"/>
      <c r="B151" s="138"/>
      <c r="C151" s="139" t="s">
        <v>175</v>
      </c>
      <c r="D151" s="139" t="s">
        <v>122</v>
      </c>
      <c r="E151" s="140" t="s">
        <v>176</v>
      </c>
      <c r="F151" s="141" t="s">
        <v>177</v>
      </c>
      <c r="G151" s="142" t="s">
        <v>173</v>
      </c>
      <c r="H151" s="143">
        <v>1.97</v>
      </c>
      <c r="I151" s="144">
        <v>314</v>
      </c>
      <c r="J151" s="144">
        <f>ROUND(I151*H151,2)</f>
        <v>618.58000000000004</v>
      </c>
      <c r="K151" s="145"/>
      <c r="L151" s="31"/>
      <c r="M151" s="146" t="s">
        <v>1</v>
      </c>
      <c r="N151" s="147" t="s">
        <v>37</v>
      </c>
      <c r="O151" s="148">
        <v>0.125</v>
      </c>
      <c r="P151" s="148">
        <f>O151*H151</f>
        <v>0.24625</v>
      </c>
      <c r="Q151" s="148">
        <v>0</v>
      </c>
      <c r="R151" s="148">
        <f>Q151*H151</f>
        <v>0</v>
      </c>
      <c r="S151" s="148">
        <v>0</v>
      </c>
      <c r="T151" s="149">
        <f>S151*H151</f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50" t="s">
        <v>126</v>
      </c>
      <c r="AT151" s="150" t="s">
        <v>122</v>
      </c>
      <c r="AU151" s="150" t="s">
        <v>82</v>
      </c>
      <c r="AY151" s="18" t="s">
        <v>119</v>
      </c>
      <c r="BE151" s="151">
        <f>IF(N151="základní",J151,0)</f>
        <v>618.58000000000004</v>
      </c>
      <c r="BF151" s="151">
        <f>IF(N151="snížená",J151,0)</f>
        <v>0</v>
      </c>
      <c r="BG151" s="151">
        <f>IF(N151="zákl. přenesená",J151,0)</f>
        <v>0</v>
      </c>
      <c r="BH151" s="151">
        <f>IF(N151="sníž. přenesená",J151,0)</f>
        <v>0</v>
      </c>
      <c r="BI151" s="151">
        <f>IF(N151="nulová",J151,0)</f>
        <v>0</v>
      </c>
      <c r="BJ151" s="18" t="s">
        <v>80</v>
      </c>
      <c r="BK151" s="151">
        <f>ROUND(I151*H151,2)</f>
        <v>618.58000000000004</v>
      </c>
      <c r="BL151" s="18" t="s">
        <v>126</v>
      </c>
      <c r="BM151" s="150" t="s">
        <v>178</v>
      </c>
    </row>
    <row r="152" spans="1:65" s="2" customFormat="1" ht="24.2" customHeight="1">
      <c r="A152" s="30"/>
      <c r="B152" s="138"/>
      <c r="C152" s="139" t="s">
        <v>179</v>
      </c>
      <c r="D152" s="139" t="s">
        <v>122</v>
      </c>
      <c r="E152" s="140" t="s">
        <v>180</v>
      </c>
      <c r="F152" s="141" t="s">
        <v>181</v>
      </c>
      <c r="G152" s="142" t="s">
        <v>173</v>
      </c>
      <c r="H152" s="143">
        <v>37.43</v>
      </c>
      <c r="I152" s="144">
        <v>13.7</v>
      </c>
      <c r="J152" s="144">
        <f>ROUND(I152*H152,2)</f>
        <v>512.79</v>
      </c>
      <c r="K152" s="145"/>
      <c r="L152" s="31"/>
      <c r="M152" s="146" t="s">
        <v>1</v>
      </c>
      <c r="N152" s="147" t="s">
        <v>37</v>
      </c>
      <c r="O152" s="148">
        <v>6.0000000000000001E-3</v>
      </c>
      <c r="P152" s="148">
        <f>O152*H152</f>
        <v>0.22458</v>
      </c>
      <c r="Q152" s="148">
        <v>0</v>
      </c>
      <c r="R152" s="148">
        <f>Q152*H152</f>
        <v>0</v>
      </c>
      <c r="S152" s="148">
        <v>0</v>
      </c>
      <c r="T152" s="149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0" t="s">
        <v>126</v>
      </c>
      <c r="AT152" s="150" t="s">
        <v>122</v>
      </c>
      <c r="AU152" s="150" t="s">
        <v>82</v>
      </c>
      <c r="AY152" s="18" t="s">
        <v>119</v>
      </c>
      <c r="BE152" s="151">
        <f>IF(N152="základní",J152,0)</f>
        <v>512.79</v>
      </c>
      <c r="BF152" s="151">
        <f>IF(N152="snížená",J152,0)</f>
        <v>0</v>
      </c>
      <c r="BG152" s="151">
        <f>IF(N152="zákl. přenesená",J152,0)</f>
        <v>0</v>
      </c>
      <c r="BH152" s="151">
        <f>IF(N152="sníž. přenesená",J152,0)</f>
        <v>0</v>
      </c>
      <c r="BI152" s="151">
        <f>IF(N152="nulová",J152,0)</f>
        <v>0</v>
      </c>
      <c r="BJ152" s="18" t="s">
        <v>80</v>
      </c>
      <c r="BK152" s="151">
        <f>ROUND(I152*H152,2)</f>
        <v>512.79</v>
      </c>
      <c r="BL152" s="18" t="s">
        <v>126</v>
      </c>
      <c r="BM152" s="150" t="s">
        <v>182</v>
      </c>
    </row>
    <row r="153" spans="1:65" s="13" customFormat="1">
      <c r="B153" s="152"/>
      <c r="D153" s="153" t="s">
        <v>128</v>
      </c>
      <c r="F153" s="155" t="s">
        <v>183</v>
      </c>
      <c r="H153" s="156">
        <v>37.43</v>
      </c>
      <c r="L153" s="152"/>
      <c r="M153" s="157"/>
      <c r="N153" s="158"/>
      <c r="O153" s="158"/>
      <c r="P153" s="158"/>
      <c r="Q153" s="158"/>
      <c r="R153" s="158"/>
      <c r="S153" s="158"/>
      <c r="T153" s="159"/>
      <c r="AT153" s="154" t="s">
        <v>128</v>
      </c>
      <c r="AU153" s="154" t="s">
        <v>82</v>
      </c>
      <c r="AV153" s="13" t="s">
        <v>82</v>
      </c>
      <c r="AW153" s="13" t="s">
        <v>3</v>
      </c>
      <c r="AX153" s="13" t="s">
        <v>80</v>
      </c>
      <c r="AY153" s="154" t="s">
        <v>119</v>
      </c>
    </row>
    <row r="154" spans="1:65" s="2" customFormat="1" ht="33" customHeight="1">
      <c r="A154" s="30"/>
      <c r="B154" s="138"/>
      <c r="C154" s="139" t="s">
        <v>184</v>
      </c>
      <c r="D154" s="139" t="s">
        <v>122</v>
      </c>
      <c r="E154" s="140" t="s">
        <v>185</v>
      </c>
      <c r="F154" s="141" t="s">
        <v>186</v>
      </c>
      <c r="G154" s="142" t="s">
        <v>173</v>
      </c>
      <c r="H154" s="143">
        <v>1.97</v>
      </c>
      <c r="I154" s="144">
        <v>1650</v>
      </c>
      <c r="J154" s="144">
        <f>ROUND(I154*H154,2)</f>
        <v>3250.5</v>
      </c>
      <c r="K154" s="145"/>
      <c r="L154" s="31"/>
      <c r="M154" s="146" t="s">
        <v>1</v>
      </c>
      <c r="N154" s="147" t="s">
        <v>37</v>
      </c>
      <c r="O154" s="148">
        <v>0</v>
      </c>
      <c r="P154" s="148">
        <f>O154*H154</f>
        <v>0</v>
      </c>
      <c r="Q154" s="148">
        <v>0</v>
      </c>
      <c r="R154" s="148">
        <f>Q154*H154</f>
        <v>0</v>
      </c>
      <c r="S154" s="148">
        <v>0</v>
      </c>
      <c r="T154" s="149">
        <f>S154*H154</f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0" t="s">
        <v>126</v>
      </c>
      <c r="AT154" s="150" t="s">
        <v>122</v>
      </c>
      <c r="AU154" s="150" t="s">
        <v>82</v>
      </c>
      <c r="AY154" s="18" t="s">
        <v>119</v>
      </c>
      <c r="BE154" s="151">
        <f>IF(N154="základní",J154,0)</f>
        <v>3250.5</v>
      </c>
      <c r="BF154" s="151">
        <f>IF(N154="snížená",J154,0)</f>
        <v>0</v>
      </c>
      <c r="BG154" s="151">
        <f>IF(N154="zákl. přenesená",J154,0)</f>
        <v>0</v>
      </c>
      <c r="BH154" s="151">
        <f>IF(N154="sníž. přenesená",J154,0)</f>
        <v>0</v>
      </c>
      <c r="BI154" s="151">
        <f>IF(N154="nulová",J154,0)</f>
        <v>0</v>
      </c>
      <c r="BJ154" s="18" t="s">
        <v>80</v>
      </c>
      <c r="BK154" s="151">
        <f>ROUND(I154*H154,2)</f>
        <v>3250.5</v>
      </c>
      <c r="BL154" s="18" t="s">
        <v>126</v>
      </c>
      <c r="BM154" s="150" t="s">
        <v>187</v>
      </c>
    </row>
    <row r="155" spans="1:65" s="12" customFormat="1" ht="22.9" customHeight="1">
      <c r="B155" s="126"/>
      <c r="D155" s="127" t="s">
        <v>71</v>
      </c>
      <c r="E155" s="136" t="s">
        <v>188</v>
      </c>
      <c r="F155" s="136" t="s">
        <v>189</v>
      </c>
      <c r="J155" s="137">
        <f>BK155</f>
        <v>17200</v>
      </c>
      <c r="L155" s="126"/>
      <c r="M155" s="130"/>
      <c r="N155" s="131"/>
      <c r="O155" s="131"/>
      <c r="P155" s="132">
        <f>P156</f>
        <v>3.3239999999999998</v>
      </c>
      <c r="Q155" s="131"/>
      <c r="R155" s="132">
        <f>R156</f>
        <v>0</v>
      </c>
      <c r="S155" s="131"/>
      <c r="T155" s="133">
        <f>T156</f>
        <v>0</v>
      </c>
      <c r="AR155" s="127" t="s">
        <v>80</v>
      </c>
      <c r="AT155" s="134" t="s">
        <v>71</v>
      </c>
      <c r="AU155" s="134" t="s">
        <v>80</v>
      </c>
      <c r="AY155" s="127" t="s">
        <v>119</v>
      </c>
      <c r="BK155" s="135">
        <f>BK156</f>
        <v>17200</v>
      </c>
    </row>
    <row r="156" spans="1:65" s="2" customFormat="1" ht="16.5" customHeight="1">
      <c r="A156" s="30"/>
      <c r="B156" s="138"/>
      <c r="C156" s="139" t="s">
        <v>8</v>
      </c>
      <c r="D156" s="139" t="s">
        <v>122</v>
      </c>
      <c r="E156" s="140" t="s">
        <v>190</v>
      </c>
      <c r="F156" s="141" t="s">
        <v>407</v>
      </c>
      <c r="G156" s="142" t="s">
        <v>396</v>
      </c>
      <c r="H156" s="143">
        <v>4</v>
      </c>
      <c r="I156" s="144">
        <v>4300</v>
      </c>
      <c r="J156" s="144">
        <f>ROUND(I156*H156,2)</f>
        <v>17200</v>
      </c>
      <c r="K156" s="145"/>
      <c r="L156" s="31"/>
      <c r="M156" s="146" t="s">
        <v>1</v>
      </c>
      <c r="N156" s="147" t="s">
        <v>37</v>
      </c>
      <c r="O156" s="148">
        <v>0.83099999999999996</v>
      </c>
      <c r="P156" s="148">
        <f>O156*H156</f>
        <v>3.3239999999999998</v>
      </c>
      <c r="Q156" s="148">
        <v>0</v>
      </c>
      <c r="R156" s="148">
        <f>Q156*H156</f>
        <v>0</v>
      </c>
      <c r="S156" s="148">
        <v>0</v>
      </c>
      <c r="T156" s="149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0" t="s">
        <v>126</v>
      </c>
      <c r="AT156" s="150" t="s">
        <v>122</v>
      </c>
      <c r="AU156" s="150" t="s">
        <v>82</v>
      </c>
      <c r="AY156" s="18" t="s">
        <v>119</v>
      </c>
      <c r="BE156" s="151">
        <f>IF(N156="základní",J156,0)</f>
        <v>17200</v>
      </c>
      <c r="BF156" s="151">
        <f>IF(N156="snížená",J156,0)</f>
        <v>0</v>
      </c>
      <c r="BG156" s="151">
        <f>IF(N156="zákl. přenesená",J156,0)</f>
        <v>0</v>
      </c>
      <c r="BH156" s="151">
        <f>IF(N156="sníž. přenesená",J156,0)</f>
        <v>0</v>
      </c>
      <c r="BI156" s="151">
        <f>IF(N156="nulová",J156,0)</f>
        <v>0</v>
      </c>
      <c r="BJ156" s="18" t="s">
        <v>80</v>
      </c>
      <c r="BK156" s="151">
        <f>ROUND(I156*H156,2)</f>
        <v>17200</v>
      </c>
      <c r="BL156" s="18" t="s">
        <v>126</v>
      </c>
      <c r="BM156" s="150" t="s">
        <v>191</v>
      </c>
    </row>
    <row r="157" spans="1:65" s="12" customFormat="1" ht="25.9" customHeight="1">
      <c r="B157" s="126"/>
      <c r="D157" s="127" t="s">
        <v>71</v>
      </c>
      <c r="E157" s="128" t="s">
        <v>192</v>
      </c>
      <c r="F157" s="128" t="s">
        <v>193</v>
      </c>
      <c r="J157" s="129">
        <f>BK157</f>
        <v>68336.290000000008</v>
      </c>
      <c r="L157" s="126"/>
      <c r="M157" s="130"/>
      <c r="N157" s="131"/>
      <c r="O157" s="131"/>
      <c r="P157" s="132">
        <f>P158+P166+P172+P181+P191+P197</f>
        <v>71.654663999999997</v>
      </c>
      <c r="Q157" s="131"/>
      <c r="R157" s="132">
        <f>R158+R166+R172+R181+R191+R197</f>
        <v>0.91959441999999991</v>
      </c>
      <c r="S157" s="131"/>
      <c r="T157" s="133">
        <f>T158+T166+T172+T181+T191+T197</f>
        <v>5.729327E-2</v>
      </c>
      <c r="AR157" s="127" t="s">
        <v>82</v>
      </c>
      <c r="AT157" s="134" t="s">
        <v>71</v>
      </c>
      <c r="AU157" s="134" t="s">
        <v>72</v>
      </c>
      <c r="AY157" s="127" t="s">
        <v>119</v>
      </c>
      <c r="BK157" s="135">
        <f>BK158+BK166+BK172+BK181+BK191+BK197</f>
        <v>68336.290000000008</v>
      </c>
    </row>
    <row r="158" spans="1:65" s="12" customFormat="1" ht="22.9" customHeight="1">
      <c r="B158" s="126"/>
      <c r="D158" s="127" t="s">
        <v>71</v>
      </c>
      <c r="E158" s="136" t="s">
        <v>194</v>
      </c>
      <c r="F158" s="136" t="s">
        <v>195</v>
      </c>
      <c r="J158" s="137">
        <f>BK158</f>
        <v>26533.439999999999</v>
      </c>
      <c r="L158" s="126"/>
      <c r="M158" s="130"/>
      <c r="N158" s="131"/>
      <c r="O158" s="131"/>
      <c r="P158" s="132">
        <f>SUM(P159:P165)</f>
        <v>15.39002</v>
      </c>
      <c r="Q158" s="131"/>
      <c r="R158" s="132">
        <f>SUM(R159:R165)</f>
        <v>0.32311499999999999</v>
      </c>
      <c r="S158" s="131"/>
      <c r="T158" s="133">
        <f>SUM(T159:T165)</f>
        <v>0</v>
      </c>
      <c r="AR158" s="127" t="s">
        <v>82</v>
      </c>
      <c r="AT158" s="134" t="s">
        <v>71</v>
      </c>
      <c r="AU158" s="134" t="s">
        <v>80</v>
      </c>
      <c r="AY158" s="127" t="s">
        <v>119</v>
      </c>
      <c r="BK158" s="135">
        <f>SUM(BK159:BK165)</f>
        <v>26533.439999999999</v>
      </c>
    </row>
    <row r="159" spans="1:65" s="2" customFormat="1" ht="24.2" customHeight="1">
      <c r="A159" s="30"/>
      <c r="B159" s="138"/>
      <c r="C159" s="139" t="s">
        <v>196</v>
      </c>
      <c r="D159" s="139" t="s">
        <v>122</v>
      </c>
      <c r="E159" s="140" t="s">
        <v>197</v>
      </c>
      <c r="F159" s="141" t="s">
        <v>198</v>
      </c>
      <c r="G159" s="142" t="s">
        <v>125</v>
      </c>
      <c r="H159" s="143">
        <v>11.5</v>
      </c>
      <c r="I159" s="144">
        <v>1150</v>
      </c>
      <c r="J159" s="144">
        <f>ROUND(I159*H159,2)</f>
        <v>13225</v>
      </c>
      <c r="K159" s="145"/>
      <c r="L159" s="31"/>
      <c r="M159" s="146" t="s">
        <v>1</v>
      </c>
      <c r="N159" s="147" t="s">
        <v>37</v>
      </c>
      <c r="O159" s="148">
        <v>0.999</v>
      </c>
      <c r="P159" s="148">
        <f>O159*H159</f>
        <v>11.4885</v>
      </c>
      <c r="Q159" s="148">
        <v>2.681E-2</v>
      </c>
      <c r="R159" s="148">
        <f>Q159*H159</f>
        <v>0.30831500000000001</v>
      </c>
      <c r="S159" s="148">
        <v>0</v>
      </c>
      <c r="T159" s="149">
        <f>S159*H159</f>
        <v>0</v>
      </c>
      <c r="U159" s="30"/>
      <c r="V159" s="30" t="s">
        <v>385</v>
      </c>
      <c r="W159" s="30"/>
      <c r="X159" s="30"/>
      <c r="Y159" s="30"/>
      <c r="Z159" s="30"/>
      <c r="AA159" s="30"/>
      <c r="AB159" s="30"/>
      <c r="AC159" s="30"/>
      <c r="AD159" s="30"/>
      <c r="AE159" s="30"/>
      <c r="AR159" s="150" t="s">
        <v>196</v>
      </c>
      <c r="AT159" s="150" t="s">
        <v>122</v>
      </c>
      <c r="AU159" s="150" t="s">
        <v>82</v>
      </c>
      <c r="AY159" s="18" t="s">
        <v>119</v>
      </c>
      <c r="BE159" s="151">
        <f>IF(N159="základní",J159,0)</f>
        <v>13225</v>
      </c>
      <c r="BF159" s="151">
        <f>IF(N159="snížená",J159,0)</f>
        <v>0</v>
      </c>
      <c r="BG159" s="151">
        <f>IF(N159="zákl. přenesená",J159,0)</f>
        <v>0</v>
      </c>
      <c r="BH159" s="151">
        <f>IF(N159="sníž. přenesená",J159,0)</f>
        <v>0</v>
      </c>
      <c r="BI159" s="151">
        <f>IF(N159="nulová",J159,0)</f>
        <v>0</v>
      </c>
      <c r="BJ159" s="18" t="s">
        <v>80</v>
      </c>
      <c r="BK159" s="151">
        <f>ROUND(I159*H159,2)</f>
        <v>13225</v>
      </c>
      <c r="BL159" s="18" t="s">
        <v>196</v>
      </c>
      <c r="BM159" s="150" t="s">
        <v>199</v>
      </c>
    </row>
    <row r="160" spans="1:65" s="13" customFormat="1">
      <c r="B160" s="152"/>
      <c r="D160" s="153" t="s">
        <v>128</v>
      </c>
      <c r="E160" s="154" t="s">
        <v>1</v>
      </c>
      <c r="F160" s="155" t="s">
        <v>200</v>
      </c>
      <c r="H160" s="156">
        <v>10.234</v>
      </c>
      <c r="L160" s="152"/>
      <c r="M160" s="157"/>
      <c r="N160" s="158"/>
      <c r="O160" s="158"/>
      <c r="P160" s="158"/>
      <c r="Q160" s="158"/>
      <c r="R160" s="158"/>
      <c r="S160" s="158"/>
      <c r="T160" s="159"/>
      <c r="AT160" s="154" t="s">
        <v>128</v>
      </c>
      <c r="AU160" s="154" t="s">
        <v>82</v>
      </c>
      <c r="AV160" s="13" t="s">
        <v>82</v>
      </c>
      <c r="AW160" s="13" t="s">
        <v>29</v>
      </c>
      <c r="AX160" s="13" t="s">
        <v>80</v>
      </c>
      <c r="AY160" s="154" t="s">
        <v>119</v>
      </c>
    </row>
    <row r="161" spans="1:65" s="2" customFormat="1" ht="33" customHeight="1">
      <c r="A161" s="30"/>
      <c r="B161" s="138"/>
      <c r="C161" s="139" t="s">
        <v>201</v>
      </c>
      <c r="D161" s="139" t="s">
        <v>122</v>
      </c>
      <c r="E161" s="140" t="s">
        <v>202</v>
      </c>
      <c r="F161" s="141" t="s">
        <v>393</v>
      </c>
      <c r="G161" s="142" t="s">
        <v>125</v>
      </c>
      <c r="H161" s="143">
        <v>16.847999999999999</v>
      </c>
      <c r="I161" s="144">
        <v>540</v>
      </c>
      <c r="J161" s="144">
        <f>ROUND(I161*H161,2)</f>
        <v>9097.92</v>
      </c>
      <c r="K161" s="145"/>
      <c r="L161" s="194"/>
      <c r="M161" s="195"/>
      <c r="N161" s="196"/>
      <c r="O161" s="197"/>
      <c r="P161" s="197"/>
      <c r="Q161" s="197"/>
      <c r="R161" s="197"/>
      <c r="S161" s="197"/>
      <c r="T161" s="198"/>
      <c r="U161" s="199"/>
      <c r="V161" s="199"/>
      <c r="W161" s="199"/>
      <c r="X161" s="199"/>
      <c r="Y161" s="30"/>
      <c r="Z161" s="30"/>
      <c r="AA161" s="30"/>
      <c r="AB161" s="30"/>
      <c r="AC161" s="30"/>
      <c r="AD161" s="30"/>
      <c r="AE161" s="30"/>
      <c r="AR161" s="150" t="s">
        <v>196</v>
      </c>
      <c r="AT161" s="150" t="s">
        <v>122</v>
      </c>
      <c r="AU161" s="150" t="s">
        <v>82</v>
      </c>
      <c r="AY161" s="18" t="s">
        <v>119</v>
      </c>
      <c r="BE161" s="151">
        <f>IF(N161="základní",J161,0)</f>
        <v>0</v>
      </c>
      <c r="BF161" s="151">
        <f>IF(N161="snížená",J161,0)</f>
        <v>0</v>
      </c>
      <c r="BG161" s="151">
        <f>IF(N161="zákl. přenesená",J161,0)</f>
        <v>0</v>
      </c>
      <c r="BH161" s="151">
        <f>IF(N161="sníž. přenesená",J161,0)</f>
        <v>0</v>
      </c>
      <c r="BI161" s="151">
        <f>IF(N161="nulová",J161,0)</f>
        <v>0</v>
      </c>
      <c r="BJ161" s="18" t="s">
        <v>80</v>
      </c>
      <c r="BK161" s="151">
        <f>ROUND(I161*H161,2)</f>
        <v>9097.92</v>
      </c>
      <c r="BL161" s="18" t="s">
        <v>196</v>
      </c>
      <c r="BM161" s="150" t="s">
        <v>203</v>
      </c>
    </row>
    <row r="162" spans="1:65" s="13" customFormat="1">
      <c r="B162" s="152"/>
      <c r="D162" s="153" t="s">
        <v>128</v>
      </c>
      <c r="E162" s="154" t="s">
        <v>1</v>
      </c>
      <c r="F162" s="155" t="s">
        <v>204</v>
      </c>
      <c r="H162" s="156">
        <v>16.847999999999999</v>
      </c>
      <c r="L162" s="152"/>
      <c r="M162" s="157"/>
      <c r="N162" s="158"/>
      <c r="O162" s="158"/>
      <c r="P162" s="158"/>
      <c r="Q162" s="158"/>
      <c r="R162" s="158"/>
      <c r="S162" s="158"/>
      <c r="T162" s="159"/>
      <c r="AT162" s="154" t="s">
        <v>128</v>
      </c>
      <c r="AU162" s="154" t="s">
        <v>82</v>
      </c>
      <c r="AV162" s="13" t="s">
        <v>82</v>
      </c>
      <c r="AW162" s="13" t="s">
        <v>29</v>
      </c>
      <c r="AX162" s="13" t="s">
        <v>80</v>
      </c>
      <c r="AY162" s="154" t="s">
        <v>119</v>
      </c>
    </row>
    <row r="163" spans="1:65" s="2" customFormat="1" ht="16.5" customHeight="1">
      <c r="A163" s="30"/>
      <c r="B163" s="138"/>
      <c r="C163" s="139" t="s">
        <v>205</v>
      </c>
      <c r="D163" s="139" t="s">
        <v>122</v>
      </c>
      <c r="E163" s="140" t="s">
        <v>206</v>
      </c>
      <c r="F163" s="141" t="s">
        <v>207</v>
      </c>
      <c r="G163" s="142" t="s">
        <v>208</v>
      </c>
      <c r="H163" s="143">
        <v>1</v>
      </c>
      <c r="I163" s="144">
        <v>686</v>
      </c>
      <c r="J163" s="144">
        <f>ROUND(I163*H163,2)</f>
        <v>686</v>
      </c>
      <c r="K163" s="145"/>
      <c r="L163" s="31"/>
      <c r="M163" s="146" t="s">
        <v>1</v>
      </c>
      <c r="N163" s="147" t="s">
        <v>37</v>
      </c>
      <c r="O163" s="148">
        <v>1.1000000000000001</v>
      </c>
      <c r="P163" s="148">
        <f>O163*H163</f>
        <v>1.1000000000000001</v>
      </c>
      <c r="Q163" s="148">
        <v>2.2000000000000001E-4</v>
      </c>
      <c r="R163" s="148">
        <f>Q163*H163</f>
        <v>2.2000000000000001E-4</v>
      </c>
      <c r="S163" s="148">
        <v>0</v>
      </c>
      <c r="T163" s="149">
        <f>S163*H163</f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0" t="s">
        <v>196</v>
      </c>
      <c r="AT163" s="150" t="s">
        <v>122</v>
      </c>
      <c r="AU163" s="150" t="s">
        <v>82</v>
      </c>
      <c r="AY163" s="18" t="s">
        <v>119</v>
      </c>
      <c r="BE163" s="151">
        <f>IF(N163="základní",J163,0)</f>
        <v>686</v>
      </c>
      <c r="BF163" s="151">
        <f>IF(N163="snížená",J163,0)</f>
        <v>0</v>
      </c>
      <c r="BG163" s="151">
        <f>IF(N163="zákl. přenesená",J163,0)</f>
        <v>0</v>
      </c>
      <c r="BH163" s="151">
        <f>IF(N163="sníž. přenesená",J163,0)</f>
        <v>0</v>
      </c>
      <c r="BI163" s="151">
        <f>IF(N163="nulová",J163,0)</f>
        <v>0</v>
      </c>
      <c r="BJ163" s="18" t="s">
        <v>80</v>
      </c>
      <c r="BK163" s="151">
        <f>ROUND(I163*H163,2)</f>
        <v>686</v>
      </c>
      <c r="BL163" s="18" t="s">
        <v>196</v>
      </c>
      <c r="BM163" s="150" t="s">
        <v>209</v>
      </c>
    </row>
    <row r="164" spans="1:65" s="2" customFormat="1" ht="33" customHeight="1">
      <c r="A164" s="30"/>
      <c r="B164" s="138"/>
      <c r="C164" s="167" t="s">
        <v>210</v>
      </c>
      <c r="D164" s="167" t="s">
        <v>211</v>
      </c>
      <c r="E164" s="168" t="s">
        <v>212</v>
      </c>
      <c r="F164" s="169" t="s">
        <v>213</v>
      </c>
      <c r="G164" s="170" t="s">
        <v>208</v>
      </c>
      <c r="H164" s="171">
        <v>1</v>
      </c>
      <c r="I164" s="172">
        <v>2020</v>
      </c>
      <c r="J164" s="172">
        <f>ROUND(I164*H164,2)</f>
        <v>2020</v>
      </c>
      <c r="K164" s="173"/>
      <c r="L164" s="174"/>
      <c r="M164" s="175" t="s">
        <v>1</v>
      </c>
      <c r="N164" s="176" t="s">
        <v>37</v>
      </c>
      <c r="O164" s="148">
        <v>0</v>
      </c>
      <c r="P164" s="148">
        <f>O164*H164</f>
        <v>0</v>
      </c>
      <c r="Q164" s="148">
        <v>1.4579999999999999E-2</v>
      </c>
      <c r="R164" s="148">
        <f>Q164*H164</f>
        <v>1.4579999999999999E-2</v>
      </c>
      <c r="S164" s="148">
        <v>0</v>
      </c>
      <c r="T164" s="149">
        <f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0" t="s">
        <v>214</v>
      </c>
      <c r="AT164" s="150" t="s">
        <v>211</v>
      </c>
      <c r="AU164" s="150" t="s">
        <v>82</v>
      </c>
      <c r="AY164" s="18" t="s">
        <v>119</v>
      </c>
      <c r="BE164" s="151">
        <f>IF(N164="základní",J164,0)</f>
        <v>2020</v>
      </c>
      <c r="BF164" s="151">
        <f>IF(N164="snížená",J164,0)</f>
        <v>0</v>
      </c>
      <c r="BG164" s="151">
        <f>IF(N164="zákl. přenesená",J164,0)</f>
        <v>0</v>
      </c>
      <c r="BH164" s="151">
        <f>IF(N164="sníž. přenesená",J164,0)</f>
        <v>0</v>
      </c>
      <c r="BI164" s="151">
        <f>IF(N164="nulová",J164,0)</f>
        <v>0</v>
      </c>
      <c r="BJ164" s="18" t="s">
        <v>80</v>
      </c>
      <c r="BK164" s="151">
        <f>ROUND(I164*H164,2)</f>
        <v>2020</v>
      </c>
      <c r="BL164" s="18" t="s">
        <v>196</v>
      </c>
      <c r="BM164" s="150" t="s">
        <v>215</v>
      </c>
    </row>
    <row r="165" spans="1:65" s="2" customFormat="1" ht="24.2" customHeight="1">
      <c r="A165" s="30"/>
      <c r="B165" s="138"/>
      <c r="C165" s="139" t="s">
        <v>216</v>
      </c>
      <c r="D165" s="139" t="s">
        <v>122</v>
      </c>
      <c r="E165" s="140" t="s">
        <v>217</v>
      </c>
      <c r="F165" s="141" t="s">
        <v>218</v>
      </c>
      <c r="G165" s="142" t="s">
        <v>173</v>
      </c>
      <c r="H165" s="143">
        <v>1.2969999999999999</v>
      </c>
      <c r="I165" s="144">
        <v>1160</v>
      </c>
      <c r="J165" s="144">
        <f>ROUND(I165*H165,2)</f>
        <v>1504.52</v>
      </c>
      <c r="K165" s="145"/>
      <c r="L165" s="31"/>
      <c r="M165" s="146" t="s">
        <v>1</v>
      </c>
      <c r="N165" s="147" t="s">
        <v>37</v>
      </c>
      <c r="O165" s="148">
        <v>2.16</v>
      </c>
      <c r="P165" s="148">
        <f>O165*H165</f>
        <v>2.80152</v>
      </c>
      <c r="Q165" s="148">
        <v>0</v>
      </c>
      <c r="R165" s="148">
        <f>Q165*H165</f>
        <v>0</v>
      </c>
      <c r="S165" s="148">
        <v>0</v>
      </c>
      <c r="T165" s="149">
        <f>S165*H165</f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0" t="s">
        <v>196</v>
      </c>
      <c r="AT165" s="150" t="s">
        <v>122</v>
      </c>
      <c r="AU165" s="150" t="s">
        <v>82</v>
      </c>
      <c r="AY165" s="18" t="s">
        <v>119</v>
      </c>
      <c r="BE165" s="151">
        <f>IF(N165="základní",J165,0)</f>
        <v>1504.52</v>
      </c>
      <c r="BF165" s="151">
        <f>IF(N165="snížená",J165,0)</f>
        <v>0</v>
      </c>
      <c r="BG165" s="151">
        <f>IF(N165="zákl. přenesená",J165,0)</f>
        <v>0</v>
      </c>
      <c r="BH165" s="151">
        <f>IF(N165="sníž. přenesená",J165,0)</f>
        <v>0</v>
      </c>
      <c r="BI165" s="151">
        <f>IF(N165="nulová",J165,0)</f>
        <v>0</v>
      </c>
      <c r="BJ165" s="18" t="s">
        <v>80</v>
      </c>
      <c r="BK165" s="151">
        <f>ROUND(I165*H165,2)</f>
        <v>1504.52</v>
      </c>
      <c r="BL165" s="18" t="s">
        <v>196</v>
      </c>
      <c r="BM165" s="150" t="s">
        <v>219</v>
      </c>
    </row>
    <row r="166" spans="1:65" s="12" customFormat="1" ht="22.9" customHeight="1">
      <c r="B166" s="126"/>
      <c r="D166" s="127" t="s">
        <v>71</v>
      </c>
      <c r="E166" s="136" t="s">
        <v>220</v>
      </c>
      <c r="F166" s="136" t="s">
        <v>221</v>
      </c>
      <c r="J166" s="137">
        <f>BK166</f>
        <v>3426.15</v>
      </c>
      <c r="L166" s="126"/>
      <c r="M166" s="130"/>
      <c r="N166" s="131"/>
      <c r="O166" s="131"/>
      <c r="P166" s="132">
        <f>SUM(P167:P171)</f>
        <v>2.0508249999999997</v>
      </c>
      <c r="Q166" s="131"/>
      <c r="R166" s="132">
        <f>SUM(R167:R171)</f>
        <v>1.52E-2</v>
      </c>
      <c r="S166" s="131"/>
      <c r="T166" s="133">
        <f>SUM(T167:T171)</f>
        <v>0</v>
      </c>
      <c r="AR166" s="127" t="s">
        <v>82</v>
      </c>
      <c r="AT166" s="134" t="s">
        <v>71</v>
      </c>
      <c r="AU166" s="134" t="s">
        <v>80</v>
      </c>
      <c r="AY166" s="127" t="s">
        <v>119</v>
      </c>
      <c r="BK166" s="135">
        <f>SUM(BK167:BK171)</f>
        <v>3426.15</v>
      </c>
    </row>
    <row r="167" spans="1:65" s="2" customFormat="1" ht="24.2" customHeight="1">
      <c r="A167" s="30"/>
      <c r="B167" s="138"/>
      <c r="C167" s="139" t="s">
        <v>7</v>
      </c>
      <c r="D167" s="139" t="s">
        <v>122</v>
      </c>
      <c r="E167" s="140" t="s">
        <v>222</v>
      </c>
      <c r="F167" s="141" t="s">
        <v>223</v>
      </c>
      <c r="G167" s="142" t="s">
        <v>208</v>
      </c>
      <c r="H167" s="143">
        <v>1</v>
      </c>
      <c r="I167" s="144">
        <v>831</v>
      </c>
      <c r="J167" s="144">
        <f>ROUND(I167*H167,2)</f>
        <v>831</v>
      </c>
      <c r="K167" s="145"/>
      <c r="L167" s="31"/>
      <c r="M167" s="146" t="s">
        <v>1</v>
      </c>
      <c r="N167" s="147" t="s">
        <v>37</v>
      </c>
      <c r="O167" s="148">
        <v>1.6819999999999999</v>
      </c>
      <c r="P167" s="148">
        <f>O167*H167</f>
        <v>1.6819999999999999</v>
      </c>
      <c r="Q167" s="148">
        <v>0</v>
      </c>
      <c r="R167" s="148">
        <f>Q167*H167</f>
        <v>0</v>
      </c>
      <c r="S167" s="148">
        <v>0</v>
      </c>
      <c r="T167" s="149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0" t="s">
        <v>196</v>
      </c>
      <c r="AT167" s="150" t="s">
        <v>122</v>
      </c>
      <c r="AU167" s="150" t="s">
        <v>82</v>
      </c>
      <c r="AY167" s="18" t="s">
        <v>119</v>
      </c>
      <c r="BE167" s="151">
        <f>IF(N167="základní",J167,0)</f>
        <v>831</v>
      </c>
      <c r="BF167" s="151">
        <f>IF(N167="snížená",J167,0)</f>
        <v>0</v>
      </c>
      <c r="BG167" s="151">
        <f>IF(N167="zákl. přenesená",J167,0)</f>
        <v>0</v>
      </c>
      <c r="BH167" s="151">
        <f>IF(N167="sníž. přenesená",J167,0)</f>
        <v>0</v>
      </c>
      <c r="BI167" s="151">
        <f>IF(N167="nulová",J167,0)</f>
        <v>0</v>
      </c>
      <c r="BJ167" s="18" t="s">
        <v>80</v>
      </c>
      <c r="BK167" s="151">
        <f>ROUND(I167*H167,2)</f>
        <v>831</v>
      </c>
      <c r="BL167" s="18" t="s">
        <v>196</v>
      </c>
      <c r="BM167" s="150" t="s">
        <v>224</v>
      </c>
    </row>
    <row r="168" spans="1:65" s="2" customFormat="1" ht="24.2" customHeight="1">
      <c r="A168" s="30"/>
      <c r="B168" s="138"/>
      <c r="C168" s="167" t="s">
        <v>225</v>
      </c>
      <c r="D168" s="167" t="s">
        <v>211</v>
      </c>
      <c r="E168" s="168" t="s">
        <v>226</v>
      </c>
      <c r="F168" s="169" t="s">
        <v>227</v>
      </c>
      <c r="G168" s="170" t="s">
        <v>208</v>
      </c>
      <c r="H168" s="171">
        <v>1</v>
      </c>
      <c r="I168" s="172">
        <v>1710</v>
      </c>
      <c r="J168" s="172">
        <f>ROUND(I168*H168,2)</f>
        <v>1710</v>
      </c>
      <c r="K168" s="173"/>
      <c r="L168" s="174"/>
      <c r="M168" s="175" t="s">
        <v>1</v>
      </c>
      <c r="N168" s="176" t="s">
        <v>37</v>
      </c>
      <c r="O168" s="148">
        <v>0</v>
      </c>
      <c r="P168" s="148">
        <f>O168*H168</f>
        <v>0</v>
      </c>
      <c r="Q168" s="148">
        <v>1.2999999999999999E-2</v>
      </c>
      <c r="R168" s="148">
        <f>Q168*H168</f>
        <v>1.2999999999999999E-2</v>
      </c>
      <c r="S168" s="148">
        <v>0</v>
      </c>
      <c r="T168" s="149">
        <f>S168*H168</f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0" t="s">
        <v>214</v>
      </c>
      <c r="AT168" s="150" t="s">
        <v>211</v>
      </c>
      <c r="AU168" s="150" t="s">
        <v>82</v>
      </c>
      <c r="AY168" s="18" t="s">
        <v>119</v>
      </c>
      <c r="BE168" s="151">
        <f>IF(N168="základní",J168,0)</f>
        <v>1710</v>
      </c>
      <c r="BF168" s="151">
        <f>IF(N168="snížená",J168,0)</f>
        <v>0</v>
      </c>
      <c r="BG168" s="151">
        <f>IF(N168="zákl. přenesená",J168,0)</f>
        <v>0</v>
      </c>
      <c r="BH168" s="151">
        <f>IF(N168="sníž. přenesená",J168,0)</f>
        <v>0</v>
      </c>
      <c r="BI168" s="151">
        <f>IF(N168="nulová",J168,0)</f>
        <v>0</v>
      </c>
      <c r="BJ168" s="18" t="s">
        <v>80</v>
      </c>
      <c r="BK168" s="151">
        <f>ROUND(I168*H168,2)</f>
        <v>1710</v>
      </c>
      <c r="BL168" s="18" t="s">
        <v>196</v>
      </c>
      <c r="BM168" s="150" t="s">
        <v>228</v>
      </c>
    </row>
    <row r="169" spans="1:65" s="2" customFormat="1" ht="21.75" customHeight="1">
      <c r="A169" s="30"/>
      <c r="B169" s="138"/>
      <c r="C169" s="139" t="s">
        <v>229</v>
      </c>
      <c r="D169" s="139" t="s">
        <v>122</v>
      </c>
      <c r="E169" s="140" t="s">
        <v>230</v>
      </c>
      <c r="F169" s="141" t="s">
        <v>231</v>
      </c>
      <c r="G169" s="142" t="s">
        <v>208</v>
      </c>
      <c r="H169" s="143">
        <v>1</v>
      </c>
      <c r="I169" s="144">
        <v>187</v>
      </c>
      <c r="J169" s="144">
        <f>ROUND(I169*H169,2)</f>
        <v>187</v>
      </c>
      <c r="K169" s="145"/>
      <c r="L169" s="31"/>
      <c r="M169" s="146" t="s">
        <v>1</v>
      </c>
      <c r="N169" s="147" t="s">
        <v>37</v>
      </c>
      <c r="O169" s="148">
        <v>0.33500000000000002</v>
      </c>
      <c r="P169" s="148">
        <f>O169*H169</f>
        <v>0.33500000000000002</v>
      </c>
      <c r="Q169" s="148">
        <v>0</v>
      </c>
      <c r="R169" s="148">
        <f>Q169*H169</f>
        <v>0</v>
      </c>
      <c r="S169" s="148">
        <v>0</v>
      </c>
      <c r="T169" s="149">
        <f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0" t="s">
        <v>196</v>
      </c>
      <c r="AT169" s="150" t="s">
        <v>122</v>
      </c>
      <c r="AU169" s="150" t="s">
        <v>82</v>
      </c>
      <c r="AY169" s="18" t="s">
        <v>119</v>
      </c>
      <c r="BE169" s="151">
        <f>IF(N169="základní",J169,0)</f>
        <v>187</v>
      </c>
      <c r="BF169" s="151">
        <f>IF(N169="snížená",J169,0)</f>
        <v>0</v>
      </c>
      <c r="BG169" s="151">
        <f>IF(N169="zákl. přenesená",J169,0)</f>
        <v>0</v>
      </c>
      <c r="BH169" s="151">
        <f>IF(N169="sníž. přenesená",J169,0)</f>
        <v>0</v>
      </c>
      <c r="BI169" s="151">
        <f>IF(N169="nulová",J169,0)</f>
        <v>0</v>
      </c>
      <c r="BJ169" s="18" t="s">
        <v>80</v>
      </c>
      <c r="BK169" s="151">
        <f>ROUND(I169*H169,2)</f>
        <v>187</v>
      </c>
      <c r="BL169" s="18" t="s">
        <v>196</v>
      </c>
      <c r="BM169" s="150" t="s">
        <v>232</v>
      </c>
    </row>
    <row r="170" spans="1:65" s="2" customFormat="1" ht="16.5" customHeight="1">
      <c r="A170" s="30"/>
      <c r="B170" s="138"/>
      <c r="C170" s="167" t="s">
        <v>233</v>
      </c>
      <c r="D170" s="167" t="s">
        <v>211</v>
      </c>
      <c r="E170" s="168" t="s">
        <v>234</v>
      </c>
      <c r="F170" s="169" t="s">
        <v>235</v>
      </c>
      <c r="G170" s="170" t="s">
        <v>208</v>
      </c>
      <c r="H170" s="171">
        <v>1</v>
      </c>
      <c r="I170" s="172">
        <v>683</v>
      </c>
      <c r="J170" s="172">
        <f>ROUND(I170*H170,2)</f>
        <v>683</v>
      </c>
      <c r="K170" s="173"/>
      <c r="L170" s="174"/>
      <c r="M170" s="175" t="s">
        <v>1</v>
      </c>
      <c r="N170" s="176" t="s">
        <v>37</v>
      </c>
      <c r="O170" s="148">
        <v>0</v>
      </c>
      <c r="P170" s="148">
        <f>O170*H170</f>
        <v>0</v>
      </c>
      <c r="Q170" s="148">
        <v>2.2000000000000001E-3</v>
      </c>
      <c r="R170" s="148">
        <f>Q170*H170</f>
        <v>2.2000000000000001E-3</v>
      </c>
      <c r="S170" s="148">
        <v>0</v>
      </c>
      <c r="T170" s="149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0" t="s">
        <v>214</v>
      </c>
      <c r="AT170" s="150" t="s">
        <v>211</v>
      </c>
      <c r="AU170" s="150" t="s">
        <v>82</v>
      </c>
      <c r="AY170" s="18" t="s">
        <v>119</v>
      </c>
      <c r="BE170" s="151">
        <f>IF(N170="základní",J170,0)</f>
        <v>683</v>
      </c>
      <c r="BF170" s="151">
        <f>IF(N170="snížená",J170,0)</f>
        <v>0</v>
      </c>
      <c r="BG170" s="151">
        <f>IF(N170="zákl. přenesená",J170,0)</f>
        <v>0</v>
      </c>
      <c r="BH170" s="151">
        <f>IF(N170="sníž. přenesená",J170,0)</f>
        <v>0</v>
      </c>
      <c r="BI170" s="151">
        <f>IF(N170="nulová",J170,0)</f>
        <v>0</v>
      </c>
      <c r="BJ170" s="18" t="s">
        <v>80</v>
      </c>
      <c r="BK170" s="151">
        <f>ROUND(I170*H170,2)</f>
        <v>683</v>
      </c>
      <c r="BL170" s="18" t="s">
        <v>196</v>
      </c>
      <c r="BM170" s="150" t="s">
        <v>236</v>
      </c>
    </row>
    <row r="171" spans="1:65" s="2" customFormat="1" ht="24.2" customHeight="1">
      <c r="A171" s="30"/>
      <c r="B171" s="138"/>
      <c r="C171" s="139" t="s">
        <v>237</v>
      </c>
      <c r="D171" s="139" t="s">
        <v>122</v>
      </c>
      <c r="E171" s="140" t="s">
        <v>238</v>
      </c>
      <c r="F171" s="141" t="s">
        <v>239</v>
      </c>
      <c r="G171" s="142" t="s">
        <v>173</v>
      </c>
      <c r="H171" s="143">
        <v>1.4999999999999999E-2</v>
      </c>
      <c r="I171" s="144">
        <v>1010</v>
      </c>
      <c r="J171" s="144">
        <f>ROUND(I171*H171,2)</f>
        <v>15.15</v>
      </c>
      <c r="K171" s="145"/>
      <c r="L171" s="31"/>
      <c r="M171" s="146" t="s">
        <v>1</v>
      </c>
      <c r="N171" s="147" t="s">
        <v>37</v>
      </c>
      <c r="O171" s="148">
        <v>2.2549999999999999</v>
      </c>
      <c r="P171" s="148">
        <f>O171*H171</f>
        <v>3.3824999999999994E-2</v>
      </c>
      <c r="Q171" s="148">
        <v>0</v>
      </c>
      <c r="R171" s="148">
        <f>Q171*H171</f>
        <v>0</v>
      </c>
      <c r="S171" s="148">
        <v>0</v>
      </c>
      <c r="T171" s="149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50" t="s">
        <v>196</v>
      </c>
      <c r="AT171" s="150" t="s">
        <v>122</v>
      </c>
      <c r="AU171" s="150" t="s">
        <v>82</v>
      </c>
      <c r="AY171" s="18" t="s">
        <v>119</v>
      </c>
      <c r="BE171" s="151">
        <f>IF(N171="základní",J171,0)</f>
        <v>15.15</v>
      </c>
      <c r="BF171" s="151">
        <f>IF(N171="snížená",J171,0)</f>
        <v>0</v>
      </c>
      <c r="BG171" s="151">
        <f>IF(N171="zákl. přenesená",J171,0)</f>
        <v>0</v>
      </c>
      <c r="BH171" s="151">
        <f>IF(N171="sníž. přenesená",J171,0)</f>
        <v>0</v>
      </c>
      <c r="BI171" s="151">
        <f>IF(N171="nulová",J171,0)</f>
        <v>0</v>
      </c>
      <c r="BJ171" s="18" t="s">
        <v>80</v>
      </c>
      <c r="BK171" s="151">
        <f>ROUND(I171*H171,2)</f>
        <v>15.15</v>
      </c>
      <c r="BL171" s="18" t="s">
        <v>196</v>
      </c>
      <c r="BM171" s="150" t="s">
        <v>240</v>
      </c>
    </row>
    <row r="172" spans="1:65" s="12" customFormat="1" ht="22.9" customHeight="1">
      <c r="B172" s="126"/>
      <c r="D172" s="127" t="s">
        <v>71</v>
      </c>
      <c r="E172" s="136" t="s">
        <v>241</v>
      </c>
      <c r="F172" s="136" t="s">
        <v>242</v>
      </c>
      <c r="J172" s="137">
        <f>BK172</f>
        <v>4133.83</v>
      </c>
      <c r="L172" s="126"/>
      <c r="M172" s="130"/>
      <c r="N172" s="131"/>
      <c r="O172" s="131"/>
      <c r="P172" s="132">
        <f>SUM(P173:P180)</f>
        <v>3.0316079999999999</v>
      </c>
      <c r="Q172" s="131"/>
      <c r="R172" s="132">
        <f>SUM(R173:R180)</f>
        <v>0.11504159999999999</v>
      </c>
      <c r="S172" s="131"/>
      <c r="T172" s="133">
        <f>SUM(T173:T180)</f>
        <v>0</v>
      </c>
      <c r="AR172" s="127" t="s">
        <v>82</v>
      </c>
      <c r="AT172" s="134" t="s">
        <v>71</v>
      </c>
      <c r="AU172" s="134" t="s">
        <v>80</v>
      </c>
      <c r="AY172" s="127" t="s">
        <v>119</v>
      </c>
      <c r="BK172" s="135">
        <f>SUM(BK173:BK180)</f>
        <v>4133.83</v>
      </c>
    </row>
    <row r="173" spans="1:65" s="2" customFormat="1" ht="16.5" customHeight="1">
      <c r="A173" s="30"/>
      <c r="B173" s="138"/>
      <c r="C173" s="139" t="s">
        <v>243</v>
      </c>
      <c r="D173" s="139" t="s">
        <v>122</v>
      </c>
      <c r="E173" s="140" t="s">
        <v>244</v>
      </c>
      <c r="F173" s="141" t="s">
        <v>245</v>
      </c>
      <c r="G173" s="142" t="s">
        <v>125</v>
      </c>
      <c r="H173" s="143">
        <v>3.12</v>
      </c>
      <c r="I173" s="144">
        <v>60.7</v>
      </c>
      <c r="J173" s="144">
        <f>ROUND(I173*H173,2)</f>
        <v>189.38</v>
      </c>
      <c r="K173" s="145"/>
      <c r="L173" s="31"/>
      <c r="M173" s="146" t="s">
        <v>1</v>
      </c>
      <c r="N173" s="147" t="s">
        <v>37</v>
      </c>
      <c r="O173" s="148">
        <v>4.3999999999999997E-2</v>
      </c>
      <c r="P173" s="148">
        <f>O173*H173</f>
        <v>0.13727999999999999</v>
      </c>
      <c r="Q173" s="148">
        <v>2.9999999999999997E-4</v>
      </c>
      <c r="R173" s="148">
        <f>Q173*H173</f>
        <v>9.3599999999999998E-4</v>
      </c>
      <c r="S173" s="148">
        <v>0</v>
      </c>
      <c r="T173" s="149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0" t="s">
        <v>196</v>
      </c>
      <c r="AT173" s="150" t="s">
        <v>122</v>
      </c>
      <c r="AU173" s="150" t="s">
        <v>82</v>
      </c>
      <c r="AY173" s="18" t="s">
        <v>119</v>
      </c>
      <c r="BE173" s="151">
        <f>IF(N173="základní",J173,0)</f>
        <v>189.38</v>
      </c>
      <c r="BF173" s="151">
        <f>IF(N173="snížená",J173,0)</f>
        <v>0</v>
      </c>
      <c r="BG173" s="151">
        <f>IF(N173="zákl. přenesená",J173,0)</f>
        <v>0</v>
      </c>
      <c r="BH173" s="151">
        <f>IF(N173="sníž. přenesená",J173,0)</f>
        <v>0</v>
      </c>
      <c r="BI173" s="151">
        <f>IF(N173="nulová",J173,0)</f>
        <v>0</v>
      </c>
      <c r="BJ173" s="18" t="s">
        <v>80</v>
      </c>
      <c r="BK173" s="151">
        <f>ROUND(I173*H173,2)</f>
        <v>189.38</v>
      </c>
      <c r="BL173" s="18" t="s">
        <v>196</v>
      </c>
      <c r="BM173" s="150" t="s">
        <v>246</v>
      </c>
    </row>
    <row r="174" spans="1:65" s="2" customFormat="1" ht="24.2" customHeight="1">
      <c r="A174" s="30"/>
      <c r="B174" s="138"/>
      <c r="C174" s="139" t="s">
        <v>247</v>
      </c>
      <c r="D174" s="139" t="s">
        <v>122</v>
      </c>
      <c r="E174" s="140" t="s">
        <v>248</v>
      </c>
      <c r="F174" s="141" t="s">
        <v>249</v>
      </c>
      <c r="G174" s="142" t="s">
        <v>125</v>
      </c>
      <c r="H174" s="143">
        <v>3.12</v>
      </c>
      <c r="I174" s="144">
        <v>342</v>
      </c>
      <c r="J174" s="144">
        <f>ROUND(I174*H174,2)</f>
        <v>1067.04</v>
      </c>
      <c r="K174" s="145"/>
      <c r="L174" s="31"/>
      <c r="M174" s="146" t="s">
        <v>1</v>
      </c>
      <c r="N174" s="147" t="s">
        <v>37</v>
      </c>
      <c r="O174" s="148">
        <v>0.245</v>
      </c>
      <c r="P174" s="148">
        <f>O174*H174</f>
        <v>0.76439999999999997</v>
      </c>
      <c r="Q174" s="148">
        <v>7.5799999999999999E-3</v>
      </c>
      <c r="R174" s="148">
        <f>Q174*H174</f>
        <v>2.36496E-2</v>
      </c>
      <c r="S174" s="148">
        <v>0</v>
      </c>
      <c r="T174" s="149">
        <f>S174*H174</f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0" t="s">
        <v>196</v>
      </c>
      <c r="AT174" s="150" t="s">
        <v>122</v>
      </c>
      <c r="AU174" s="150" t="s">
        <v>82</v>
      </c>
      <c r="AY174" s="18" t="s">
        <v>119</v>
      </c>
      <c r="BE174" s="151">
        <f>IF(N174="základní",J174,0)</f>
        <v>1067.04</v>
      </c>
      <c r="BF174" s="151">
        <f>IF(N174="snížená",J174,0)</f>
        <v>0</v>
      </c>
      <c r="BG174" s="151">
        <f>IF(N174="zákl. přenesená",J174,0)</f>
        <v>0</v>
      </c>
      <c r="BH174" s="151">
        <f>IF(N174="sníž. přenesená",J174,0)</f>
        <v>0</v>
      </c>
      <c r="BI174" s="151">
        <f>IF(N174="nulová",J174,0)</f>
        <v>0</v>
      </c>
      <c r="BJ174" s="18" t="s">
        <v>80</v>
      </c>
      <c r="BK174" s="151">
        <f>ROUND(I174*H174,2)</f>
        <v>1067.04</v>
      </c>
      <c r="BL174" s="18" t="s">
        <v>196</v>
      </c>
      <c r="BM174" s="150" t="s">
        <v>250</v>
      </c>
    </row>
    <row r="175" spans="1:65" s="2" customFormat="1" ht="24.2" customHeight="1">
      <c r="A175" s="30"/>
      <c r="B175" s="138"/>
      <c r="C175" s="139" t="s">
        <v>251</v>
      </c>
      <c r="D175" s="139" t="s">
        <v>122</v>
      </c>
      <c r="E175" s="140" t="s">
        <v>252</v>
      </c>
      <c r="F175" s="141" t="s">
        <v>253</v>
      </c>
      <c r="G175" s="142" t="s">
        <v>125</v>
      </c>
      <c r="H175" s="143">
        <v>3.12</v>
      </c>
      <c r="I175" s="144">
        <v>590</v>
      </c>
      <c r="J175" s="144">
        <f>ROUND(I175*H175,2)</f>
        <v>1840.8</v>
      </c>
      <c r="K175" s="145"/>
      <c r="L175" s="31"/>
      <c r="M175" s="146" t="s">
        <v>1</v>
      </c>
      <c r="N175" s="147" t="s">
        <v>37</v>
      </c>
      <c r="O175" s="148">
        <v>0.61</v>
      </c>
      <c r="P175" s="148">
        <f>O175*H175</f>
        <v>1.9032</v>
      </c>
      <c r="Q175" s="148">
        <v>6.3E-3</v>
      </c>
      <c r="R175" s="148">
        <f>Q175*H175</f>
        <v>1.9656E-2</v>
      </c>
      <c r="S175" s="148">
        <v>0</v>
      </c>
      <c r="T175" s="149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0" t="s">
        <v>196</v>
      </c>
      <c r="AT175" s="150" t="s">
        <v>122</v>
      </c>
      <c r="AU175" s="150" t="s">
        <v>82</v>
      </c>
      <c r="AY175" s="18" t="s">
        <v>119</v>
      </c>
      <c r="BE175" s="151">
        <f>IF(N175="základní",J175,0)</f>
        <v>1840.8</v>
      </c>
      <c r="BF175" s="151">
        <f>IF(N175="snížená",J175,0)</f>
        <v>0</v>
      </c>
      <c r="BG175" s="151">
        <f>IF(N175="zákl. přenesená",J175,0)</f>
        <v>0</v>
      </c>
      <c r="BH175" s="151">
        <f>IF(N175="sníž. přenesená",J175,0)</f>
        <v>0</v>
      </c>
      <c r="BI175" s="151">
        <f>IF(N175="nulová",J175,0)</f>
        <v>0</v>
      </c>
      <c r="BJ175" s="18" t="s">
        <v>80</v>
      </c>
      <c r="BK175" s="151">
        <f>ROUND(I175*H175,2)</f>
        <v>1840.8</v>
      </c>
      <c r="BL175" s="18" t="s">
        <v>196</v>
      </c>
      <c r="BM175" s="150" t="s">
        <v>254</v>
      </c>
    </row>
    <row r="176" spans="1:65" s="13" customFormat="1">
      <c r="B176" s="152"/>
      <c r="D176" s="153" t="s">
        <v>128</v>
      </c>
      <c r="E176" s="154" t="s">
        <v>1</v>
      </c>
      <c r="F176" s="155" t="s">
        <v>255</v>
      </c>
      <c r="H176" s="156">
        <v>2.5649999999999999</v>
      </c>
      <c r="L176" s="152"/>
      <c r="M176" s="157"/>
      <c r="N176" s="158"/>
      <c r="O176" s="158"/>
      <c r="P176" s="158"/>
      <c r="Q176" s="158"/>
      <c r="R176" s="158"/>
      <c r="S176" s="158"/>
      <c r="T176" s="159"/>
      <c r="AT176" s="154" t="s">
        <v>128</v>
      </c>
      <c r="AU176" s="154" t="s">
        <v>82</v>
      </c>
      <c r="AV176" s="13" t="s">
        <v>82</v>
      </c>
      <c r="AW176" s="13" t="s">
        <v>29</v>
      </c>
      <c r="AX176" s="13" t="s">
        <v>80</v>
      </c>
      <c r="AY176" s="154" t="s">
        <v>119</v>
      </c>
    </row>
    <row r="177" spans="1:65" s="2" customFormat="1" ht="24.2" customHeight="1">
      <c r="A177" s="30"/>
      <c r="B177" s="138"/>
      <c r="C177" s="167" t="s">
        <v>256</v>
      </c>
      <c r="D177" s="167" t="s">
        <v>211</v>
      </c>
      <c r="E177" s="168" t="s">
        <v>257</v>
      </c>
      <c r="F177" s="169" t="s">
        <v>258</v>
      </c>
      <c r="G177" s="170" t="s">
        <v>125</v>
      </c>
      <c r="H177" s="171">
        <v>4</v>
      </c>
      <c r="I177" s="172">
        <v>230</v>
      </c>
      <c r="J177" s="172">
        <f>ROUND(I177*H177,2)</f>
        <v>920</v>
      </c>
      <c r="K177" s="173"/>
      <c r="L177" s="174"/>
      <c r="M177" s="175" t="s">
        <v>1</v>
      </c>
      <c r="N177" s="176" t="s">
        <v>37</v>
      </c>
      <c r="O177" s="148">
        <v>0</v>
      </c>
      <c r="P177" s="148">
        <f>O177*H177</f>
        <v>0</v>
      </c>
      <c r="Q177" s="148">
        <v>1.77E-2</v>
      </c>
      <c r="R177" s="148">
        <f>Q177*H177</f>
        <v>7.0800000000000002E-2</v>
      </c>
      <c r="S177" s="148">
        <v>0</v>
      </c>
      <c r="T177" s="149">
        <f>S177*H177</f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50" t="s">
        <v>214</v>
      </c>
      <c r="AT177" s="150" t="s">
        <v>211</v>
      </c>
      <c r="AU177" s="150" t="s">
        <v>82</v>
      </c>
      <c r="AY177" s="18" t="s">
        <v>119</v>
      </c>
      <c r="BE177" s="151">
        <f>IF(N177="základní",J177,0)</f>
        <v>920</v>
      </c>
      <c r="BF177" s="151">
        <f>IF(N177="snížená",J177,0)</f>
        <v>0</v>
      </c>
      <c r="BG177" s="151">
        <f>IF(N177="zákl. přenesená",J177,0)</f>
        <v>0</v>
      </c>
      <c r="BH177" s="151">
        <f>IF(N177="sníž. přenesená",J177,0)</f>
        <v>0</v>
      </c>
      <c r="BI177" s="151">
        <f>IF(N177="nulová",J177,0)</f>
        <v>0</v>
      </c>
      <c r="BJ177" s="18" t="s">
        <v>80</v>
      </c>
      <c r="BK177" s="151">
        <f>ROUND(I177*H177,2)</f>
        <v>920</v>
      </c>
      <c r="BL177" s="18" t="s">
        <v>196</v>
      </c>
      <c r="BM177" s="150" t="s">
        <v>259</v>
      </c>
    </row>
    <row r="178" spans="1:65" s="13" customFormat="1">
      <c r="B178" s="152"/>
      <c r="D178" s="153" t="s">
        <v>128</v>
      </c>
      <c r="F178" s="155" t="s">
        <v>260</v>
      </c>
      <c r="H178" s="156">
        <v>2.8220000000000001</v>
      </c>
      <c r="L178" s="152"/>
      <c r="M178" s="157"/>
      <c r="N178" s="158"/>
      <c r="O178" s="158"/>
      <c r="P178" s="158"/>
      <c r="Q178" s="158"/>
      <c r="R178" s="158"/>
      <c r="S178" s="158"/>
      <c r="T178" s="159"/>
      <c r="AT178" s="154" t="s">
        <v>128</v>
      </c>
      <c r="AU178" s="154" t="s">
        <v>82</v>
      </c>
      <c r="AV178" s="13" t="s">
        <v>82</v>
      </c>
      <c r="AW178" s="13" t="s">
        <v>3</v>
      </c>
      <c r="AX178" s="13" t="s">
        <v>80</v>
      </c>
      <c r="AY178" s="154" t="s">
        <v>119</v>
      </c>
    </row>
    <row r="179" spans="1:65" s="2" customFormat="1" ht="24.2" customHeight="1">
      <c r="A179" s="30"/>
      <c r="B179" s="138"/>
      <c r="C179" s="139" t="s">
        <v>261</v>
      </c>
      <c r="D179" s="139" t="s">
        <v>122</v>
      </c>
      <c r="E179" s="140" t="s">
        <v>262</v>
      </c>
      <c r="F179" s="141" t="s">
        <v>263</v>
      </c>
      <c r="G179" s="142" t="s">
        <v>125</v>
      </c>
      <c r="H179" s="143">
        <v>3.12</v>
      </c>
      <c r="I179" s="144">
        <v>18.3</v>
      </c>
      <c r="J179" s="144">
        <f>ROUND(I179*H179,2)</f>
        <v>57.1</v>
      </c>
      <c r="K179" s="145"/>
      <c r="L179" s="31"/>
      <c r="M179" s="146" t="s">
        <v>1</v>
      </c>
      <c r="N179" s="147" t="s">
        <v>37</v>
      </c>
      <c r="O179" s="148">
        <v>0.03</v>
      </c>
      <c r="P179" s="148">
        <f>O179*H179</f>
        <v>9.3600000000000003E-2</v>
      </c>
      <c r="Q179" s="148">
        <v>0</v>
      </c>
      <c r="R179" s="148">
        <f>Q179*H179</f>
        <v>0</v>
      </c>
      <c r="S179" s="148">
        <v>0</v>
      </c>
      <c r="T179" s="149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0" t="s">
        <v>196</v>
      </c>
      <c r="AT179" s="150" t="s">
        <v>122</v>
      </c>
      <c r="AU179" s="150" t="s">
        <v>82</v>
      </c>
      <c r="AY179" s="18" t="s">
        <v>119</v>
      </c>
      <c r="BE179" s="151">
        <f>IF(N179="základní",J179,0)</f>
        <v>57.1</v>
      </c>
      <c r="BF179" s="151">
        <f>IF(N179="snížená",J179,0)</f>
        <v>0</v>
      </c>
      <c r="BG179" s="151">
        <f>IF(N179="zákl. přenesená",J179,0)</f>
        <v>0</v>
      </c>
      <c r="BH179" s="151">
        <f>IF(N179="sníž. přenesená",J179,0)</f>
        <v>0</v>
      </c>
      <c r="BI179" s="151">
        <f>IF(N179="nulová",J179,0)</f>
        <v>0</v>
      </c>
      <c r="BJ179" s="18" t="s">
        <v>80</v>
      </c>
      <c r="BK179" s="151">
        <f>ROUND(I179*H179,2)</f>
        <v>57.1</v>
      </c>
      <c r="BL179" s="18" t="s">
        <v>196</v>
      </c>
      <c r="BM179" s="150" t="s">
        <v>264</v>
      </c>
    </row>
    <row r="180" spans="1:65" s="2" customFormat="1" ht="24.2" customHeight="1">
      <c r="A180" s="30"/>
      <c r="B180" s="138"/>
      <c r="C180" s="139" t="s">
        <v>265</v>
      </c>
      <c r="D180" s="139" t="s">
        <v>122</v>
      </c>
      <c r="E180" s="140" t="s">
        <v>266</v>
      </c>
      <c r="F180" s="141" t="s">
        <v>267</v>
      </c>
      <c r="G180" s="142" t="s">
        <v>173</v>
      </c>
      <c r="H180" s="143">
        <v>8.5999999999999993E-2</v>
      </c>
      <c r="I180" s="144">
        <v>692</v>
      </c>
      <c r="J180" s="144">
        <f>ROUND(I180*H180,2)</f>
        <v>59.51</v>
      </c>
      <c r="K180" s="145"/>
      <c r="L180" s="31"/>
      <c r="M180" s="146" t="s">
        <v>1</v>
      </c>
      <c r="N180" s="147" t="s">
        <v>37</v>
      </c>
      <c r="O180" s="148">
        <v>1.548</v>
      </c>
      <c r="P180" s="148">
        <f>O180*H180</f>
        <v>0.133128</v>
      </c>
      <c r="Q180" s="148">
        <v>0</v>
      </c>
      <c r="R180" s="148">
        <f>Q180*H180</f>
        <v>0</v>
      </c>
      <c r="S180" s="148">
        <v>0</v>
      </c>
      <c r="T180" s="149">
        <f>S180*H180</f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0" t="s">
        <v>196</v>
      </c>
      <c r="AT180" s="150" t="s">
        <v>122</v>
      </c>
      <c r="AU180" s="150" t="s">
        <v>82</v>
      </c>
      <c r="AY180" s="18" t="s">
        <v>119</v>
      </c>
      <c r="BE180" s="151">
        <f>IF(N180="základní",J180,0)</f>
        <v>59.51</v>
      </c>
      <c r="BF180" s="151">
        <f>IF(N180="snížená",J180,0)</f>
        <v>0</v>
      </c>
      <c r="BG180" s="151">
        <f>IF(N180="zákl. přenesená",J180,0)</f>
        <v>0</v>
      </c>
      <c r="BH180" s="151">
        <f>IF(N180="sníž. přenesená",J180,0)</f>
        <v>0</v>
      </c>
      <c r="BI180" s="151">
        <f>IF(N180="nulová",J180,0)</f>
        <v>0</v>
      </c>
      <c r="BJ180" s="18" t="s">
        <v>80</v>
      </c>
      <c r="BK180" s="151">
        <f>ROUND(I180*H180,2)</f>
        <v>59.51</v>
      </c>
      <c r="BL180" s="18" t="s">
        <v>196</v>
      </c>
      <c r="BM180" s="150" t="s">
        <v>268</v>
      </c>
    </row>
    <row r="181" spans="1:65" s="12" customFormat="1" ht="22.9" customHeight="1">
      <c r="B181" s="126"/>
      <c r="D181" s="127" t="s">
        <v>71</v>
      </c>
      <c r="E181" s="136" t="s">
        <v>269</v>
      </c>
      <c r="F181" s="136" t="s">
        <v>270</v>
      </c>
      <c r="J181" s="137">
        <f>BK181</f>
        <v>10123.829999999998</v>
      </c>
      <c r="L181" s="126"/>
      <c r="M181" s="130"/>
      <c r="N181" s="131"/>
      <c r="O181" s="131"/>
      <c r="P181" s="132">
        <f>SUM(P182:P190)</f>
        <v>8.6200679999999998</v>
      </c>
      <c r="Q181" s="131"/>
      <c r="R181" s="132">
        <f>SUM(R182:R190)</f>
        <v>0.161438</v>
      </c>
      <c r="S181" s="131"/>
      <c r="T181" s="133">
        <f>SUM(T182:T190)</f>
        <v>0</v>
      </c>
      <c r="AR181" s="127" t="s">
        <v>82</v>
      </c>
      <c r="AT181" s="134" t="s">
        <v>71</v>
      </c>
      <c r="AU181" s="134" t="s">
        <v>80</v>
      </c>
      <c r="AY181" s="127" t="s">
        <v>119</v>
      </c>
      <c r="BK181" s="135">
        <f>SUM(BK182:BK190)</f>
        <v>10123.829999999998</v>
      </c>
    </row>
    <row r="182" spans="1:65" s="2" customFormat="1" ht="16.5" customHeight="1">
      <c r="A182" s="30"/>
      <c r="B182" s="138"/>
      <c r="C182" s="139" t="s">
        <v>214</v>
      </c>
      <c r="D182" s="139" t="s">
        <v>122</v>
      </c>
      <c r="E182" s="140" t="s">
        <v>271</v>
      </c>
      <c r="F182" s="141" t="s">
        <v>272</v>
      </c>
      <c r="G182" s="142" t="s">
        <v>125</v>
      </c>
      <c r="H182" s="143">
        <v>5.46</v>
      </c>
      <c r="I182" s="144">
        <v>60.7</v>
      </c>
      <c r="J182" s="144">
        <f>ROUND(I182*H182,2)</f>
        <v>331.42</v>
      </c>
      <c r="K182" s="145"/>
      <c r="L182" s="31"/>
      <c r="M182" s="146" t="s">
        <v>1</v>
      </c>
      <c r="N182" s="147" t="s">
        <v>37</v>
      </c>
      <c r="O182" s="148">
        <v>4.3999999999999997E-2</v>
      </c>
      <c r="P182" s="148">
        <f>O182*H182</f>
        <v>0.24023999999999998</v>
      </c>
      <c r="Q182" s="148">
        <v>2.9999999999999997E-4</v>
      </c>
      <c r="R182" s="148">
        <f>Q182*H182</f>
        <v>1.6379999999999999E-3</v>
      </c>
      <c r="S182" s="148">
        <v>0</v>
      </c>
      <c r="T182" s="149">
        <f>S182*H182</f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0" t="s">
        <v>196</v>
      </c>
      <c r="AT182" s="150" t="s">
        <v>122</v>
      </c>
      <c r="AU182" s="150" t="s">
        <v>82</v>
      </c>
      <c r="AY182" s="18" t="s">
        <v>119</v>
      </c>
      <c r="BE182" s="151">
        <f>IF(N182="základní",J182,0)</f>
        <v>331.42</v>
      </c>
      <c r="BF182" s="151">
        <f>IF(N182="snížená",J182,0)</f>
        <v>0</v>
      </c>
      <c r="BG182" s="151">
        <f>IF(N182="zákl. přenesená",J182,0)</f>
        <v>0</v>
      </c>
      <c r="BH182" s="151">
        <f>IF(N182="sníž. přenesená",J182,0)</f>
        <v>0</v>
      </c>
      <c r="BI182" s="151">
        <f>IF(N182="nulová",J182,0)</f>
        <v>0</v>
      </c>
      <c r="BJ182" s="18" t="s">
        <v>80</v>
      </c>
      <c r="BK182" s="151">
        <f>ROUND(I182*H182,2)</f>
        <v>331.42</v>
      </c>
      <c r="BL182" s="18" t="s">
        <v>196</v>
      </c>
      <c r="BM182" s="150" t="s">
        <v>273</v>
      </c>
    </row>
    <row r="183" spans="1:65" s="2" customFormat="1" ht="24.2" customHeight="1">
      <c r="A183" s="30"/>
      <c r="B183" s="138"/>
      <c r="C183" s="139" t="s">
        <v>274</v>
      </c>
      <c r="D183" s="139" t="s">
        <v>122</v>
      </c>
      <c r="E183" s="140" t="s">
        <v>275</v>
      </c>
      <c r="F183" s="141" t="s">
        <v>276</v>
      </c>
      <c r="G183" s="142" t="s">
        <v>125</v>
      </c>
      <c r="H183" s="143">
        <v>3.2</v>
      </c>
      <c r="I183" s="144">
        <v>466</v>
      </c>
      <c r="J183" s="144">
        <f>ROUND(I183*H183,2)</f>
        <v>1491.2</v>
      </c>
      <c r="K183" s="145"/>
      <c r="L183" s="31"/>
      <c r="M183" s="146" t="s">
        <v>1</v>
      </c>
      <c r="N183" s="147" t="s">
        <v>37</v>
      </c>
      <c r="O183" s="148">
        <v>0.375</v>
      </c>
      <c r="P183" s="148">
        <f>O183*H183</f>
        <v>1.2000000000000002</v>
      </c>
      <c r="Q183" s="148">
        <v>1.5E-3</v>
      </c>
      <c r="R183" s="148">
        <f>Q183*H183</f>
        <v>4.8000000000000004E-3</v>
      </c>
      <c r="S183" s="148">
        <v>0</v>
      </c>
      <c r="T183" s="149">
        <f>S183*H183</f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0" t="s">
        <v>196</v>
      </c>
      <c r="AT183" s="150" t="s">
        <v>122</v>
      </c>
      <c r="AU183" s="150" t="s">
        <v>82</v>
      </c>
      <c r="AY183" s="18" t="s">
        <v>119</v>
      </c>
      <c r="BE183" s="151">
        <f>IF(N183="základní",J183,0)</f>
        <v>1491.2</v>
      </c>
      <c r="BF183" s="151">
        <f>IF(N183="snížená",J183,0)</f>
        <v>0</v>
      </c>
      <c r="BG183" s="151">
        <f>IF(N183="zákl. přenesená",J183,0)</f>
        <v>0</v>
      </c>
      <c r="BH183" s="151">
        <f>IF(N183="sníž. přenesená",J183,0)</f>
        <v>0</v>
      </c>
      <c r="BI183" s="151">
        <f>IF(N183="nulová",J183,0)</f>
        <v>0</v>
      </c>
      <c r="BJ183" s="18" t="s">
        <v>80</v>
      </c>
      <c r="BK183" s="151">
        <f>ROUND(I183*H183,2)</f>
        <v>1491.2</v>
      </c>
      <c r="BL183" s="18" t="s">
        <v>196</v>
      </c>
      <c r="BM183" s="150" t="s">
        <v>277</v>
      </c>
    </row>
    <row r="184" spans="1:65" s="13" customFormat="1">
      <c r="B184" s="152"/>
      <c r="D184" s="153" t="s">
        <v>128</v>
      </c>
      <c r="E184" s="154" t="s">
        <v>1</v>
      </c>
      <c r="F184" s="155" t="s">
        <v>278</v>
      </c>
      <c r="H184" s="156">
        <v>3.2</v>
      </c>
      <c r="L184" s="152"/>
      <c r="M184" s="157"/>
      <c r="N184" s="158"/>
      <c r="O184" s="158"/>
      <c r="P184" s="158"/>
      <c r="Q184" s="158"/>
      <c r="R184" s="158"/>
      <c r="S184" s="158"/>
      <c r="T184" s="159"/>
      <c r="AT184" s="154" t="s">
        <v>128</v>
      </c>
      <c r="AU184" s="154" t="s">
        <v>82</v>
      </c>
      <c r="AV184" s="13" t="s">
        <v>82</v>
      </c>
      <c r="AW184" s="13" t="s">
        <v>29</v>
      </c>
      <c r="AX184" s="13" t="s">
        <v>80</v>
      </c>
      <c r="AY184" s="154" t="s">
        <v>119</v>
      </c>
    </row>
    <row r="185" spans="1:65" s="2" customFormat="1" ht="33" customHeight="1">
      <c r="A185" s="30"/>
      <c r="B185" s="138"/>
      <c r="C185" s="139" t="s">
        <v>279</v>
      </c>
      <c r="D185" s="139" t="s">
        <v>122</v>
      </c>
      <c r="E185" s="140" t="s">
        <v>280</v>
      </c>
      <c r="F185" s="141" t="s">
        <v>281</v>
      </c>
      <c r="G185" s="142" t="s">
        <v>125</v>
      </c>
      <c r="H185" s="143">
        <v>8</v>
      </c>
      <c r="I185" s="144">
        <v>683</v>
      </c>
      <c r="J185" s="144">
        <f>ROUND(I185*H185,2)</f>
        <v>5464</v>
      </c>
      <c r="K185" s="145"/>
      <c r="L185" s="31"/>
      <c r="M185" s="146" t="s">
        <v>1</v>
      </c>
      <c r="N185" s="147" t="s">
        <v>37</v>
      </c>
      <c r="O185" s="148">
        <v>0.746</v>
      </c>
      <c r="P185" s="148">
        <f>O185*H185</f>
        <v>5.968</v>
      </c>
      <c r="Q185" s="148">
        <v>5.1999999999999998E-3</v>
      </c>
      <c r="R185" s="148">
        <f>Q185*H185</f>
        <v>4.1599999999999998E-2</v>
      </c>
      <c r="S185" s="148">
        <v>0</v>
      </c>
      <c r="T185" s="149">
        <f>S185*H185</f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50" t="s">
        <v>196</v>
      </c>
      <c r="AT185" s="150" t="s">
        <v>122</v>
      </c>
      <c r="AU185" s="150" t="s">
        <v>82</v>
      </c>
      <c r="AY185" s="18" t="s">
        <v>119</v>
      </c>
      <c r="BE185" s="151">
        <f>IF(N185="základní",J185,0)</f>
        <v>5464</v>
      </c>
      <c r="BF185" s="151">
        <f>IF(N185="snížená",J185,0)</f>
        <v>0</v>
      </c>
      <c r="BG185" s="151">
        <f>IF(N185="zákl. přenesená",J185,0)</f>
        <v>0</v>
      </c>
      <c r="BH185" s="151">
        <f>IF(N185="sníž. přenesená",J185,0)</f>
        <v>0</v>
      </c>
      <c r="BI185" s="151">
        <f>IF(N185="nulová",J185,0)</f>
        <v>0</v>
      </c>
      <c r="BJ185" s="18" t="s">
        <v>80</v>
      </c>
      <c r="BK185" s="151">
        <f>ROUND(I185*H185,2)</f>
        <v>5464</v>
      </c>
      <c r="BL185" s="18" t="s">
        <v>196</v>
      </c>
      <c r="BM185" s="150" t="s">
        <v>282</v>
      </c>
    </row>
    <row r="186" spans="1:65" s="13" customFormat="1">
      <c r="B186" s="152"/>
      <c r="D186" s="153" t="s">
        <v>128</v>
      </c>
      <c r="E186" s="154" t="s">
        <v>1</v>
      </c>
      <c r="F186" s="155" t="s">
        <v>283</v>
      </c>
      <c r="H186" s="156">
        <v>5.46</v>
      </c>
      <c r="L186" s="152"/>
      <c r="M186" s="157"/>
      <c r="N186" s="158"/>
      <c r="O186" s="158"/>
      <c r="P186" s="158"/>
      <c r="Q186" s="158"/>
      <c r="R186" s="158"/>
      <c r="S186" s="158"/>
      <c r="T186" s="159"/>
      <c r="AT186" s="154" t="s">
        <v>128</v>
      </c>
      <c r="AU186" s="154" t="s">
        <v>82</v>
      </c>
      <c r="AV186" s="13" t="s">
        <v>82</v>
      </c>
      <c r="AW186" s="13" t="s">
        <v>29</v>
      </c>
      <c r="AX186" s="13" t="s">
        <v>80</v>
      </c>
      <c r="AY186" s="154" t="s">
        <v>119</v>
      </c>
    </row>
    <row r="187" spans="1:65" s="2" customFormat="1" ht="16.5" customHeight="1">
      <c r="A187" s="30"/>
      <c r="B187" s="138"/>
      <c r="C187" s="167" t="s">
        <v>284</v>
      </c>
      <c r="D187" s="167" t="s">
        <v>211</v>
      </c>
      <c r="E187" s="168" t="s">
        <v>285</v>
      </c>
      <c r="F187" s="169" t="s">
        <v>286</v>
      </c>
      <c r="G187" s="170" t="s">
        <v>125</v>
      </c>
      <c r="H187" s="171">
        <v>9</v>
      </c>
      <c r="I187" s="172">
        <v>230</v>
      </c>
      <c r="J187" s="172">
        <f>ROUND(I187*H187,2)</f>
        <v>2070</v>
      </c>
      <c r="K187" s="173"/>
      <c r="L187" s="174"/>
      <c r="M187" s="175" t="s">
        <v>1</v>
      </c>
      <c r="N187" s="176" t="s">
        <v>37</v>
      </c>
      <c r="O187" s="148">
        <v>0</v>
      </c>
      <c r="P187" s="148">
        <f>O187*H187</f>
        <v>0</v>
      </c>
      <c r="Q187" s="148">
        <v>1.26E-2</v>
      </c>
      <c r="R187" s="148">
        <f>Q187*H187</f>
        <v>0.1134</v>
      </c>
      <c r="S187" s="148">
        <v>0</v>
      </c>
      <c r="T187" s="149">
        <f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0" t="s">
        <v>214</v>
      </c>
      <c r="AT187" s="150" t="s">
        <v>211</v>
      </c>
      <c r="AU187" s="150" t="s">
        <v>82</v>
      </c>
      <c r="AY187" s="18" t="s">
        <v>119</v>
      </c>
      <c r="BE187" s="151">
        <f>IF(N187="základní",J187,0)</f>
        <v>2070</v>
      </c>
      <c r="BF187" s="151">
        <f>IF(N187="snížená",J187,0)</f>
        <v>0</v>
      </c>
      <c r="BG187" s="151">
        <f>IF(N187="zákl. přenesená",J187,0)</f>
        <v>0</v>
      </c>
      <c r="BH187" s="151">
        <f>IF(N187="sníž. přenesená",J187,0)</f>
        <v>0</v>
      </c>
      <c r="BI187" s="151">
        <f>IF(N187="nulová",J187,0)</f>
        <v>0</v>
      </c>
      <c r="BJ187" s="18" t="s">
        <v>80</v>
      </c>
      <c r="BK187" s="151">
        <f>ROUND(I187*H187,2)</f>
        <v>2070</v>
      </c>
      <c r="BL187" s="18" t="s">
        <v>196</v>
      </c>
      <c r="BM187" s="150" t="s">
        <v>287</v>
      </c>
    </row>
    <row r="188" spans="1:65" s="13" customFormat="1">
      <c r="B188" s="152"/>
      <c r="D188" s="153" t="s">
        <v>128</v>
      </c>
      <c r="F188" s="155" t="s">
        <v>288</v>
      </c>
      <c r="H188" s="156">
        <v>6.0060000000000002</v>
      </c>
      <c r="L188" s="152"/>
      <c r="M188" s="157"/>
      <c r="N188" s="158"/>
      <c r="O188" s="158"/>
      <c r="P188" s="158"/>
      <c r="Q188" s="158"/>
      <c r="R188" s="158"/>
      <c r="S188" s="158"/>
      <c r="T188" s="159"/>
      <c r="AT188" s="154" t="s">
        <v>128</v>
      </c>
      <c r="AU188" s="154" t="s">
        <v>82</v>
      </c>
      <c r="AV188" s="13" t="s">
        <v>82</v>
      </c>
      <c r="AW188" s="13" t="s">
        <v>3</v>
      </c>
      <c r="AX188" s="13" t="s">
        <v>80</v>
      </c>
      <c r="AY188" s="154" t="s">
        <v>119</v>
      </c>
    </row>
    <row r="189" spans="1:65" s="2" customFormat="1" ht="24.2" customHeight="1">
      <c r="A189" s="30"/>
      <c r="B189" s="138"/>
      <c r="C189" s="139" t="s">
        <v>289</v>
      </c>
      <c r="D189" s="139" t="s">
        <v>122</v>
      </c>
      <c r="E189" s="140" t="s">
        <v>290</v>
      </c>
      <c r="F189" s="141" t="s">
        <v>291</v>
      </c>
      <c r="G189" s="142" t="s">
        <v>125</v>
      </c>
      <c r="H189" s="143">
        <v>8</v>
      </c>
      <c r="I189" s="144">
        <v>86.3</v>
      </c>
      <c r="J189" s="144">
        <f>ROUND(I189*H189,2)</f>
        <v>690.4</v>
      </c>
      <c r="K189" s="145"/>
      <c r="L189" s="31"/>
      <c r="M189" s="146" t="s">
        <v>1</v>
      </c>
      <c r="N189" s="147" t="s">
        <v>37</v>
      </c>
      <c r="O189" s="148">
        <v>0.13</v>
      </c>
      <c r="P189" s="148">
        <f>O189*H189</f>
        <v>1.04</v>
      </c>
      <c r="Q189" s="148">
        <v>0</v>
      </c>
      <c r="R189" s="148">
        <f>Q189*H189</f>
        <v>0</v>
      </c>
      <c r="S189" s="148">
        <v>0</v>
      </c>
      <c r="T189" s="149">
        <f>S189*H189</f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50" t="s">
        <v>196</v>
      </c>
      <c r="AT189" s="150" t="s">
        <v>122</v>
      </c>
      <c r="AU189" s="150" t="s">
        <v>82</v>
      </c>
      <c r="AY189" s="18" t="s">
        <v>119</v>
      </c>
      <c r="BE189" s="151">
        <f>IF(N189="základní",J189,0)</f>
        <v>690.4</v>
      </c>
      <c r="BF189" s="151">
        <f>IF(N189="snížená",J189,0)</f>
        <v>0</v>
      </c>
      <c r="BG189" s="151">
        <f>IF(N189="zákl. přenesená",J189,0)</f>
        <v>0</v>
      </c>
      <c r="BH189" s="151">
        <f>IF(N189="sníž. přenesená",J189,0)</f>
        <v>0</v>
      </c>
      <c r="BI189" s="151">
        <f>IF(N189="nulová",J189,0)</f>
        <v>0</v>
      </c>
      <c r="BJ189" s="18" t="s">
        <v>80</v>
      </c>
      <c r="BK189" s="151">
        <f>ROUND(I189*H189,2)</f>
        <v>690.4</v>
      </c>
      <c r="BL189" s="18" t="s">
        <v>196</v>
      </c>
      <c r="BM189" s="150" t="s">
        <v>292</v>
      </c>
    </row>
    <row r="190" spans="1:65" s="2" customFormat="1" ht="24.2" customHeight="1">
      <c r="A190" s="30"/>
      <c r="B190" s="138"/>
      <c r="C190" s="139" t="s">
        <v>293</v>
      </c>
      <c r="D190" s="139" t="s">
        <v>122</v>
      </c>
      <c r="E190" s="140" t="s">
        <v>294</v>
      </c>
      <c r="F190" s="141" t="s">
        <v>295</v>
      </c>
      <c r="G190" s="142" t="s">
        <v>173</v>
      </c>
      <c r="H190" s="143">
        <v>0.111</v>
      </c>
      <c r="I190" s="144">
        <v>692</v>
      </c>
      <c r="J190" s="144">
        <f>ROUND(I190*H190,2)</f>
        <v>76.81</v>
      </c>
      <c r="K190" s="145"/>
      <c r="L190" s="31"/>
      <c r="M190" s="146" t="s">
        <v>1</v>
      </c>
      <c r="N190" s="147" t="s">
        <v>37</v>
      </c>
      <c r="O190" s="148">
        <v>1.548</v>
      </c>
      <c r="P190" s="148">
        <f>O190*H190</f>
        <v>0.17182800000000001</v>
      </c>
      <c r="Q190" s="148">
        <v>0</v>
      </c>
      <c r="R190" s="148">
        <f>Q190*H190</f>
        <v>0</v>
      </c>
      <c r="S190" s="148">
        <v>0</v>
      </c>
      <c r="T190" s="149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0" t="s">
        <v>196</v>
      </c>
      <c r="AT190" s="150" t="s">
        <v>122</v>
      </c>
      <c r="AU190" s="150" t="s">
        <v>82</v>
      </c>
      <c r="AY190" s="18" t="s">
        <v>119</v>
      </c>
      <c r="BE190" s="151">
        <f>IF(N190="základní",J190,0)</f>
        <v>76.81</v>
      </c>
      <c r="BF190" s="151">
        <f>IF(N190="snížená",J190,0)</f>
        <v>0</v>
      </c>
      <c r="BG190" s="151">
        <f>IF(N190="zákl. přenesená",J190,0)</f>
        <v>0</v>
      </c>
      <c r="BH190" s="151">
        <f>IF(N190="sníž. přenesená",J190,0)</f>
        <v>0</v>
      </c>
      <c r="BI190" s="151">
        <f>IF(N190="nulová",J190,0)</f>
        <v>0</v>
      </c>
      <c r="BJ190" s="18" t="s">
        <v>80</v>
      </c>
      <c r="BK190" s="151">
        <f>ROUND(I190*H190,2)</f>
        <v>76.81</v>
      </c>
      <c r="BL190" s="18" t="s">
        <v>196</v>
      </c>
      <c r="BM190" s="150" t="s">
        <v>296</v>
      </c>
    </row>
    <row r="191" spans="1:65" s="12" customFormat="1" ht="22.9" customHeight="1">
      <c r="B191" s="126"/>
      <c r="D191" s="127" t="s">
        <v>71</v>
      </c>
      <c r="E191" s="136" t="s">
        <v>297</v>
      </c>
      <c r="F191" s="136" t="s">
        <v>298</v>
      </c>
      <c r="J191" s="137">
        <f>BK191</f>
        <v>332.25</v>
      </c>
      <c r="L191" s="126"/>
      <c r="M191" s="130"/>
      <c r="N191" s="131"/>
      <c r="O191" s="131"/>
      <c r="P191" s="132">
        <f>SUM(P192:P196)</f>
        <v>0.46501000000000003</v>
      </c>
      <c r="Q191" s="131"/>
      <c r="R191" s="132">
        <f>SUM(R192:R196)</f>
        <v>3.1681999999999999E-4</v>
      </c>
      <c r="S191" s="131"/>
      <c r="T191" s="133">
        <f>SUM(T192:T196)</f>
        <v>0</v>
      </c>
      <c r="AR191" s="127" t="s">
        <v>82</v>
      </c>
      <c r="AT191" s="134" t="s">
        <v>71</v>
      </c>
      <c r="AU191" s="134" t="s">
        <v>80</v>
      </c>
      <c r="AY191" s="127" t="s">
        <v>119</v>
      </c>
      <c r="BK191" s="135">
        <f>SUM(BK192:BK196)</f>
        <v>332.25</v>
      </c>
    </row>
    <row r="192" spans="1:65" s="2" customFormat="1" ht="24.2" customHeight="1">
      <c r="A192" s="30"/>
      <c r="B192" s="138"/>
      <c r="C192" s="139" t="s">
        <v>299</v>
      </c>
      <c r="D192" s="139" t="s">
        <v>122</v>
      </c>
      <c r="E192" s="140" t="s">
        <v>300</v>
      </c>
      <c r="F192" s="141" t="s">
        <v>301</v>
      </c>
      <c r="G192" s="142" t="s">
        <v>125</v>
      </c>
      <c r="H192" s="143">
        <v>1.022</v>
      </c>
      <c r="I192" s="144">
        <v>75.099999999999994</v>
      </c>
      <c r="J192" s="144">
        <f>ROUND(I192*H192,2)</f>
        <v>76.75</v>
      </c>
      <c r="K192" s="145"/>
      <c r="L192" s="31"/>
      <c r="M192" s="146" t="s">
        <v>1</v>
      </c>
      <c r="N192" s="147" t="s">
        <v>37</v>
      </c>
      <c r="O192" s="148">
        <v>0.11700000000000001</v>
      </c>
      <c r="P192" s="148">
        <f>O192*H192</f>
        <v>0.11957400000000001</v>
      </c>
      <c r="Q192" s="148">
        <v>6.9999999999999994E-5</v>
      </c>
      <c r="R192" s="148">
        <f>Q192*H192</f>
        <v>7.1539999999999996E-5</v>
      </c>
      <c r="S192" s="148">
        <v>0</v>
      </c>
      <c r="T192" s="149">
        <f>S192*H192</f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50" t="s">
        <v>196</v>
      </c>
      <c r="AT192" s="150" t="s">
        <v>122</v>
      </c>
      <c r="AU192" s="150" t="s">
        <v>82</v>
      </c>
      <c r="AY192" s="18" t="s">
        <v>119</v>
      </c>
      <c r="BE192" s="151">
        <f>IF(N192="základní",J192,0)</f>
        <v>76.75</v>
      </c>
      <c r="BF192" s="151">
        <f>IF(N192="snížená",J192,0)</f>
        <v>0</v>
      </c>
      <c r="BG192" s="151">
        <f>IF(N192="zákl. přenesená",J192,0)</f>
        <v>0</v>
      </c>
      <c r="BH192" s="151">
        <f>IF(N192="sníž. přenesená",J192,0)</f>
        <v>0</v>
      </c>
      <c r="BI192" s="151">
        <f>IF(N192="nulová",J192,0)</f>
        <v>0</v>
      </c>
      <c r="BJ192" s="18" t="s">
        <v>80</v>
      </c>
      <c r="BK192" s="151">
        <f>ROUND(I192*H192,2)</f>
        <v>76.75</v>
      </c>
      <c r="BL192" s="18" t="s">
        <v>196</v>
      </c>
      <c r="BM192" s="150" t="s">
        <v>302</v>
      </c>
    </row>
    <row r="193" spans="1:65" s="15" customFormat="1">
      <c r="B193" s="177"/>
      <c r="D193" s="153" t="s">
        <v>128</v>
      </c>
      <c r="E193" s="178" t="s">
        <v>1</v>
      </c>
      <c r="F193" s="179" t="s">
        <v>303</v>
      </c>
      <c r="H193" s="178" t="s">
        <v>1</v>
      </c>
      <c r="L193" s="177"/>
      <c r="M193" s="180"/>
      <c r="N193" s="181"/>
      <c r="O193" s="181"/>
      <c r="P193" s="181"/>
      <c r="Q193" s="181"/>
      <c r="R193" s="181"/>
      <c r="S193" s="181"/>
      <c r="T193" s="182"/>
      <c r="AT193" s="178" t="s">
        <v>128</v>
      </c>
      <c r="AU193" s="178" t="s">
        <v>82</v>
      </c>
      <c r="AV193" s="15" t="s">
        <v>80</v>
      </c>
      <c r="AW193" s="15" t="s">
        <v>29</v>
      </c>
      <c r="AX193" s="15" t="s">
        <v>72</v>
      </c>
      <c r="AY193" s="178" t="s">
        <v>119</v>
      </c>
    </row>
    <row r="194" spans="1:65" s="13" customFormat="1">
      <c r="B194" s="152"/>
      <c r="D194" s="153" t="s">
        <v>128</v>
      </c>
      <c r="E194" s="154" t="s">
        <v>1</v>
      </c>
      <c r="F194" s="155" t="s">
        <v>304</v>
      </c>
      <c r="H194" s="156">
        <v>1.022</v>
      </c>
      <c r="L194" s="152"/>
      <c r="M194" s="157"/>
      <c r="N194" s="158"/>
      <c r="O194" s="158"/>
      <c r="P194" s="158"/>
      <c r="Q194" s="158"/>
      <c r="R194" s="158"/>
      <c r="S194" s="158"/>
      <c r="T194" s="159"/>
      <c r="AT194" s="154" t="s">
        <v>128</v>
      </c>
      <c r="AU194" s="154" t="s">
        <v>82</v>
      </c>
      <c r="AV194" s="13" t="s">
        <v>82</v>
      </c>
      <c r="AW194" s="13" t="s">
        <v>29</v>
      </c>
      <c r="AX194" s="13" t="s">
        <v>80</v>
      </c>
      <c r="AY194" s="154" t="s">
        <v>119</v>
      </c>
    </row>
    <row r="195" spans="1:65" s="2" customFormat="1" ht="24.2" customHeight="1">
      <c r="A195" s="30"/>
      <c r="B195" s="138"/>
      <c r="C195" s="139" t="s">
        <v>305</v>
      </c>
      <c r="D195" s="139" t="s">
        <v>122</v>
      </c>
      <c r="E195" s="140" t="s">
        <v>306</v>
      </c>
      <c r="F195" s="141" t="s">
        <v>307</v>
      </c>
      <c r="G195" s="142" t="s">
        <v>125</v>
      </c>
      <c r="H195" s="143">
        <v>1.022</v>
      </c>
      <c r="I195" s="144">
        <v>123</v>
      </c>
      <c r="J195" s="144">
        <f>ROUND(I195*H195,2)</f>
        <v>125.71</v>
      </c>
      <c r="K195" s="145"/>
      <c r="L195" s="31"/>
      <c r="M195" s="146" t="s">
        <v>1</v>
      </c>
      <c r="N195" s="147" t="s">
        <v>37</v>
      </c>
      <c r="O195" s="148">
        <v>0.16600000000000001</v>
      </c>
      <c r="P195" s="148">
        <f>O195*H195</f>
        <v>0.16965200000000003</v>
      </c>
      <c r="Q195" s="148">
        <v>1.2E-4</v>
      </c>
      <c r="R195" s="148">
        <f>Q195*H195</f>
        <v>1.2264E-4</v>
      </c>
      <c r="S195" s="148">
        <v>0</v>
      </c>
      <c r="T195" s="149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0" t="s">
        <v>196</v>
      </c>
      <c r="AT195" s="150" t="s">
        <v>122</v>
      </c>
      <c r="AU195" s="150" t="s">
        <v>82</v>
      </c>
      <c r="AY195" s="18" t="s">
        <v>119</v>
      </c>
      <c r="BE195" s="151">
        <f>IF(N195="základní",J195,0)</f>
        <v>125.71</v>
      </c>
      <c r="BF195" s="151">
        <f>IF(N195="snížená",J195,0)</f>
        <v>0</v>
      </c>
      <c r="BG195" s="151">
        <f>IF(N195="zákl. přenesená",J195,0)</f>
        <v>0</v>
      </c>
      <c r="BH195" s="151">
        <f>IF(N195="sníž. přenesená",J195,0)</f>
        <v>0</v>
      </c>
      <c r="BI195" s="151">
        <f>IF(N195="nulová",J195,0)</f>
        <v>0</v>
      </c>
      <c r="BJ195" s="18" t="s">
        <v>80</v>
      </c>
      <c r="BK195" s="151">
        <f>ROUND(I195*H195,2)</f>
        <v>125.71</v>
      </c>
      <c r="BL195" s="18" t="s">
        <v>196</v>
      </c>
      <c r="BM195" s="150" t="s">
        <v>308</v>
      </c>
    </row>
    <row r="196" spans="1:65" s="2" customFormat="1" ht="24.2" customHeight="1">
      <c r="A196" s="30"/>
      <c r="B196" s="138"/>
      <c r="C196" s="139" t="s">
        <v>309</v>
      </c>
      <c r="D196" s="139" t="s">
        <v>122</v>
      </c>
      <c r="E196" s="140" t="s">
        <v>310</v>
      </c>
      <c r="F196" s="141" t="s">
        <v>311</v>
      </c>
      <c r="G196" s="142" t="s">
        <v>125</v>
      </c>
      <c r="H196" s="143">
        <v>1.022</v>
      </c>
      <c r="I196" s="144">
        <v>127</v>
      </c>
      <c r="J196" s="144">
        <f>ROUND(I196*H196,2)</f>
        <v>129.79</v>
      </c>
      <c r="K196" s="145"/>
      <c r="L196" s="31"/>
      <c r="M196" s="146" t="s">
        <v>1</v>
      </c>
      <c r="N196" s="147" t="s">
        <v>37</v>
      </c>
      <c r="O196" s="148">
        <v>0.17199999999999999</v>
      </c>
      <c r="P196" s="148">
        <f>O196*H196</f>
        <v>0.175784</v>
      </c>
      <c r="Q196" s="148">
        <v>1.2E-4</v>
      </c>
      <c r="R196" s="148">
        <f>Q196*H196</f>
        <v>1.2264E-4</v>
      </c>
      <c r="S196" s="148">
        <v>0</v>
      </c>
      <c r="T196" s="149">
        <f>S196*H196</f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50" t="s">
        <v>196</v>
      </c>
      <c r="AT196" s="150" t="s">
        <v>122</v>
      </c>
      <c r="AU196" s="150" t="s">
        <v>82</v>
      </c>
      <c r="AY196" s="18" t="s">
        <v>119</v>
      </c>
      <c r="BE196" s="151">
        <f>IF(N196="základní",J196,0)</f>
        <v>129.79</v>
      </c>
      <c r="BF196" s="151">
        <f>IF(N196="snížená",J196,0)</f>
        <v>0</v>
      </c>
      <c r="BG196" s="151">
        <f>IF(N196="zákl. přenesená",J196,0)</f>
        <v>0</v>
      </c>
      <c r="BH196" s="151">
        <f>IF(N196="sníž. přenesená",J196,0)</f>
        <v>0</v>
      </c>
      <c r="BI196" s="151">
        <f>IF(N196="nulová",J196,0)</f>
        <v>0</v>
      </c>
      <c r="BJ196" s="18" t="s">
        <v>80</v>
      </c>
      <c r="BK196" s="151">
        <f>ROUND(I196*H196,2)</f>
        <v>129.79</v>
      </c>
      <c r="BL196" s="18" t="s">
        <v>196</v>
      </c>
      <c r="BM196" s="150" t="s">
        <v>312</v>
      </c>
    </row>
    <row r="197" spans="1:65" s="12" customFormat="1" ht="22.9" customHeight="1">
      <c r="B197" s="126"/>
      <c r="D197" s="127" t="s">
        <v>71</v>
      </c>
      <c r="E197" s="136" t="s">
        <v>313</v>
      </c>
      <c r="F197" s="136" t="s">
        <v>314</v>
      </c>
      <c r="J197" s="137">
        <f>BK197</f>
        <v>23786.79</v>
      </c>
      <c r="L197" s="126"/>
      <c r="M197" s="130"/>
      <c r="N197" s="131"/>
      <c r="O197" s="131"/>
      <c r="P197" s="132">
        <f>SUM(P198:P217)</f>
        <v>42.097132999999999</v>
      </c>
      <c r="Q197" s="131"/>
      <c r="R197" s="132">
        <f>SUM(R198:R217)</f>
        <v>0.304483</v>
      </c>
      <c r="S197" s="131"/>
      <c r="T197" s="133">
        <f>SUM(T198:T217)</f>
        <v>5.729327E-2</v>
      </c>
      <c r="AR197" s="127" t="s">
        <v>82</v>
      </c>
      <c r="AT197" s="134" t="s">
        <v>71</v>
      </c>
      <c r="AU197" s="134" t="s">
        <v>80</v>
      </c>
      <c r="AY197" s="127" t="s">
        <v>119</v>
      </c>
      <c r="BK197" s="135">
        <f>SUM(BK198:BK217)</f>
        <v>23786.79</v>
      </c>
    </row>
    <row r="198" spans="1:65" s="2" customFormat="1" ht="16.5" customHeight="1">
      <c r="A198" s="30"/>
      <c r="B198" s="138"/>
      <c r="C198" s="139" t="s">
        <v>315</v>
      </c>
      <c r="D198" s="139" t="s">
        <v>122</v>
      </c>
      <c r="E198" s="140" t="s">
        <v>316</v>
      </c>
      <c r="F198" s="141" t="s">
        <v>317</v>
      </c>
      <c r="G198" s="142" t="s">
        <v>125</v>
      </c>
      <c r="H198" s="143">
        <v>184.81700000000001</v>
      </c>
      <c r="I198" s="144">
        <v>36.6</v>
      </c>
      <c r="J198" s="144">
        <f>ROUND(I198*H198,2)</f>
        <v>6764.3</v>
      </c>
      <c r="K198" s="145"/>
      <c r="L198" s="31"/>
      <c r="M198" s="146" t="s">
        <v>1</v>
      </c>
      <c r="N198" s="147" t="s">
        <v>37</v>
      </c>
      <c r="O198" s="148">
        <v>7.3999999999999996E-2</v>
      </c>
      <c r="P198" s="148">
        <f>O198*H198</f>
        <v>13.676458</v>
      </c>
      <c r="Q198" s="148">
        <v>1E-3</v>
      </c>
      <c r="R198" s="148">
        <f>Q198*H198</f>
        <v>0.18481700000000001</v>
      </c>
      <c r="S198" s="148">
        <v>3.1E-4</v>
      </c>
      <c r="T198" s="149">
        <f>S198*H198</f>
        <v>5.729327E-2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50" t="s">
        <v>196</v>
      </c>
      <c r="AT198" s="150" t="s">
        <v>122</v>
      </c>
      <c r="AU198" s="150" t="s">
        <v>82</v>
      </c>
      <c r="AY198" s="18" t="s">
        <v>119</v>
      </c>
      <c r="BE198" s="151">
        <f>IF(N198="základní",J198,0)</f>
        <v>6764.3</v>
      </c>
      <c r="BF198" s="151">
        <f>IF(N198="snížená",J198,0)</f>
        <v>0</v>
      </c>
      <c r="BG198" s="151">
        <f>IF(N198="zákl. přenesená",J198,0)</f>
        <v>0</v>
      </c>
      <c r="BH198" s="151">
        <f>IF(N198="sníž. přenesená",J198,0)</f>
        <v>0</v>
      </c>
      <c r="BI198" s="151">
        <f>IF(N198="nulová",J198,0)</f>
        <v>0</v>
      </c>
      <c r="BJ198" s="18" t="s">
        <v>80</v>
      </c>
      <c r="BK198" s="151">
        <f>ROUND(I198*H198,2)</f>
        <v>6764.3</v>
      </c>
      <c r="BL198" s="18" t="s">
        <v>196</v>
      </c>
      <c r="BM198" s="150" t="s">
        <v>318</v>
      </c>
    </row>
    <row r="199" spans="1:65" s="15" customFormat="1">
      <c r="B199" s="177"/>
      <c r="D199" s="153" t="s">
        <v>128</v>
      </c>
      <c r="E199" s="178" t="s">
        <v>1</v>
      </c>
      <c r="F199" s="179" t="s">
        <v>319</v>
      </c>
      <c r="H199" s="178" t="s">
        <v>1</v>
      </c>
      <c r="L199" s="177"/>
      <c r="M199" s="180"/>
      <c r="N199" s="181"/>
      <c r="O199" s="181"/>
      <c r="P199" s="181"/>
      <c r="Q199" s="181"/>
      <c r="R199" s="181"/>
      <c r="S199" s="181"/>
      <c r="T199" s="182"/>
      <c r="AT199" s="178" t="s">
        <v>128</v>
      </c>
      <c r="AU199" s="178" t="s">
        <v>82</v>
      </c>
      <c r="AV199" s="15" t="s">
        <v>80</v>
      </c>
      <c r="AW199" s="15" t="s">
        <v>29</v>
      </c>
      <c r="AX199" s="15" t="s">
        <v>72</v>
      </c>
      <c r="AY199" s="178" t="s">
        <v>119</v>
      </c>
    </row>
    <row r="200" spans="1:65" s="13" customFormat="1">
      <c r="B200" s="152"/>
      <c r="D200" s="153" t="s">
        <v>128</v>
      </c>
      <c r="E200" s="154" t="s">
        <v>1</v>
      </c>
      <c r="F200" s="155" t="s">
        <v>320</v>
      </c>
      <c r="H200" s="156">
        <v>114.348</v>
      </c>
      <c r="L200" s="152"/>
      <c r="M200" s="157"/>
      <c r="N200" s="158"/>
      <c r="O200" s="158"/>
      <c r="P200" s="158"/>
      <c r="Q200" s="158"/>
      <c r="R200" s="158"/>
      <c r="S200" s="158"/>
      <c r="T200" s="159"/>
      <c r="AT200" s="154" t="s">
        <v>128</v>
      </c>
      <c r="AU200" s="154" t="s">
        <v>82</v>
      </c>
      <c r="AV200" s="13" t="s">
        <v>82</v>
      </c>
      <c r="AW200" s="13" t="s">
        <v>29</v>
      </c>
      <c r="AX200" s="13" t="s">
        <v>72</v>
      </c>
      <c r="AY200" s="154" t="s">
        <v>119</v>
      </c>
    </row>
    <row r="201" spans="1:65" s="16" customFormat="1">
      <c r="B201" s="183"/>
      <c r="D201" s="153" t="s">
        <v>128</v>
      </c>
      <c r="E201" s="184" t="s">
        <v>1</v>
      </c>
      <c r="F201" s="185" t="s">
        <v>321</v>
      </c>
      <c r="H201" s="186">
        <v>114.348</v>
      </c>
      <c r="L201" s="183"/>
      <c r="M201" s="187"/>
      <c r="N201" s="188"/>
      <c r="O201" s="188"/>
      <c r="P201" s="188"/>
      <c r="Q201" s="188"/>
      <c r="R201" s="188"/>
      <c r="S201" s="188"/>
      <c r="T201" s="189"/>
      <c r="AT201" s="184" t="s">
        <v>128</v>
      </c>
      <c r="AU201" s="184" t="s">
        <v>82</v>
      </c>
      <c r="AV201" s="16" t="s">
        <v>136</v>
      </c>
      <c r="AW201" s="16" t="s">
        <v>29</v>
      </c>
      <c r="AX201" s="16" t="s">
        <v>72</v>
      </c>
      <c r="AY201" s="184" t="s">
        <v>119</v>
      </c>
    </row>
    <row r="202" spans="1:65" s="15" customFormat="1">
      <c r="B202" s="177"/>
      <c r="D202" s="153" t="s">
        <v>128</v>
      </c>
      <c r="E202" s="178" t="s">
        <v>1</v>
      </c>
      <c r="F202" s="179" t="s">
        <v>322</v>
      </c>
      <c r="H202" s="178" t="s">
        <v>1</v>
      </c>
      <c r="L202" s="177"/>
      <c r="M202" s="180"/>
      <c r="N202" s="181"/>
      <c r="O202" s="181"/>
      <c r="P202" s="181"/>
      <c r="Q202" s="181"/>
      <c r="R202" s="181"/>
      <c r="S202" s="181"/>
      <c r="T202" s="182"/>
      <c r="AT202" s="178" t="s">
        <v>128</v>
      </c>
      <c r="AU202" s="178" t="s">
        <v>82</v>
      </c>
      <c r="AV202" s="15" t="s">
        <v>80</v>
      </c>
      <c r="AW202" s="15" t="s">
        <v>29</v>
      </c>
      <c r="AX202" s="15" t="s">
        <v>72</v>
      </c>
      <c r="AY202" s="178" t="s">
        <v>119</v>
      </c>
    </row>
    <row r="203" spans="1:65" s="13" customFormat="1">
      <c r="B203" s="152"/>
      <c r="D203" s="153" t="s">
        <v>128</v>
      </c>
      <c r="E203" s="154" t="s">
        <v>1</v>
      </c>
      <c r="F203" s="155" t="s">
        <v>323</v>
      </c>
      <c r="H203" s="156">
        <v>70.468999999999994</v>
      </c>
      <c r="L203" s="152"/>
      <c r="M203" s="157"/>
      <c r="N203" s="158"/>
      <c r="O203" s="158"/>
      <c r="P203" s="158"/>
      <c r="Q203" s="158"/>
      <c r="R203" s="158"/>
      <c r="S203" s="158"/>
      <c r="T203" s="159"/>
      <c r="AT203" s="154" t="s">
        <v>128</v>
      </c>
      <c r="AU203" s="154" t="s">
        <v>82</v>
      </c>
      <c r="AV203" s="13" t="s">
        <v>82</v>
      </c>
      <c r="AW203" s="13" t="s">
        <v>29</v>
      </c>
      <c r="AX203" s="13" t="s">
        <v>72</v>
      </c>
      <c r="AY203" s="154" t="s">
        <v>119</v>
      </c>
    </row>
    <row r="204" spans="1:65" s="16" customFormat="1">
      <c r="B204" s="183"/>
      <c r="D204" s="153" t="s">
        <v>128</v>
      </c>
      <c r="E204" s="184" t="s">
        <v>1</v>
      </c>
      <c r="F204" s="185" t="s">
        <v>321</v>
      </c>
      <c r="H204" s="186">
        <v>70.468999999999994</v>
      </c>
      <c r="L204" s="183"/>
      <c r="M204" s="187"/>
      <c r="N204" s="188"/>
      <c r="O204" s="188"/>
      <c r="P204" s="188"/>
      <c r="Q204" s="188"/>
      <c r="R204" s="188"/>
      <c r="S204" s="188"/>
      <c r="T204" s="189"/>
      <c r="AT204" s="184" t="s">
        <v>128</v>
      </c>
      <c r="AU204" s="184" t="s">
        <v>82</v>
      </c>
      <c r="AV204" s="16" t="s">
        <v>136</v>
      </c>
      <c r="AW204" s="16" t="s">
        <v>29</v>
      </c>
      <c r="AX204" s="16" t="s">
        <v>72</v>
      </c>
      <c r="AY204" s="184" t="s">
        <v>119</v>
      </c>
    </row>
    <row r="205" spans="1:65" s="14" customFormat="1">
      <c r="B205" s="160"/>
      <c r="D205" s="153" t="s">
        <v>128</v>
      </c>
      <c r="E205" s="161" t="s">
        <v>1</v>
      </c>
      <c r="F205" s="162" t="s">
        <v>131</v>
      </c>
      <c r="H205" s="163">
        <v>184.81700000000001</v>
      </c>
      <c r="L205" s="160"/>
      <c r="M205" s="164"/>
      <c r="N205" s="165"/>
      <c r="O205" s="165"/>
      <c r="P205" s="165"/>
      <c r="Q205" s="165"/>
      <c r="R205" s="165"/>
      <c r="S205" s="165"/>
      <c r="T205" s="166"/>
      <c r="AT205" s="161" t="s">
        <v>128</v>
      </c>
      <c r="AU205" s="161" t="s">
        <v>82</v>
      </c>
      <c r="AV205" s="14" t="s">
        <v>126</v>
      </c>
      <c r="AW205" s="14" t="s">
        <v>29</v>
      </c>
      <c r="AX205" s="14" t="s">
        <v>80</v>
      </c>
      <c r="AY205" s="161" t="s">
        <v>119</v>
      </c>
    </row>
    <row r="206" spans="1:65" s="2" customFormat="1" ht="24.2" customHeight="1">
      <c r="A206" s="30"/>
      <c r="B206" s="138"/>
      <c r="C206" s="139" t="s">
        <v>324</v>
      </c>
      <c r="D206" s="139" t="s">
        <v>122</v>
      </c>
      <c r="E206" s="140" t="s">
        <v>325</v>
      </c>
      <c r="F206" s="141" t="s">
        <v>326</v>
      </c>
      <c r="G206" s="142" t="s">
        <v>125</v>
      </c>
      <c r="H206" s="143">
        <v>299.16500000000002</v>
      </c>
      <c r="I206" s="144">
        <v>19</v>
      </c>
      <c r="J206" s="144">
        <f>ROUND(I206*H206,2)</f>
        <v>5684.14</v>
      </c>
      <c r="K206" s="145"/>
      <c r="L206" s="31"/>
      <c r="M206" s="146" t="s">
        <v>1</v>
      </c>
      <c r="N206" s="147" t="s">
        <v>37</v>
      </c>
      <c r="O206" s="148">
        <v>3.3000000000000002E-2</v>
      </c>
      <c r="P206" s="148">
        <f>O206*H206</f>
        <v>9.8724450000000008</v>
      </c>
      <c r="Q206" s="148">
        <v>2.0000000000000001E-4</v>
      </c>
      <c r="R206" s="148">
        <f>Q206*H206</f>
        <v>5.9833000000000004E-2</v>
      </c>
      <c r="S206" s="148">
        <v>0</v>
      </c>
      <c r="T206" s="149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0" t="s">
        <v>196</v>
      </c>
      <c r="AT206" s="150" t="s">
        <v>122</v>
      </c>
      <c r="AU206" s="150" t="s">
        <v>82</v>
      </c>
      <c r="AY206" s="18" t="s">
        <v>119</v>
      </c>
      <c r="BE206" s="151">
        <f>IF(N206="základní",J206,0)</f>
        <v>5684.14</v>
      </c>
      <c r="BF206" s="151">
        <f>IF(N206="snížená",J206,0)</f>
        <v>0</v>
      </c>
      <c r="BG206" s="151">
        <f>IF(N206="zákl. přenesená",J206,0)</f>
        <v>0</v>
      </c>
      <c r="BH206" s="151">
        <f>IF(N206="sníž. přenesená",J206,0)</f>
        <v>0</v>
      </c>
      <c r="BI206" s="151">
        <f>IF(N206="nulová",J206,0)</f>
        <v>0</v>
      </c>
      <c r="BJ206" s="18" t="s">
        <v>80</v>
      </c>
      <c r="BK206" s="151">
        <f>ROUND(I206*H206,2)</f>
        <v>5684.14</v>
      </c>
      <c r="BL206" s="18" t="s">
        <v>196</v>
      </c>
      <c r="BM206" s="150" t="s">
        <v>327</v>
      </c>
    </row>
    <row r="207" spans="1:65" s="15" customFormat="1">
      <c r="B207" s="177"/>
      <c r="D207" s="153" t="s">
        <v>128</v>
      </c>
      <c r="E207" s="178" t="s">
        <v>1</v>
      </c>
      <c r="F207" s="179" t="s">
        <v>328</v>
      </c>
      <c r="H207" s="178" t="s">
        <v>1</v>
      </c>
      <c r="L207" s="177"/>
      <c r="M207" s="180"/>
      <c r="N207" s="181"/>
      <c r="O207" s="181"/>
      <c r="P207" s="181"/>
      <c r="Q207" s="181"/>
      <c r="R207" s="181"/>
      <c r="S207" s="181"/>
      <c r="T207" s="182"/>
      <c r="AT207" s="178" t="s">
        <v>128</v>
      </c>
      <c r="AU207" s="178" t="s">
        <v>82</v>
      </c>
      <c r="AV207" s="15" t="s">
        <v>80</v>
      </c>
      <c r="AW207" s="15" t="s">
        <v>29</v>
      </c>
      <c r="AX207" s="15" t="s">
        <v>72</v>
      </c>
      <c r="AY207" s="178" t="s">
        <v>119</v>
      </c>
    </row>
    <row r="208" spans="1:65" s="13" customFormat="1">
      <c r="B208" s="152"/>
      <c r="D208" s="153" t="s">
        <v>128</v>
      </c>
      <c r="E208" s="154" t="s">
        <v>1</v>
      </c>
      <c r="F208" s="155" t="s">
        <v>329</v>
      </c>
      <c r="H208" s="156">
        <v>79.56</v>
      </c>
      <c r="L208" s="152"/>
      <c r="M208" s="157"/>
      <c r="N208" s="158"/>
      <c r="O208" s="158"/>
      <c r="P208" s="158"/>
      <c r="Q208" s="158"/>
      <c r="R208" s="158"/>
      <c r="S208" s="158"/>
      <c r="T208" s="159"/>
      <c r="AT208" s="154" t="s">
        <v>128</v>
      </c>
      <c r="AU208" s="154" t="s">
        <v>82</v>
      </c>
      <c r="AV208" s="13" t="s">
        <v>82</v>
      </c>
      <c r="AW208" s="13" t="s">
        <v>29</v>
      </c>
      <c r="AX208" s="13" t="s">
        <v>72</v>
      </c>
      <c r="AY208" s="154" t="s">
        <v>119</v>
      </c>
    </row>
    <row r="209" spans="1:65" s="13" customFormat="1">
      <c r="B209" s="152"/>
      <c r="D209" s="153" t="s">
        <v>128</v>
      </c>
      <c r="E209" s="154" t="s">
        <v>1</v>
      </c>
      <c r="F209" s="155" t="s">
        <v>330</v>
      </c>
      <c r="H209" s="156">
        <v>68.64</v>
      </c>
      <c r="L209" s="152"/>
      <c r="M209" s="157"/>
      <c r="N209" s="158"/>
      <c r="O209" s="158"/>
      <c r="P209" s="158"/>
      <c r="Q209" s="158"/>
      <c r="R209" s="158"/>
      <c r="S209" s="158"/>
      <c r="T209" s="159"/>
      <c r="AT209" s="154" t="s">
        <v>128</v>
      </c>
      <c r="AU209" s="154" t="s">
        <v>82</v>
      </c>
      <c r="AV209" s="13" t="s">
        <v>82</v>
      </c>
      <c r="AW209" s="13" t="s">
        <v>29</v>
      </c>
      <c r="AX209" s="13" t="s">
        <v>72</v>
      </c>
      <c r="AY209" s="154" t="s">
        <v>119</v>
      </c>
    </row>
    <row r="210" spans="1:65" s="13" customFormat="1">
      <c r="B210" s="152"/>
      <c r="D210" s="153" t="s">
        <v>128</v>
      </c>
      <c r="E210" s="154" t="s">
        <v>1</v>
      </c>
      <c r="F210" s="155" t="s">
        <v>331</v>
      </c>
      <c r="H210" s="156">
        <v>33.695999999999998</v>
      </c>
      <c r="L210" s="152"/>
      <c r="M210" s="157"/>
      <c r="N210" s="158"/>
      <c r="O210" s="158"/>
      <c r="P210" s="158"/>
      <c r="Q210" s="158"/>
      <c r="R210" s="158"/>
      <c r="S210" s="158"/>
      <c r="T210" s="159"/>
      <c r="AT210" s="154" t="s">
        <v>128</v>
      </c>
      <c r="AU210" s="154" t="s">
        <v>82</v>
      </c>
      <c r="AV210" s="13" t="s">
        <v>82</v>
      </c>
      <c r="AW210" s="13" t="s">
        <v>29</v>
      </c>
      <c r="AX210" s="13" t="s">
        <v>72</v>
      </c>
      <c r="AY210" s="154" t="s">
        <v>119</v>
      </c>
    </row>
    <row r="211" spans="1:65" s="13" customFormat="1">
      <c r="B211" s="152"/>
      <c r="D211" s="153" t="s">
        <v>128</v>
      </c>
      <c r="E211" s="154" t="s">
        <v>1</v>
      </c>
      <c r="F211" s="155" t="s">
        <v>332</v>
      </c>
      <c r="H211" s="156">
        <v>46.8</v>
      </c>
      <c r="L211" s="152"/>
      <c r="M211" s="157"/>
      <c r="N211" s="158"/>
      <c r="O211" s="158"/>
      <c r="P211" s="158"/>
      <c r="Q211" s="158"/>
      <c r="R211" s="158"/>
      <c r="S211" s="158"/>
      <c r="T211" s="159"/>
      <c r="AT211" s="154" t="s">
        <v>128</v>
      </c>
      <c r="AU211" s="154" t="s">
        <v>82</v>
      </c>
      <c r="AV211" s="13" t="s">
        <v>82</v>
      </c>
      <c r="AW211" s="13" t="s">
        <v>29</v>
      </c>
      <c r="AX211" s="13" t="s">
        <v>72</v>
      </c>
      <c r="AY211" s="154" t="s">
        <v>119</v>
      </c>
    </row>
    <row r="212" spans="1:65" s="16" customFormat="1">
      <c r="B212" s="183"/>
      <c r="D212" s="153" t="s">
        <v>128</v>
      </c>
      <c r="E212" s="184" t="s">
        <v>1</v>
      </c>
      <c r="F212" s="185" t="s">
        <v>321</v>
      </c>
      <c r="H212" s="186">
        <v>228.69599999999997</v>
      </c>
      <c r="L212" s="183"/>
      <c r="M212" s="187"/>
      <c r="N212" s="188"/>
      <c r="O212" s="188"/>
      <c r="P212" s="188"/>
      <c r="Q212" s="188"/>
      <c r="R212" s="188"/>
      <c r="S212" s="188"/>
      <c r="T212" s="189"/>
      <c r="AT212" s="184" t="s">
        <v>128</v>
      </c>
      <c r="AU212" s="184" t="s">
        <v>82</v>
      </c>
      <c r="AV212" s="16" t="s">
        <v>136</v>
      </c>
      <c r="AW212" s="16" t="s">
        <v>29</v>
      </c>
      <c r="AX212" s="16" t="s">
        <v>72</v>
      </c>
      <c r="AY212" s="184" t="s">
        <v>119</v>
      </c>
    </row>
    <row r="213" spans="1:65" s="15" customFormat="1">
      <c r="B213" s="177"/>
      <c r="D213" s="153" t="s">
        <v>128</v>
      </c>
      <c r="E213" s="178" t="s">
        <v>1</v>
      </c>
      <c r="F213" s="179" t="s">
        <v>322</v>
      </c>
      <c r="H213" s="178" t="s">
        <v>1</v>
      </c>
      <c r="L213" s="177"/>
      <c r="M213" s="180"/>
      <c r="N213" s="181"/>
      <c r="O213" s="181"/>
      <c r="P213" s="181"/>
      <c r="Q213" s="181"/>
      <c r="R213" s="181"/>
      <c r="S213" s="181"/>
      <c r="T213" s="182"/>
      <c r="AT213" s="178" t="s">
        <v>128</v>
      </c>
      <c r="AU213" s="178" t="s">
        <v>82</v>
      </c>
      <c r="AV213" s="15" t="s">
        <v>80</v>
      </c>
      <c r="AW213" s="15" t="s">
        <v>29</v>
      </c>
      <c r="AX213" s="15" t="s">
        <v>72</v>
      </c>
      <c r="AY213" s="178" t="s">
        <v>119</v>
      </c>
    </row>
    <row r="214" spans="1:65" s="13" customFormat="1">
      <c r="B214" s="152"/>
      <c r="D214" s="153" t="s">
        <v>128</v>
      </c>
      <c r="E214" s="154" t="s">
        <v>1</v>
      </c>
      <c r="F214" s="155" t="s">
        <v>323</v>
      </c>
      <c r="H214" s="156">
        <v>70.468999999999994</v>
      </c>
      <c r="L214" s="152"/>
      <c r="M214" s="157"/>
      <c r="N214" s="158"/>
      <c r="O214" s="158"/>
      <c r="P214" s="158"/>
      <c r="Q214" s="158"/>
      <c r="R214" s="158"/>
      <c r="S214" s="158"/>
      <c r="T214" s="159"/>
      <c r="AT214" s="154" t="s">
        <v>128</v>
      </c>
      <c r="AU214" s="154" t="s">
        <v>82</v>
      </c>
      <c r="AV214" s="13" t="s">
        <v>82</v>
      </c>
      <c r="AW214" s="13" t="s">
        <v>29</v>
      </c>
      <c r="AX214" s="13" t="s">
        <v>72</v>
      </c>
      <c r="AY214" s="154" t="s">
        <v>119</v>
      </c>
    </row>
    <row r="215" spans="1:65" s="16" customFormat="1">
      <c r="B215" s="183"/>
      <c r="D215" s="153" t="s">
        <v>128</v>
      </c>
      <c r="E215" s="184" t="s">
        <v>1</v>
      </c>
      <c r="F215" s="185" t="s">
        <v>321</v>
      </c>
      <c r="H215" s="186">
        <v>70.468999999999994</v>
      </c>
      <c r="L215" s="183"/>
      <c r="M215" s="187"/>
      <c r="N215" s="188"/>
      <c r="O215" s="188"/>
      <c r="P215" s="188"/>
      <c r="Q215" s="188"/>
      <c r="R215" s="188"/>
      <c r="S215" s="188"/>
      <c r="T215" s="189"/>
      <c r="AT215" s="184" t="s">
        <v>128</v>
      </c>
      <c r="AU215" s="184" t="s">
        <v>82</v>
      </c>
      <c r="AV215" s="16" t="s">
        <v>136</v>
      </c>
      <c r="AW215" s="16" t="s">
        <v>29</v>
      </c>
      <c r="AX215" s="16" t="s">
        <v>72</v>
      </c>
      <c r="AY215" s="184" t="s">
        <v>119</v>
      </c>
    </row>
    <row r="216" spans="1:65" s="14" customFormat="1">
      <c r="B216" s="160"/>
      <c r="D216" s="153" t="s">
        <v>128</v>
      </c>
      <c r="E216" s="161" t="s">
        <v>1</v>
      </c>
      <c r="F216" s="162" t="s">
        <v>131</v>
      </c>
      <c r="H216" s="163">
        <v>299.16499999999996</v>
      </c>
      <c r="L216" s="160"/>
      <c r="M216" s="164"/>
      <c r="N216" s="165"/>
      <c r="O216" s="165"/>
      <c r="P216" s="165"/>
      <c r="Q216" s="165"/>
      <c r="R216" s="165"/>
      <c r="S216" s="165"/>
      <c r="T216" s="166"/>
      <c r="AT216" s="161" t="s">
        <v>128</v>
      </c>
      <c r="AU216" s="161" t="s">
        <v>82</v>
      </c>
      <c r="AV216" s="14" t="s">
        <v>126</v>
      </c>
      <c r="AW216" s="14" t="s">
        <v>29</v>
      </c>
      <c r="AX216" s="14" t="s">
        <v>80</v>
      </c>
      <c r="AY216" s="161" t="s">
        <v>119</v>
      </c>
    </row>
    <row r="217" spans="1:65" s="2" customFormat="1" ht="24.2" customHeight="1">
      <c r="A217" s="30"/>
      <c r="B217" s="138"/>
      <c r="C217" s="139" t="s">
        <v>333</v>
      </c>
      <c r="D217" s="139" t="s">
        <v>122</v>
      </c>
      <c r="E217" s="140" t="s">
        <v>334</v>
      </c>
      <c r="F217" s="141" t="s">
        <v>335</v>
      </c>
      <c r="G217" s="142" t="s">
        <v>125</v>
      </c>
      <c r="H217" s="143">
        <v>299.16500000000002</v>
      </c>
      <c r="I217" s="144">
        <v>37.9</v>
      </c>
      <c r="J217" s="144">
        <f>ROUND(I217*H217,2)</f>
        <v>11338.35</v>
      </c>
      <c r="K217" s="145"/>
      <c r="L217" s="31"/>
      <c r="M217" s="146" t="s">
        <v>1</v>
      </c>
      <c r="N217" s="147" t="s">
        <v>37</v>
      </c>
      <c r="O217" s="148">
        <v>6.2E-2</v>
      </c>
      <c r="P217" s="148">
        <f>O217*H217</f>
        <v>18.54823</v>
      </c>
      <c r="Q217" s="148">
        <v>2.0000000000000001E-4</v>
      </c>
      <c r="R217" s="148">
        <f>Q217*H217</f>
        <v>5.9833000000000004E-2</v>
      </c>
      <c r="S217" s="148">
        <v>0</v>
      </c>
      <c r="T217" s="149">
        <f>S217*H217</f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50" t="s">
        <v>196</v>
      </c>
      <c r="AT217" s="150" t="s">
        <v>122</v>
      </c>
      <c r="AU217" s="150" t="s">
        <v>82</v>
      </c>
      <c r="AY217" s="18" t="s">
        <v>119</v>
      </c>
      <c r="BE217" s="151">
        <f>IF(N217="základní",J217,0)</f>
        <v>11338.35</v>
      </c>
      <c r="BF217" s="151">
        <f>IF(N217="snížená",J217,0)</f>
        <v>0</v>
      </c>
      <c r="BG217" s="151">
        <f>IF(N217="zákl. přenesená",J217,0)</f>
        <v>0</v>
      </c>
      <c r="BH217" s="151">
        <f>IF(N217="sníž. přenesená",J217,0)</f>
        <v>0</v>
      </c>
      <c r="BI217" s="151">
        <f>IF(N217="nulová",J217,0)</f>
        <v>0</v>
      </c>
      <c r="BJ217" s="18" t="s">
        <v>80</v>
      </c>
      <c r="BK217" s="151">
        <f>ROUND(I217*H217,2)</f>
        <v>11338.35</v>
      </c>
      <c r="BL217" s="18" t="s">
        <v>196</v>
      </c>
      <c r="BM217" s="150" t="s">
        <v>336</v>
      </c>
    </row>
    <row r="218" spans="1:65" s="12" customFormat="1" ht="25.9" customHeight="1">
      <c r="B218" s="126"/>
      <c r="D218" s="127" t="s">
        <v>71</v>
      </c>
      <c r="E218" s="128" t="s">
        <v>337</v>
      </c>
      <c r="F218" s="128" t="s">
        <v>338</v>
      </c>
      <c r="J218" s="129">
        <f>BK218</f>
        <v>246986</v>
      </c>
      <c r="L218" s="126"/>
      <c r="M218" s="130"/>
      <c r="N218" s="131"/>
      <c r="O218" s="131"/>
      <c r="P218" s="132">
        <f>SUM(P219:P233)</f>
        <v>0</v>
      </c>
      <c r="Q218" s="131"/>
      <c r="R218" s="132">
        <f>SUM(R219:R233)</f>
        <v>0</v>
      </c>
      <c r="S218" s="131"/>
      <c r="T218" s="133">
        <f>SUM(T219:T233)</f>
        <v>0</v>
      </c>
      <c r="AR218" s="127" t="s">
        <v>126</v>
      </c>
      <c r="AT218" s="134" t="s">
        <v>71</v>
      </c>
      <c r="AU218" s="134" t="s">
        <v>72</v>
      </c>
      <c r="AY218" s="127" t="s">
        <v>119</v>
      </c>
      <c r="BK218" s="135">
        <f>SUM(BK219:BK233)</f>
        <v>246986</v>
      </c>
    </row>
    <row r="219" spans="1:65" s="2" customFormat="1" ht="16.5" customHeight="1">
      <c r="A219" s="30"/>
      <c r="B219" s="138"/>
      <c r="C219" s="139" t="s">
        <v>339</v>
      </c>
      <c r="D219" s="139" t="s">
        <v>122</v>
      </c>
      <c r="E219" s="140" t="s">
        <v>340</v>
      </c>
      <c r="F219" s="200" t="s">
        <v>386</v>
      </c>
      <c r="G219" s="201" t="s">
        <v>388</v>
      </c>
      <c r="H219" s="143">
        <v>1</v>
      </c>
      <c r="I219" s="144">
        <v>1800</v>
      </c>
      <c r="J219" s="144">
        <f t="shared" ref="J219:J233" si="0">ROUND(I219*H219,2)</f>
        <v>1800</v>
      </c>
      <c r="K219" s="145"/>
      <c r="L219" s="31"/>
      <c r="M219" s="146" t="s">
        <v>1</v>
      </c>
      <c r="N219" s="147" t="s">
        <v>37</v>
      </c>
      <c r="O219" s="148">
        <v>0</v>
      </c>
      <c r="P219" s="148">
        <f t="shared" ref="P219:P233" si="1">O219*H219</f>
        <v>0</v>
      </c>
      <c r="Q219" s="148">
        <v>0</v>
      </c>
      <c r="R219" s="148">
        <f t="shared" ref="R219:R233" si="2">Q219*H219</f>
        <v>0</v>
      </c>
      <c r="S219" s="148">
        <v>0</v>
      </c>
      <c r="T219" s="149">
        <f t="shared" ref="T219:T233" si="3">S219*H219</f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50" t="s">
        <v>341</v>
      </c>
      <c r="AT219" s="150" t="s">
        <v>122</v>
      </c>
      <c r="AU219" s="150" t="s">
        <v>80</v>
      </c>
      <c r="AY219" s="18" t="s">
        <v>119</v>
      </c>
      <c r="BE219" s="151">
        <f t="shared" ref="BE219:BE233" si="4">IF(N219="základní",J219,0)</f>
        <v>1800</v>
      </c>
      <c r="BF219" s="151">
        <f t="shared" ref="BF219:BF233" si="5">IF(N219="snížená",J219,0)</f>
        <v>0</v>
      </c>
      <c r="BG219" s="151">
        <f t="shared" ref="BG219:BG233" si="6">IF(N219="zákl. přenesená",J219,0)</f>
        <v>0</v>
      </c>
      <c r="BH219" s="151">
        <f t="shared" ref="BH219:BH233" si="7">IF(N219="sníž. přenesená",J219,0)</f>
        <v>0</v>
      </c>
      <c r="BI219" s="151">
        <f t="shared" ref="BI219:BI233" si="8">IF(N219="nulová",J219,0)</f>
        <v>0</v>
      </c>
      <c r="BJ219" s="18" t="s">
        <v>80</v>
      </c>
      <c r="BK219" s="151">
        <f t="shared" ref="BK219:BK233" si="9">ROUND(I219*H219,2)</f>
        <v>1800</v>
      </c>
      <c r="BL219" s="18" t="s">
        <v>341</v>
      </c>
      <c r="BM219" s="150" t="s">
        <v>342</v>
      </c>
    </row>
    <row r="220" spans="1:65" s="2" customFormat="1" ht="16.5" customHeight="1">
      <c r="A220" s="30"/>
      <c r="B220" s="138"/>
      <c r="C220" s="139" t="s">
        <v>343</v>
      </c>
      <c r="D220" s="139" t="s">
        <v>122</v>
      </c>
      <c r="E220" s="140" t="s">
        <v>344</v>
      </c>
      <c r="F220" s="200" t="s">
        <v>387</v>
      </c>
      <c r="G220" s="201" t="s">
        <v>388</v>
      </c>
      <c r="H220" s="143">
        <v>1</v>
      </c>
      <c r="I220" s="144">
        <v>2200</v>
      </c>
      <c r="J220" s="144">
        <f t="shared" si="0"/>
        <v>2200</v>
      </c>
      <c r="K220" s="145"/>
      <c r="L220" s="31"/>
      <c r="M220" s="146" t="s">
        <v>1</v>
      </c>
      <c r="N220" s="147" t="s">
        <v>37</v>
      </c>
      <c r="O220" s="148">
        <v>0</v>
      </c>
      <c r="P220" s="148">
        <f t="shared" si="1"/>
        <v>0</v>
      </c>
      <c r="Q220" s="148">
        <v>0</v>
      </c>
      <c r="R220" s="148">
        <f t="shared" si="2"/>
        <v>0</v>
      </c>
      <c r="S220" s="148">
        <v>0</v>
      </c>
      <c r="T220" s="149">
        <f t="shared" si="3"/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50" t="s">
        <v>341</v>
      </c>
      <c r="AT220" s="150" t="s">
        <v>122</v>
      </c>
      <c r="AU220" s="150" t="s">
        <v>80</v>
      </c>
      <c r="AY220" s="18" t="s">
        <v>119</v>
      </c>
      <c r="BE220" s="151">
        <f t="shared" si="4"/>
        <v>2200</v>
      </c>
      <c r="BF220" s="151">
        <f t="shared" si="5"/>
        <v>0</v>
      </c>
      <c r="BG220" s="151">
        <f t="shared" si="6"/>
        <v>0</v>
      </c>
      <c r="BH220" s="151">
        <f t="shared" si="7"/>
        <v>0</v>
      </c>
      <c r="BI220" s="151">
        <f t="shared" si="8"/>
        <v>0</v>
      </c>
      <c r="BJ220" s="18" t="s">
        <v>80</v>
      </c>
      <c r="BK220" s="151">
        <f t="shared" si="9"/>
        <v>2200</v>
      </c>
      <c r="BL220" s="18" t="s">
        <v>341</v>
      </c>
      <c r="BM220" s="150" t="s">
        <v>345</v>
      </c>
    </row>
    <row r="221" spans="1:65" s="2" customFormat="1" ht="22.5" customHeight="1">
      <c r="A221" s="30"/>
      <c r="B221" s="138"/>
      <c r="C221" s="139" t="s">
        <v>346</v>
      </c>
      <c r="D221" s="139" t="s">
        <v>122</v>
      </c>
      <c r="E221" s="140" t="s">
        <v>347</v>
      </c>
      <c r="F221" s="200" t="s">
        <v>402</v>
      </c>
      <c r="G221" s="201" t="s">
        <v>388</v>
      </c>
      <c r="H221" s="143">
        <v>1</v>
      </c>
      <c r="I221" s="144">
        <v>12800</v>
      </c>
      <c r="J221" s="144">
        <f t="shared" si="0"/>
        <v>12800</v>
      </c>
      <c r="K221" s="145"/>
      <c r="L221" s="31"/>
      <c r="M221" s="146" t="s">
        <v>1</v>
      </c>
      <c r="N221" s="147" t="s">
        <v>37</v>
      </c>
      <c r="O221" s="148">
        <v>0</v>
      </c>
      <c r="P221" s="148">
        <f t="shared" si="1"/>
        <v>0</v>
      </c>
      <c r="Q221" s="148">
        <v>0</v>
      </c>
      <c r="R221" s="148">
        <f t="shared" si="2"/>
        <v>0</v>
      </c>
      <c r="S221" s="148">
        <v>0</v>
      </c>
      <c r="T221" s="149">
        <f t="shared" si="3"/>
        <v>0</v>
      </c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R221" s="150" t="s">
        <v>341</v>
      </c>
      <c r="AT221" s="150" t="s">
        <v>122</v>
      </c>
      <c r="AU221" s="150" t="s">
        <v>80</v>
      </c>
      <c r="AY221" s="18" t="s">
        <v>119</v>
      </c>
      <c r="BE221" s="151">
        <f t="shared" si="4"/>
        <v>12800</v>
      </c>
      <c r="BF221" s="151">
        <f t="shared" si="5"/>
        <v>0</v>
      </c>
      <c r="BG221" s="151">
        <f t="shared" si="6"/>
        <v>0</v>
      </c>
      <c r="BH221" s="151">
        <f t="shared" si="7"/>
        <v>0</v>
      </c>
      <c r="BI221" s="151">
        <f t="shared" si="8"/>
        <v>0</v>
      </c>
      <c r="BJ221" s="18" t="s">
        <v>80</v>
      </c>
      <c r="BK221" s="151">
        <f t="shared" si="9"/>
        <v>12800</v>
      </c>
      <c r="BL221" s="18" t="s">
        <v>341</v>
      </c>
      <c r="BM221" s="150" t="s">
        <v>348</v>
      </c>
    </row>
    <row r="222" spans="1:65" s="2" customFormat="1" ht="16.5" customHeight="1">
      <c r="A222" s="30"/>
      <c r="B222" s="138"/>
      <c r="C222" s="139" t="s">
        <v>349</v>
      </c>
      <c r="D222" s="139" t="s">
        <v>122</v>
      </c>
      <c r="E222" s="140" t="s">
        <v>350</v>
      </c>
      <c r="F222" s="200" t="s">
        <v>394</v>
      </c>
      <c r="G222" s="201" t="s">
        <v>388</v>
      </c>
      <c r="H222" s="143">
        <v>1</v>
      </c>
      <c r="I222" s="144">
        <v>6900</v>
      </c>
      <c r="J222" s="144">
        <f t="shared" si="0"/>
        <v>6900</v>
      </c>
      <c r="K222" s="145"/>
      <c r="L222" s="31"/>
      <c r="M222" s="146" t="s">
        <v>1</v>
      </c>
      <c r="N222" s="147" t="s">
        <v>37</v>
      </c>
      <c r="O222" s="148">
        <v>0</v>
      </c>
      <c r="P222" s="148">
        <f t="shared" si="1"/>
        <v>0</v>
      </c>
      <c r="Q222" s="148">
        <v>0</v>
      </c>
      <c r="R222" s="148">
        <f t="shared" si="2"/>
        <v>0</v>
      </c>
      <c r="S222" s="148">
        <v>0</v>
      </c>
      <c r="T222" s="149">
        <f t="shared" si="3"/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50" t="s">
        <v>341</v>
      </c>
      <c r="AT222" s="150" t="s">
        <v>122</v>
      </c>
      <c r="AU222" s="150" t="s">
        <v>80</v>
      </c>
      <c r="AY222" s="18" t="s">
        <v>119</v>
      </c>
      <c r="BE222" s="151">
        <f t="shared" si="4"/>
        <v>6900</v>
      </c>
      <c r="BF222" s="151">
        <f t="shared" si="5"/>
        <v>0</v>
      </c>
      <c r="BG222" s="151">
        <f t="shared" si="6"/>
        <v>0</v>
      </c>
      <c r="BH222" s="151">
        <f t="shared" si="7"/>
        <v>0</v>
      </c>
      <c r="BI222" s="151">
        <f t="shared" si="8"/>
        <v>0</v>
      </c>
      <c r="BJ222" s="18" t="s">
        <v>80</v>
      </c>
      <c r="BK222" s="151">
        <f t="shared" si="9"/>
        <v>6900</v>
      </c>
      <c r="BL222" s="18" t="s">
        <v>341</v>
      </c>
      <c r="BM222" s="150" t="s">
        <v>351</v>
      </c>
    </row>
    <row r="223" spans="1:65" s="2" customFormat="1" ht="16.5" customHeight="1">
      <c r="A223" s="30"/>
      <c r="B223" s="138"/>
      <c r="C223" s="139" t="s">
        <v>352</v>
      </c>
      <c r="D223" s="139" t="s">
        <v>122</v>
      </c>
      <c r="E223" s="140" t="s">
        <v>353</v>
      </c>
      <c r="F223" s="200" t="s">
        <v>389</v>
      </c>
      <c r="G223" s="201" t="s">
        <v>388</v>
      </c>
      <c r="H223" s="143">
        <v>1</v>
      </c>
      <c r="I223" s="144">
        <v>4500</v>
      </c>
      <c r="J223" s="144">
        <f t="shared" si="0"/>
        <v>4500</v>
      </c>
      <c r="K223" s="145"/>
      <c r="L223" s="31"/>
      <c r="M223" s="146" t="s">
        <v>1</v>
      </c>
      <c r="N223" s="147" t="s">
        <v>37</v>
      </c>
      <c r="O223" s="148">
        <v>0</v>
      </c>
      <c r="P223" s="148">
        <f t="shared" si="1"/>
        <v>0</v>
      </c>
      <c r="Q223" s="148">
        <v>0</v>
      </c>
      <c r="R223" s="148">
        <f t="shared" si="2"/>
        <v>0</v>
      </c>
      <c r="S223" s="148">
        <v>0</v>
      </c>
      <c r="T223" s="149">
        <f t="shared" si="3"/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50" t="s">
        <v>341</v>
      </c>
      <c r="AT223" s="150" t="s">
        <v>122</v>
      </c>
      <c r="AU223" s="150" t="s">
        <v>80</v>
      </c>
      <c r="AY223" s="18" t="s">
        <v>119</v>
      </c>
      <c r="BE223" s="151">
        <f t="shared" si="4"/>
        <v>4500</v>
      </c>
      <c r="BF223" s="151">
        <f t="shared" si="5"/>
        <v>0</v>
      </c>
      <c r="BG223" s="151">
        <f t="shared" si="6"/>
        <v>0</v>
      </c>
      <c r="BH223" s="151">
        <f t="shared" si="7"/>
        <v>0</v>
      </c>
      <c r="BI223" s="151">
        <f t="shared" si="8"/>
        <v>0</v>
      </c>
      <c r="BJ223" s="18" t="s">
        <v>80</v>
      </c>
      <c r="BK223" s="151">
        <f t="shared" si="9"/>
        <v>4500</v>
      </c>
      <c r="BL223" s="18" t="s">
        <v>341</v>
      </c>
      <c r="BM223" s="150" t="s">
        <v>354</v>
      </c>
    </row>
    <row r="224" spans="1:65" s="2" customFormat="1" ht="16.5" customHeight="1">
      <c r="A224" s="30"/>
      <c r="B224" s="138"/>
      <c r="C224" s="139" t="s">
        <v>355</v>
      </c>
      <c r="D224" s="139" t="s">
        <v>122</v>
      </c>
      <c r="E224" s="140" t="s">
        <v>356</v>
      </c>
      <c r="F224" s="200" t="s">
        <v>398</v>
      </c>
      <c r="G224" s="201" t="s">
        <v>388</v>
      </c>
      <c r="H224" s="143">
        <v>1</v>
      </c>
      <c r="I224" s="144">
        <v>12000</v>
      </c>
      <c r="J224" s="144">
        <f t="shared" si="0"/>
        <v>12000</v>
      </c>
      <c r="K224" s="145"/>
      <c r="L224" s="31"/>
      <c r="M224" s="146" t="s">
        <v>1</v>
      </c>
      <c r="N224" s="147" t="s">
        <v>37</v>
      </c>
      <c r="O224" s="148">
        <v>0</v>
      </c>
      <c r="P224" s="148">
        <f t="shared" si="1"/>
        <v>0</v>
      </c>
      <c r="Q224" s="148">
        <v>0</v>
      </c>
      <c r="R224" s="148">
        <f t="shared" si="2"/>
        <v>0</v>
      </c>
      <c r="S224" s="148">
        <v>0</v>
      </c>
      <c r="T224" s="149">
        <f t="shared" si="3"/>
        <v>0</v>
      </c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R224" s="150" t="s">
        <v>341</v>
      </c>
      <c r="AT224" s="150" t="s">
        <v>122</v>
      </c>
      <c r="AU224" s="150" t="s">
        <v>80</v>
      </c>
      <c r="AY224" s="18" t="s">
        <v>119</v>
      </c>
      <c r="BE224" s="151">
        <f t="shared" si="4"/>
        <v>12000</v>
      </c>
      <c r="BF224" s="151">
        <f t="shared" si="5"/>
        <v>0</v>
      </c>
      <c r="BG224" s="151">
        <f t="shared" si="6"/>
        <v>0</v>
      </c>
      <c r="BH224" s="151">
        <f t="shared" si="7"/>
        <v>0</v>
      </c>
      <c r="BI224" s="151">
        <f t="shared" si="8"/>
        <v>0</v>
      </c>
      <c r="BJ224" s="18" t="s">
        <v>80</v>
      </c>
      <c r="BK224" s="151">
        <f t="shared" si="9"/>
        <v>12000</v>
      </c>
      <c r="BL224" s="18" t="s">
        <v>341</v>
      </c>
      <c r="BM224" s="150" t="s">
        <v>357</v>
      </c>
    </row>
    <row r="225" spans="1:65" s="2" customFormat="1" ht="16.5" customHeight="1">
      <c r="A225" s="30"/>
      <c r="B225" s="138"/>
      <c r="C225" s="139" t="s">
        <v>358</v>
      </c>
      <c r="D225" s="139" t="s">
        <v>122</v>
      </c>
      <c r="E225" s="140" t="s">
        <v>359</v>
      </c>
      <c r="F225" s="200" t="s">
        <v>401</v>
      </c>
      <c r="G225" s="201" t="s">
        <v>388</v>
      </c>
      <c r="H225" s="143">
        <v>1</v>
      </c>
      <c r="I225" s="144">
        <v>6000</v>
      </c>
      <c r="J225" s="144">
        <f t="shared" si="0"/>
        <v>6000</v>
      </c>
      <c r="K225" s="145"/>
      <c r="L225" s="31"/>
      <c r="M225" s="146" t="s">
        <v>1</v>
      </c>
      <c r="N225" s="147" t="s">
        <v>37</v>
      </c>
      <c r="O225" s="148">
        <v>0</v>
      </c>
      <c r="P225" s="148">
        <f t="shared" si="1"/>
        <v>0</v>
      </c>
      <c r="Q225" s="148">
        <v>0</v>
      </c>
      <c r="R225" s="148">
        <f t="shared" si="2"/>
        <v>0</v>
      </c>
      <c r="S225" s="148">
        <v>0</v>
      </c>
      <c r="T225" s="149">
        <f t="shared" si="3"/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50" t="s">
        <v>341</v>
      </c>
      <c r="AT225" s="150" t="s">
        <v>122</v>
      </c>
      <c r="AU225" s="150" t="s">
        <v>80</v>
      </c>
      <c r="AY225" s="18" t="s">
        <v>119</v>
      </c>
      <c r="BE225" s="151">
        <f t="shared" si="4"/>
        <v>6000</v>
      </c>
      <c r="BF225" s="151">
        <f t="shared" si="5"/>
        <v>0</v>
      </c>
      <c r="BG225" s="151">
        <f t="shared" si="6"/>
        <v>0</v>
      </c>
      <c r="BH225" s="151">
        <f t="shared" si="7"/>
        <v>0</v>
      </c>
      <c r="BI225" s="151">
        <f t="shared" si="8"/>
        <v>0</v>
      </c>
      <c r="BJ225" s="18" t="s">
        <v>80</v>
      </c>
      <c r="BK225" s="151">
        <f t="shared" si="9"/>
        <v>6000</v>
      </c>
      <c r="BL225" s="18" t="s">
        <v>341</v>
      </c>
      <c r="BM225" s="150" t="s">
        <v>360</v>
      </c>
    </row>
    <row r="226" spans="1:65" s="2" customFormat="1" ht="16.5" customHeight="1">
      <c r="A226" s="30"/>
      <c r="B226" s="138"/>
      <c r="C226" s="139" t="s">
        <v>361</v>
      </c>
      <c r="D226" s="139" t="s">
        <v>122</v>
      </c>
      <c r="E226" s="140" t="s">
        <v>362</v>
      </c>
      <c r="F226" s="200" t="s">
        <v>390</v>
      </c>
      <c r="G226" s="201" t="s">
        <v>388</v>
      </c>
      <c r="H226" s="143">
        <v>1</v>
      </c>
      <c r="I226" s="144">
        <v>3600</v>
      </c>
      <c r="J226" s="144">
        <f t="shared" si="0"/>
        <v>3600</v>
      </c>
      <c r="K226" s="145"/>
      <c r="L226" s="31" t="s">
        <v>391</v>
      </c>
      <c r="M226" s="146" t="s">
        <v>1</v>
      </c>
      <c r="N226" s="147" t="s">
        <v>37</v>
      </c>
      <c r="O226" s="148">
        <v>0</v>
      </c>
      <c r="P226" s="148">
        <f t="shared" si="1"/>
        <v>0</v>
      </c>
      <c r="Q226" s="148">
        <v>0</v>
      </c>
      <c r="R226" s="148">
        <f t="shared" si="2"/>
        <v>0</v>
      </c>
      <c r="S226" s="148">
        <v>0</v>
      </c>
      <c r="T226" s="149">
        <f t="shared" si="3"/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50" t="s">
        <v>341</v>
      </c>
      <c r="AT226" s="150" t="s">
        <v>122</v>
      </c>
      <c r="AU226" s="150" t="s">
        <v>80</v>
      </c>
      <c r="AY226" s="18" t="s">
        <v>119</v>
      </c>
      <c r="BE226" s="151">
        <f t="shared" si="4"/>
        <v>3600</v>
      </c>
      <c r="BF226" s="151">
        <f t="shared" si="5"/>
        <v>0</v>
      </c>
      <c r="BG226" s="151">
        <f t="shared" si="6"/>
        <v>0</v>
      </c>
      <c r="BH226" s="151">
        <f t="shared" si="7"/>
        <v>0</v>
      </c>
      <c r="BI226" s="151">
        <f t="shared" si="8"/>
        <v>0</v>
      </c>
      <c r="BJ226" s="18" t="s">
        <v>80</v>
      </c>
      <c r="BK226" s="151">
        <f t="shared" si="9"/>
        <v>3600</v>
      </c>
      <c r="BL226" s="18" t="s">
        <v>341</v>
      </c>
      <c r="BM226" s="150" t="s">
        <v>363</v>
      </c>
    </row>
    <row r="227" spans="1:65" s="2" customFormat="1" ht="16.5" customHeight="1">
      <c r="A227" s="30"/>
      <c r="B227" s="138"/>
      <c r="C227" s="139" t="s">
        <v>364</v>
      </c>
      <c r="D227" s="139" t="s">
        <v>122</v>
      </c>
      <c r="E227" s="140" t="s">
        <v>365</v>
      </c>
      <c r="F227" s="141" t="s">
        <v>395</v>
      </c>
      <c r="G227" s="142" t="s">
        <v>396</v>
      </c>
      <c r="H227" s="143">
        <v>6</v>
      </c>
      <c r="I227" s="144">
        <v>1400</v>
      </c>
      <c r="J227" s="144">
        <f t="shared" si="0"/>
        <v>8400</v>
      </c>
      <c r="K227" s="145"/>
      <c r="L227" s="31"/>
      <c r="M227" s="146" t="s">
        <v>1</v>
      </c>
      <c r="N227" s="147" t="s">
        <v>37</v>
      </c>
      <c r="O227" s="148">
        <v>0</v>
      </c>
      <c r="P227" s="148">
        <f t="shared" si="1"/>
        <v>0</v>
      </c>
      <c r="Q227" s="148">
        <v>0</v>
      </c>
      <c r="R227" s="148">
        <f t="shared" si="2"/>
        <v>0</v>
      </c>
      <c r="S227" s="148">
        <v>0</v>
      </c>
      <c r="T227" s="149">
        <f t="shared" si="3"/>
        <v>0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50" t="s">
        <v>341</v>
      </c>
      <c r="AT227" s="150" t="s">
        <v>122</v>
      </c>
      <c r="AU227" s="150" t="s">
        <v>80</v>
      </c>
      <c r="AY227" s="18" t="s">
        <v>119</v>
      </c>
      <c r="BE227" s="151">
        <f t="shared" si="4"/>
        <v>8400</v>
      </c>
      <c r="BF227" s="151">
        <f t="shared" si="5"/>
        <v>0</v>
      </c>
      <c r="BG227" s="151">
        <f t="shared" si="6"/>
        <v>0</v>
      </c>
      <c r="BH227" s="151">
        <f t="shared" si="7"/>
        <v>0</v>
      </c>
      <c r="BI227" s="151">
        <f t="shared" si="8"/>
        <v>0</v>
      </c>
      <c r="BJ227" s="18" t="s">
        <v>80</v>
      </c>
      <c r="BK227" s="151">
        <f t="shared" si="9"/>
        <v>8400</v>
      </c>
      <c r="BL227" s="18" t="s">
        <v>341</v>
      </c>
      <c r="BM227" s="150" t="s">
        <v>366</v>
      </c>
    </row>
    <row r="228" spans="1:65" s="2" customFormat="1" ht="29.25" customHeight="1">
      <c r="A228" s="30"/>
      <c r="B228" s="138"/>
      <c r="C228" s="139" t="s">
        <v>367</v>
      </c>
      <c r="D228" s="139" t="s">
        <v>122</v>
      </c>
      <c r="E228" s="140" t="s">
        <v>368</v>
      </c>
      <c r="F228" s="141" t="s">
        <v>403</v>
      </c>
      <c r="G228" s="142" t="s">
        <v>396</v>
      </c>
      <c r="H228" s="143">
        <v>1</v>
      </c>
      <c r="I228" s="144">
        <v>42600</v>
      </c>
      <c r="J228" s="144">
        <f t="shared" si="0"/>
        <v>42600</v>
      </c>
      <c r="K228" s="145"/>
      <c r="L228" s="31"/>
      <c r="M228" s="146" t="s">
        <v>1</v>
      </c>
      <c r="N228" s="147" t="s">
        <v>37</v>
      </c>
      <c r="O228" s="148">
        <v>0</v>
      </c>
      <c r="P228" s="148">
        <f t="shared" si="1"/>
        <v>0</v>
      </c>
      <c r="Q228" s="148">
        <v>0</v>
      </c>
      <c r="R228" s="148">
        <f t="shared" si="2"/>
        <v>0</v>
      </c>
      <c r="S228" s="148">
        <v>0</v>
      </c>
      <c r="T228" s="149">
        <f t="shared" si="3"/>
        <v>0</v>
      </c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R228" s="150" t="s">
        <v>341</v>
      </c>
      <c r="AT228" s="150" t="s">
        <v>122</v>
      </c>
      <c r="AU228" s="150" t="s">
        <v>80</v>
      </c>
      <c r="AY228" s="18" t="s">
        <v>119</v>
      </c>
      <c r="BE228" s="151">
        <f t="shared" si="4"/>
        <v>42600</v>
      </c>
      <c r="BF228" s="151">
        <f t="shared" si="5"/>
        <v>0</v>
      </c>
      <c r="BG228" s="151">
        <f t="shared" si="6"/>
        <v>0</v>
      </c>
      <c r="BH228" s="151">
        <f t="shared" si="7"/>
        <v>0</v>
      </c>
      <c r="BI228" s="151">
        <f t="shared" si="8"/>
        <v>0</v>
      </c>
      <c r="BJ228" s="18" t="s">
        <v>80</v>
      </c>
      <c r="BK228" s="151">
        <f t="shared" si="9"/>
        <v>42600</v>
      </c>
      <c r="BL228" s="18" t="s">
        <v>341</v>
      </c>
      <c r="BM228" s="150" t="s">
        <v>369</v>
      </c>
    </row>
    <row r="229" spans="1:65" s="2" customFormat="1" ht="16.5" customHeight="1">
      <c r="A229" s="30"/>
      <c r="B229" s="138"/>
      <c r="C229" s="139" t="s">
        <v>370</v>
      </c>
      <c r="D229" s="139" t="s">
        <v>122</v>
      </c>
      <c r="E229" s="140" t="s">
        <v>371</v>
      </c>
      <c r="F229" s="141" t="s">
        <v>405</v>
      </c>
      <c r="G229" s="142" t="s">
        <v>399</v>
      </c>
      <c r="H229" s="143">
        <v>48</v>
      </c>
      <c r="I229" s="144">
        <v>440</v>
      </c>
      <c r="J229" s="144">
        <f t="shared" si="0"/>
        <v>21120</v>
      </c>
      <c r="K229" s="145"/>
      <c r="L229" s="31"/>
      <c r="M229" s="146" t="s">
        <v>1</v>
      </c>
      <c r="N229" s="147" t="s">
        <v>37</v>
      </c>
      <c r="O229" s="148">
        <v>0</v>
      </c>
      <c r="P229" s="148">
        <f t="shared" si="1"/>
        <v>0</v>
      </c>
      <c r="Q229" s="148">
        <v>0</v>
      </c>
      <c r="R229" s="148">
        <f t="shared" si="2"/>
        <v>0</v>
      </c>
      <c r="S229" s="148">
        <v>0</v>
      </c>
      <c r="T229" s="149">
        <f t="shared" si="3"/>
        <v>0</v>
      </c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R229" s="150" t="s">
        <v>341</v>
      </c>
      <c r="AT229" s="150" t="s">
        <v>122</v>
      </c>
      <c r="AU229" s="150" t="s">
        <v>80</v>
      </c>
      <c r="AY229" s="18" t="s">
        <v>119</v>
      </c>
      <c r="BE229" s="151">
        <f t="shared" si="4"/>
        <v>21120</v>
      </c>
      <c r="BF229" s="151">
        <f t="shared" si="5"/>
        <v>0</v>
      </c>
      <c r="BG229" s="151">
        <f t="shared" si="6"/>
        <v>0</v>
      </c>
      <c r="BH229" s="151">
        <f t="shared" si="7"/>
        <v>0</v>
      </c>
      <c r="BI229" s="151">
        <f t="shared" si="8"/>
        <v>0</v>
      </c>
      <c r="BJ229" s="18" t="s">
        <v>80</v>
      </c>
      <c r="BK229" s="151">
        <f t="shared" si="9"/>
        <v>21120</v>
      </c>
      <c r="BL229" s="18" t="s">
        <v>341</v>
      </c>
      <c r="BM229" s="150" t="s">
        <v>372</v>
      </c>
    </row>
    <row r="230" spans="1:65" s="2" customFormat="1" ht="24" customHeight="1">
      <c r="A230" s="30"/>
      <c r="B230" s="138"/>
      <c r="C230" s="139" t="s">
        <v>373</v>
      </c>
      <c r="D230" s="139" t="s">
        <v>122</v>
      </c>
      <c r="E230" s="140" t="s">
        <v>374</v>
      </c>
      <c r="F230" s="141" t="s">
        <v>397</v>
      </c>
      <c r="G230" s="142" t="s">
        <v>396</v>
      </c>
      <c r="H230" s="143">
        <v>1</v>
      </c>
      <c r="I230" s="144">
        <v>5500</v>
      </c>
      <c r="J230" s="144">
        <f t="shared" si="0"/>
        <v>5500</v>
      </c>
      <c r="K230" s="145"/>
      <c r="L230" s="31"/>
      <c r="M230" s="146" t="s">
        <v>1</v>
      </c>
      <c r="N230" s="147" t="s">
        <v>37</v>
      </c>
      <c r="O230" s="148">
        <v>0</v>
      </c>
      <c r="P230" s="148">
        <f t="shared" si="1"/>
        <v>0</v>
      </c>
      <c r="Q230" s="148">
        <v>0</v>
      </c>
      <c r="R230" s="148">
        <f t="shared" si="2"/>
        <v>0</v>
      </c>
      <c r="S230" s="148">
        <v>0</v>
      </c>
      <c r="T230" s="149">
        <f t="shared" si="3"/>
        <v>0</v>
      </c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R230" s="150" t="s">
        <v>341</v>
      </c>
      <c r="AT230" s="150" t="s">
        <v>122</v>
      </c>
      <c r="AU230" s="150" t="s">
        <v>80</v>
      </c>
      <c r="AY230" s="18" t="s">
        <v>119</v>
      </c>
      <c r="BE230" s="151">
        <f t="shared" si="4"/>
        <v>5500</v>
      </c>
      <c r="BF230" s="151">
        <f t="shared" si="5"/>
        <v>0</v>
      </c>
      <c r="BG230" s="151">
        <f t="shared" si="6"/>
        <v>0</v>
      </c>
      <c r="BH230" s="151">
        <f t="shared" si="7"/>
        <v>0</v>
      </c>
      <c r="BI230" s="151">
        <f t="shared" si="8"/>
        <v>0</v>
      </c>
      <c r="BJ230" s="18" t="s">
        <v>80</v>
      </c>
      <c r="BK230" s="151">
        <f t="shared" si="9"/>
        <v>5500</v>
      </c>
      <c r="BL230" s="18" t="s">
        <v>341</v>
      </c>
      <c r="BM230" s="150" t="s">
        <v>375</v>
      </c>
    </row>
    <row r="231" spans="1:65" s="2" customFormat="1" ht="16.5" customHeight="1">
      <c r="A231" s="30"/>
      <c r="B231" s="138"/>
      <c r="C231" s="139" t="s">
        <v>376</v>
      </c>
      <c r="D231" s="139" t="s">
        <v>122</v>
      </c>
      <c r="E231" s="140" t="s">
        <v>377</v>
      </c>
      <c r="F231" s="141" t="s">
        <v>408</v>
      </c>
      <c r="G231" s="142" t="s">
        <v>388</v>
      </c>
      <c r="H231" s="143">
        <v>1</v>
      </c>
      <c r="I231" s="144">
        <v>87766</v>
      </c>
      <c r="J231" s="144">
        <f t="shared" si="0"/>
        <v>87766</v>
      </c>
      <c r="K231" s="145"/>
      <c r="L231" s="31"/>
      <c r="M231" s="146" t="s">
        <v>1</v>
      </c>
      <c r="N231" s="147" t="s">
        <v>37</v>
      </c>
      <c r="O231" s="148">
        <v>0</v>
      </c>
      <c r="P231" s="148">
        <f t="shared" si="1"/>
        <v>0</v>
      </c>
      <c r="Q231" s="148">
        <v>0</v>
      </c>
      <c r="R231" s="148">
        <f t="shared" si="2"/>
        <v>0</v>
      </c>
      <c r="S231" s="148">
        <v>0</v>
      </c>
      <c r="T231" s="149">
        <f t="shared" si="3"/>
        <v>0</v>
      </c>
      <c r="U231" s="30"/>
      <c r="V231" s="30" t="s">
        <v>409</v>
      </c>
      <c r="W231" s="30"/>
      <c r="X231" s="30"/>
      <c r="Y231" s="30"/>
      <c r="Z231" s="30"/>
      <c r="AA231" s="30"/>
      <c r="AB231" s="30"/>
      <c r="AC231" s="30"/>
      <c r="AD231" s="30"/>
      <c r="AE231" s="30"/>
      <c r="AR231" s="150" t="s">
        <v>341</v>
      </c>
      <c r="AT231" s="150" t="s">
        <v>122</v>
      </c>
      <c r="AU231" s="150" t="s">
        <v>80</v>
      </c>
      <c r="AY231" s="18" t="s">
        <v>119</v>
      </c>
      <c r="BE231" s="151">
        <f t="shared" si="4"/>
        <v>87766</v>
      </c>
      <c r="BF231" s="151">
        <f t="shared" si="5"/>
        <v>0</v>
      </c>
      <c r="BG231" s="151">
        <f t="shared" si="6"/>
        <v>0</v>
      </c>
      <c r="BH231" s="151">
        <f t="shared" si="7"/>
        <v>0</v>
      </c>
      <c r="BI231" s="151">
        <f t="shared" si="8"/>
        <v>0</v>
      </c>
      <c r="BJ231" s="18" t="s">
        <v>80</v>
      </c>
      <c r="BK231" s="151">
        <f t="shared" si="9"/>
        <v>87766</v>
      </c>
      <c r="BL231" s="18" t="s">
        <v>341</v>
      </c>
      <c r="BM231" s="150" t="s">
        <v>378</v>
      </c>
    </row>
    <row r="232" spans="1:65" s="2" customFormat="1" ht="16.5" customHeight="1">
      <c r="A232" s="30"/>
      <c r="B232" s="138"/>
      <c r="C232" s="139" t="s">
        <v>379</v>
      </c>
      <c r="D232" s="139" t="s">
        <v>122</v>
      </c>
      <c r="E232" s="140" t="s">
        <v>380</v>
      </c>
      <c r="F232" s="141" t="s">
        <v>406</v>
      </c>
      <c r="G232" s="142" t="s">
        <v>388</v>
      </c>
      <c r="H232" s="143">
        <v>1</v>
      </c>
      <c r="I232" s="144">
        <v>4800</v>
      </c>
      <c r="J232" s="144">
        <f t="shared" si="0"/>
        <v>4800</v>
      </c>
      <c r="K232" s="145"/>
      <c r="L232" s="31"/>
      <c r="M232" s="146" t="s">
        <v>1</v>
      </c>
      <c r="N232" s="147" t="s">
        <v>37</v>
      </c>
      <c r="O232" s="148">
        <v>0</v>
      </c>
      <c r="P232" s="148">
        <f t="shared" si="1"/>
        <v>0</v>
      </c>
      <c r="Q232" s="148">
        <v>0</v>
      </c>
      <c r="R232" s="148">
        <f t="shared" si="2"/>
        <v>0</v>
      </c>
      <c r="S232" s="148">
        <v>0</v>
      </c>
      <c r="T232" s="149">
        <f t="shared" si="3"/>
        <v>0</v>
      </c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R232" s="150" t="s">
        <v>341</v>
      </c>
      <c r="AT232" s="150" t="s">
        <v>122</v>
      </c>
      <c r="AU232" s="150" t="s">
        <v>80</v>
      </c>
      <c r="AY232" s="18" t="s">
        <v>119</v>
      </c>
      <c r="BE232" s="151">
        <f t="shared" si="4"/>
        <v>4800</v>
      </c>
      <c r="BF232" s="151">
        <f t="shared" si="5"/>
        <v>0</v>
      </c>
      <c r="BG232" s="151">
        <f t="shared" si="6"/>
        <v>0</v>
      </c>
      <c r="BH232" s="151">
        <f t="shared" si="7"/>
        <v>0</v>
      </c>
      <c r="BI232" s="151">
        <f t="shared" si="8"/>
        <v>0</v>
      </c>
      <c r="BJ232" s="18" t="s">
        <v>80</v>
      </c>
      <c r="BK232" s="151">
        <f t="shared" si="9"/>
        <v>4800</v>
      </c>
      <c r="BL232" s="18" t="s">
        <v>341</v>
      </c>
      <c r="BM232" s="150" t="s">
        <v>381</v>
      </c>
    </row>
    <row r="233" spans="1:65" s="2" customFormat="1" ht="28.5" customHeight="1">
      <c r="A233" s="30"/>
      <c r="B233" s="138"/>
      <c r="C233" s="139" t="s">
        <v>382</v>
      </c>
      <c r="D233" s="139" t="s">
        <v>122</v>
      </c>
      <c r="E233" s="140" t="s">
        <v>383</v>
      </c>
      <c r="F233" s="141" t="s">
        <v>400</v>
      </c>
      <c r="G233" s="142" t="s">
        <v>125</v>
      </c>
      <c r="H233" s="143">
        <v>75</v>
      </c>
      <c r="I233" s="144">
        <v>360</v>
      </c>
      <c r="J233" s="144">
        <f t="shared" si="0"/>
        <v>27000</v>
      </c>
      <c r="K233" s="145"/>
      <c r="L233" s="31"/>
      <c r="M233" s="190" t="s">
        <v>1</v>
      </c>
      <c r="N233" s="191" t="s">
        <v>37</v>
      </c>
      <c r="O233" s="192">
        <v>0</v>
      </c>
      <c r="P233" s="192">
        <f t="shared" si="1"/>
        <v>0</v>
      </c>
      <c r="Q233" s="192">
        <v>0</v>
      </c>
      <c r="R233" s="192">
        <f t="shared" si="2"/>
        <v>0</v>
      </c>
      <c r="S233" s="192">
        <v>0</v>
      </c>
      <c r="T233" s="193">
        <f t="shared" si="3"/>
        <v>0</v>
      </c>
      <c r="U233" s="30"/>
      <c r="V233" s="30" t="s">
        <v>404</v>
      </c>
      <c r="W233" s="30"/>
      <c r="X233" s="30"/>
      <c r="Y233" s="30"/>
      <c r="Z233" s="30"/>
      <c r="AA233" s="30"/>
      <c r="AB233" s="30"/>
      <c r="AC233" s="30"/>
      <c r="AD233" s="30"/>
      <c r="AE233" s="30"/>
      <c r="AR233" s="150" t="s">
        <v>341</v>
      </c>
      <c r="AT233" s="150" t="s">
        <v>122</v>
      </c>
      <c r="AU233" s="150" t="s">
        <v>80</v>
      </c>
      <c r="AY233" s="18" t="s">
        <v>119</v>
      </c>
      <c r="BE233" s="151">
        <f t="shared" si="4"/>
        <v>27000</v>
      </c>
      <c r="BF233" s="151">
        <f t="shared" si="5"/>
        <v>0</v>
      </c>
      <c r="BG233" s="151">
        <f t="shared" si="6"/>
        <v>0</v>
      </c>
      <c r="BH233" s="151">
        <f t="shared" si="7"/>
        <v>0</v>
      </c>
      <c r="BI233" s="151">
        <f t="shared" si="8"/>
        <v>0</v>
      </c>
      <c r="BJ233" s="18" t="s">
        <v>80</v>
      </c>
      <c r="BK233" s="151">
        <f t="shared" si="9"/>
        <v>27000</v>
      </c>
      <c r="BL233" s="18" t="s">
        <v>341</v>
      </c>
      <c r="BM233" s="150" t="s">
        <v>384</v>
      </c>
    </row>
    <row r="234" spans="1:65" s="2" customFormat="1" ht="20.25" customHeight="1">
      <c r="A234" s="30"/>
      <c r="B234" s="45"/>
      <c r="C234" s="46"/>
      <c r="D234" s="46"/>
      <c r="E234" s="46"/>
      <c r="F234" s="46"/>
      <c r="G234" s="46"/>
      <c r="H234" s="46"/>
      <c r="I234" s="46"/>
      <c r="J234" s="46"/>
      <c r="K234" s="46"/>
      <c r="L234" s="31"/>
      <c r="M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</row>
  </sheetData>
  <autoFilter ref="C128:K233"/>
  <mergeCells count="8">
    <mergeCell ref="E119:H119"/>
    <mergeCell ref="E121:H121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SO 01 - Úprava nebytových...</vt:lpstr>
      <vt:lpstr>'Rekapitulace stavby'!Názvy_tisku</vt:lpstr>
      <vt:lpstr>'SO 01 - Úprava nebytových...'!Názvy_tisku</vt:lpstr>
      <vt:lpstr>'Rekapitulace stavby'!Oblast_tisku</vt:lpstr>
      <vt:lpstr>'SO 01 - Úprava nebytových...'!Oblast_tisku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DESKTOP-HQ1BQMS\ntb</dc:creator>
  <cp:lastModifiedBy>User</cp:lastModifiedBy>
  <dcterms:created xsi:type="dcterms:W3CDTF">2023-04-11T07:54:23Z</dcterms:created>
  <dcterms:modified xsi:type="dcterms:W3CDTF">2023-04-15T08:18:20Z</dcterms:modified>
</cp:coreProperties>
</file>