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olicky\Můj disk\OUM\Rozvoj obce, majetek, pronájmy\2024-09 Elektřina fixace od 1.12025\"/>
    </mc:Choice>
  </mc:AlternateContent>
  <bookViews>
    <workbookView xWindow="0" yWindow="0" windowWidth="28800" windowHeight="12015"/>
  </bookViews>
  <sheets>
    <sheet name="List1" sheetId="1" r:id="rId1"/>
    <sheet name="List2" sheetId="2" r:id="rId2"/>
    <sheet name="Lis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H50" i="1"/>
  <c r="I50" i="1"/>
  <c r="F50" i="1"/>
  <c r="G13" i="1"/>
  <c r="G12" i="1"/>
  <c r="D39" i="1"/>
  <c r="D40" i="1"/>
  <c r="E40" i="1"/>
  <c r="F40" i="1"/>
  <c r="G40" i="1"/>
  <c r="H40" i="1"/>
  <c r="I40" i="1"/>
  <c r="D41" i="1"/>
  <c r="E41" i="1"/>
  <c r="F41" i="1"/>
  <c r="G41" i="1"/>
  <c r="H41" i="1"/>
  <c r="I41" i="1"/>
  <c r="D42" i="1"/>
  <c r="E42" i="1"/>
  <c r="F42" i="1"/>
  <c r="G42" i="1"/>
  <c r="H42" i="1"/>
  <c r="I42" i="1"/>
  <c r="C40" i="1"/>
  <c r="C39" i="1"/>
  <c r="D38" i="1"/>
  <c r="E38" i="1"/>
  <c r="F38" i="1"/>
  <c r="H38" i="1"/>
  <c r="I38" i="1"/>
  <c r="C38" i="1"/>
  <c r="G38" i="1" l="1"/>
  <c r="D44" i="1"/>
  <c r="E7" i="1"/>
  <c r="E21" i="1"/>
  <c r="E22" i="1"/>
  <c r="G21" i="1"/>
  <c r="G39" i="1" s="1"/>
  <c r="G44" i="1" s="1"/>
  <c r="H21" i="1"/>
  <c r="H39" i="1" s="1"/>
  <c r="H44" i="1" s="1"/>
  <c r="I21" i="1"/>
  <c r="G22" i="1"/>
  <c r="H22" i="1"/>
  <c r="I22" i="1"/>
  <c r="G7" i="1"/>
  <c r="H7" i="1"/>
  <c r="I7" i="1"/>
  <c r="F22" i="1"/>
  <c r="F21" i="1"/>
  <c r="F7" i="1"/>
  <c r="D7" i="1"/>
  <c r="C42" i="1"/>
  <c r="C41" i="1"/>
  <c r="C44" i="1" l="1"/>
  <c r="F39" i="1"/>
  <c r="F44" i="1" s="1"/>
  <c r="I39" i="1"/>
  <c r="I44" i="1" s="1"/>
  <c r="I45" i="1" s="1"/>
  <c r="I49" i="1" s="1"/>
  <c r="E39" i="1"/>
  <c r="E44" i="1" s="1"/>
  <c r="E45" i="1" s="1"/>
  <c r="E49" i="1" s="1"/>
  <c r="C45" i="1"/>
  <c r="C49" i="1" s="1"/>
  <c r="H45" i="1"/>
  <c r="H49" i="1" s="1"/>
  <c r="G45" i="1"/>
  <c r="G49" i="1" s="1"/>
  <c r="F45" i="1"/>
  <c r="F49" i="1" s="1"/>
  <c r="D45" i="1"/>
  <c r="D49" i="1" s="1"/>
</calcChain>
</file>

<file path=xl/sharedStrings.xml><?xml version="1.0" encoding="utf-8"?>
<sst xmlns="http://schemas.openxmlformats.org/spreadsheetml/2006/main" count="62" uniqueCount="50">
  <si>
    <t>EAN</t>
  </si>
  <si>
    <t>Č.odb.místa</t>
  </si>
  <si>
    <t>Popis</t>
  </si>
  <si>
    <t>z toho VT</t>
  </si>
  <si>
    <t>Spotřeba rok 2022-2023 (kWh), ř. 5 + 6</t>
  </si>
  <si>
    <t>z toho NT, není u veř.osv.</t>
  </si>
  <si>
    <t>Silová elektřina</t>
  </si>
  <si>
    <t>Pevná cena za měsíc (= stálá platba), Kč bez DPH / měs</t>
  </si>
  <si>
    <t>Jednotková cena Kč / kWh ve VT</t>
  </si>
  <si>
    <t>Jednotková cena Kč / kWh v NT</t>
  </si>
  <si>
    <t>REGULOVANÉ PLATBY SOUVISEJÍCÍ S DODÁVKOU ELEKTŘINY (ceny bez DPH), = Distribuce, od 1.1.24 změna</t>
  </si>
  <si>
    <t>měsíců v prvním období</t>
  </si>
  <si>
    <t>měsíců v druhém období</t>
  </si>
  <si>
    <t>MĚSÍČNÍ PLAT ZA PŘÍKON , 04-12.23 (Kč/měs)</t>
  </si>
  <si>
    <t>MĚSÍČNÍ PLAT ZA PŘÍKON , 01-04.24 (Kč/měs)</t>
  </si>
  <si>
    <t>SPOTŘEBA ELEKTŘINY VYSOKÝ TARIF (VT), první období</t>
  </si>
  <si>
    <t>SPOTŘEBA ELEKTŘINY NÍZKÝ TARIF (NT), první období</t>
  </si>
  <si>
    <t>SPOTŘEBA ELEKTŘINY VYSOKÝ TARIF (VT), druhé období</t>
  </si>
  <si>
    <t>SPOTŘEBA ELEKTŘINY NÍZKÝ TARIF (NT), druhé období</t>
  </si>
  <si>
    <t>Jedn.cena za kWh ELEKTŘINY VYSOKÝ TARIF (VT), první období</t>
  </si>
  <si>
    <t>Jedn.cena za kWh ELEKTŘINY NÍZKÝ TARIF (NT), první období</t>
  </si>
  <si>
    <t>Jedn.cena za kWh ELEKTŘINY VYSOKÝ TARIF (VT), druhé období</t>
  </si>
  <si>
    <t>Jedn.cena za kWh ELEKTŘINY NÍZKÝ TARIF (NT), druhé období</t>
  </si>
  <si>
    <t>Jedn.cena za kWh SYSTÉMOVÉ SLUŽBY, první období</t>
  </si>
  <si>
    <t>Jedn.cena za kWh SYSTÉMOVÉ SLUŽBY, druhé období</t>
  </si>
  <si>
    <t>Jedn.cena POZE, druhé období. zpětně zavedeno</t>
  </si>
  <si>
    <t>Jedn.cena POZE, první období. osvobozeno</t>
  </si>
  <si>
    <t>CENA ZA ČINNOSTI OPERÁTORA TRHU, první období, Kč / měs</t>
  </si>
  <si>
    <t>CENA ZA ČINNOSTI OPERÁTORA TRHU, druhé období, Kč / měs</t>
  </si>
  <si>
    <t>DAŇ Z ELEKTŘINY první období Kč/kWh</t>
  </si>
  <si>
    <t>DAŇ Z ELEKTŘINY druhé období Kč/kWh</t>
  </si>
  <si>
    <t>Celkem bez DPH</t>
  </si>
  <si>
    <t>Celkem vč. DPH</t>
  </si>
  <si>
    <t>Topení MŠ celý objekt, 3x40A</t>
  </si>
  <si>
    <t>Simulace 1 sezóna, bez změn regul. cen, spotřeba stejná</t>
  </si>
  <si>
    <t>Skutečnost sezóna 23/24, změn regul sl,zpět POZE, ...</t>
  </si>
  <si>
    <t>MŠ FIX</t>
  </si>
  <si>
    <t>MŠ SPOT MIN</t>
  </si>
  <si>
    <t>MŠ SPOT MAX</t>
  </si>
  <si>
    <t>V.O. SKUT</t>
  </si>
  <si>
    <t>MŠ SKUT</t>
  </si>
  <si>
    <t>MŠ stávající, celá sezóna s REGUL + POZE</t>
  </si>
  <si>
    <t>MŠ SPOT AKT, 07-2024</t>
  </si>
  <si>
    <t>Veřejné osvětlení, 
3 x 32A</t>
  </si>
  <si>
    <t>Platby úměrné spotřebované energii, DISTRIBUCE první období</t>
  </si>
  <si>
    <t>Platby úměrné spotřebované energii, DISTRIBUCE druhé období</t>
  </si>
  <si>
    <t>Platby pevné bez ohledu na spotřebu, OBCH+DISTR první období</t>
  </si>
  <si>
    <t>Platby pevné bez ohledu na spotřebu, OBCH+DISTR druhé období</t>
  </si>
  <si>
    <t>Platby úměrné spotřebované energii OBCHOD, období fixace</t>
  </si>
  <si>
    <t>Celá obec za jeden rok cca 120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</si>
</sst>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0" xfId="0" applyFill="1"/>
    <xf numFmtId="0" fontId="0" fillId="5" borderId="0" xfId="0" applyFill="1"/>
    <xf numFmtId="0" fontId="0" fillId="7" borderId="0" xfId="0" applyFill="1"/>
    <xf numFmtId="0" fontId="0" fillId="8" borderId="0" xfId="0" applyFill="1"/>
    <xf numFmtId="0" fontId="1" fillId="3" borderId="1" xfId="0" applyFont="1" applyFill="1" applyBorder="1"/>
    <xf numFmtId="0" fontId="0" fillId="0" borderId="5" xfId="0" applyBorder="1"/>
    <xf numFmtId="3" fontId="0" fillId="0" borderId="4" xfId="0" applyNumberFormat="1" applyBorder="1"/>
    <xf numFmtId="3" fontId="0" fillId="0" borderId="5" xfId="0" applyNumberFormat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3" fontId="0" fillId="8" borderId="4" xfId="0" applyNumberFormat="1" applyFill="1" applyBorder="1" applyAlignment="1">
      <alignment horizontal="right"/>
    </xf>
    <xf numFmtId="3" fontId="0" fillId="8" borderId="5" xfId="0" applyNumberForma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3" fontId="0" fillId="7" borderId="4" xfId="0" applyNumberFormat="1" applyFill="1" applyBorder="1" applyAlignment="1">
      <alignment horizontal="right"/>
    </xf>
    <xf numFmtId="3" fontId="0" fillId="7" borderId="5" xfId="0" applyNumberFormat="1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3" fontId="0" fillId="5" borderId="4" xfId="0" applyNumberFormat="1" applyFill="1" applyBorder="1" applyAlignment="1">
      <alignment horizontal="right"/>
    </xf>
    <xf numFmtId="3" fontId="0" fillId="5" borderId="5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4" fontId="0" fillId="5" borderId="4" xfId="0" applyNumberFormat="1" applyFill="1" applyBorder="1" applyAlignment="1">
      <alignment horizontal="right"/>
    </xf>
    <xf numFmtId="4" fontId="0" fillId="5" borderId="5" xfId="0" applyNumberFormat="1" applyFill="1" applyBorder="1" applyAlignment="1">
      <alignment horizontal="right"/>
    </xf>
    <xf numFmtId="4" fontId="0" fillId="4" borderId="4" xfId="0" applyNumberFormat="1" applyFill="1" applyBorder="1" applyAlignment="1">
      <alignment horizontal="right"/>
    </xf>
    <xf numFmtId="4" fontId="0" fillId="4" borderId="5" xfId="0" applyNumberFormat="1" applyFill="1" applyBorder="1" applyAlignment="1">
      <alignment horizontal="right"/>
    </xf>
    <xf numFmtId="4" fontId="0" fillId="8" borderId="4" xfId="0" applyNumberFormat="1" applyFill="1" applyBorder="1" applyAlignment="1">
      <alignment horizontal="right"/>
    </xf>
    <xf numFmtId="4" fontId="0" fillId="8" borderId="5" xfId="0" applyNumberFormat="1" applyFill="1" applyBorder="1" applyAlignment="1">
      <alignment horizontal="right"/>
    </xf>
    <xf numFmtId="4" fontId="0" fillId="7" borderId="4" xfId="0" applyNumberFormat="1" applyFill="1" applyBorder="1" applyAlignment="1">
      <alignment horizontal="right"/>
    </xf>
    <xf numFmtId="4" fontId="0" fillId="7" borderId="5" xfId="0" applyNumberFormat="1" applyFill="1" applyBorder="1" applyAlignment="1">
      <alignment horizontal="right"/>
    </xf>
    <xf numFmtId="3" fontId="0" fillId="0" borderId="0" xfId="0" applyNumberFormat="1" applyBorder="1"/>
    <xf numFmtId="3" fontId="0" fillId="8" borderId="0" xfId="0" applyNumberFormat="1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3" fontId="0" fillId="7" borderId="0" xfId="0" applyNumberFormat="1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3" fontId="0" fillId="5" borderId="0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0" borderId="0" xfId="0" applyBorder="1"/>
    <xf numFmtId="4" fontId="0" fillId="5" borderId="0" xfId="0" applyNumberFormat="1" applyFill="1" applyBorder="1" applyAlignment="1">
      <alignment horizontal="right"/>
    </xf>
    <xf numFmtId="4" fontId="0" fillId="4" borderId="0" xfId="0" applyNumberFormat="1" applyFill="1" applyBorder="1" applyAlignment="1">
      <alignment horizontal="right"/>
    </xf>
    <xf numFmtId="4" fontId="0" fillId="8" borderId="0" xfId="0" applyNumberFormat="1" applyFill="1" applyBorder="1" applyAlignment="1">
      <alignment horizontal="right"/>
    </xf>
    <xf numFmtId="4" fontId="0" fillId="7" borderId="0" xfId="0" applyNumberFormat="1" applyFill="1" applyBorder="1" applyAlignment="1">
      <alignment horizontal="right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3" fontId="0" fillId="6" borderId="4" xfId="0" applyNumberFormat="1" applyFill="1" applyBorder="1" applyAlignment="1">
      <alignment vertical="center"/>
    </xf>
    <xf numFmtId="3" fontId="0" fillId="6" borderId="5" xfId="0" applyNumberFormat="1" applyFill="1" applyBorder="1" applyAlignment="1">
      <alignment vertical="center"/>
    </xf>
    <xf numFmtId="3" fontId="0" fillId="6" borderId="0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4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3" fontId="0" fillId="2" borderId="4" xfId="0" applyNumberFormat="1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4" fontId="1" fillId="0" borderId="1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Font="1" applyBorder="1" applyAlignment="1">
      <alignment vertical="center" wrapText="1"/>
    </xf>
    <xf numFmtId="3" fontId="0" fillId="0" borderId="17" xfId="0" applyNumberForma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0" fontId="0" fillId="2" borderId="18" xfId="0" applyFill="1" applyBorder="1" applyAlignment="1">
      <alignment horizontal="left" vertical="center"/>
    </xf>
    <xf numFmtId="3" fontId="0" fillId="6" borderId="17" xfId="0" applyNumberFormat="1" applyFill="1" applyBorder="1" applyAlignment="1">
      <alignment vertical="center"/>
    </xf>
    <xf numFmtId="164" fontId="1" fillId="2" borderId="17" xfId="0" applyNumberFormat="1" applyFont="1" applyFill="1" applyBorder="1" applyAlignment="1">
      <alignment vertical="center"/>
    </xf>
    <xf numFmtId="3" fontId="0" fillId="0" borderId="17" xfId="0" applyNumberFormat="1" applyBorder="1"/>
    <xf numFmtId="0" fontId="0" fillId="3" borderId="18" xfId="0" applyFill="1" applyBorder="1" applyAlignment="1">
      <alignment horizontal="left"/>
    </xf>
    <xf numFmtId="3" fontId="0" fillId="8" borderId="17" xfId="0" applyNumberFormat="1" applyFill="1" applyBorder="1" applyAlignment="1">
      <alignment horizontal="right"/>
    </xf>
    <xf numFmtId="0" fontId="0" fillId="8" borderId="17" xfId="0" applyFill="1" applyBorder="1" applyAlignment="1">
      <alignment horizontal="right"/>
    </xf>
    <xf numFmtId="3" fontId="0" fillId="7" borderId="17" xfId="0" applyNumberFormat="1" applyFill="1" applyBorder="1" applyAlignment="1">
      <alignment horizontal="right"/>
    </xf>
    <xf numFmtId="0" fontId="0" fillId="7" borderId="17" xfId="0" applyFill="1" applyBorder="1" applyAlignment="1">
      <alignment horizontal="right"/>
    </xf>
    <xf numFmtId="3" fontId="0" fillId="5" borderId="17" xfId="0" applyNumberFormat="1" applyFill="1" applyBorder="1" applyAlignment="1">
      <alignment horizontal="right"/>
    </xf>
    <xf numFmtId="3" fontId="0" fillId="4" borderId="17" xfId="0" applyNumberFormat="1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/>
    <xf numFmtId="3" fontId="0" fillId="2" borderId="17" xfId="0" applyNumberFormat="1" applyFill="1" applyBorder="1" applyAlignment="1">
      <alignment vertical="center"/>
    </xf>
    <xf numFmtId="4" fontId="0" fillId="5" borderId="17" xfId="0" applyNumberFormat="1" applyFill="1" applyBorder="1" applyAlignment="1">
      <alignment horizontal="right"/>
    </xf>
    <xf numFmtId="4" fontId="0" fillId="4" borderId="17" xfId="0" applyNumberFormat="1" applyFill="1" applyBorder="1" applyAlignment="1">
      <alignment horizontal="right"/>
    </xf>
    <xf numFmtId="4" fontId="0" fillId="8" borderId="17" xfId="0" applyNumberFormat="1" applyFill="1" applyBorder="1" applyAlignment="1">
      <alignment horizontal="right"/>
    </xf>
    <xf numFmtId="4" fontId="0" fillId="7" borderId="17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4" fontId="0" fillId="0" borderId="17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H54" sqref="H54"/>
    </sheetView>
  </sheetViews>
  <sheetFormatPr defaultRowHeight="12.75" x14ac:dyDescent="0.2"/>
  <cols>
    <col min="1" max="1" width="4.7109375" style="141" customWidth="1"/>
    <col min="2" max="2" width="60.7109375" customWidth="1"/>
    <col min="3" max="3" width="19.85546875" style="1" customWidth="1"/>
    <col min="4" max="9" width="19.85546875" customWidth="1"/>
    <col min="10" max="10" width="13.85546875" customWidth="1"/>
  </cols>
  <sheetData>
    <row r="1" spans="1:9" ht="16.5" thickBot="1" x14ac:dyDescent="0.3">
      <c r="A1" s="141">
        <v>1</v>
      </c>
      <c r="C1" s="88" t="s">
        <v>35</v>
      </c>
      <c r="D1" s="88"/>
      <c r="E1" s="88"/>
      <c r="F1" s="87" t="s">
        <v>34</v>
      </c>
      <c r="G1" s="87"/>
      <c r="H1" s="87"/>
      <c r="I1" s="87"/>
    </row>
    <row r="2" spans="1:9" s="52" customFormat="1" ht="43.5" customHeight="1" x14ac:dyDescent="0.2">
      <c r="A2" s="141">
        <v>2</v>
      </c>
      <c r="C2" s="72" t="s">
        <v>39</v>
      </c>
      <c r="D2" s="106" t="s">
        <v>40</v>
      </c>
      <c r="E2" s="111" t="s">
        <v>41</v>
      </c>
      <c r="F2" s="53" t="s">
        <v>36</v>
      </c>
      <c r="G2" s="53" t="s">
        <v>42</v>
      </c>
      <c r="H2" s="53" t="s">
        <v>37</v>
      </c>
      <c r="I2" s="54" t="s">
        <v>38</v>
      </c>
    </row>
    <row r="3" spans="1:9" s="55" customFormat="1" ht="15.75" x14ac:dyDescent="0.2">
      <c r="A3" s="141">
        <v>3</v>
      </c>
      <c r="C3" s="56"/>
      <c r="D3" s="107"/>
      <c r="E3" s="112"/>
      <c r="F3" s="57"/>
      <c r="G3" s="57"/>
      <c r="H3" s="57"/>
      <c r="I3" s="58"/>
    </row>
    <row r="4" spans="1:9" s="52" customFormat="1" ht="18" customHeight="1" x14ac:dyDescent="0.2">
      <c r="A4" s="141">
        <v>4</v>
      </c>
      <c r="B4" s="52" t="s">
        <v>0</v>
      </c>
      <c r="C4" s="74">
        <v>8.5918240060240704E+17</v>
      </c>
      <c r="D4" s="76">
        <v>8.5918240061037402E+17</v>
      </c>
      <c r="E4" s="113">
        <v>8.5918240061037402E+17</v>
      </c>
      <c r="F4" s="76">
        <v>8.5918240061037402E+17</v>
      </c>
      <c r="G4" s="76">
        <v>8.5918240061037402E+17</v>
      </c>
      <c r="H4" s="76">
        <v>8.5918240061037402E+17</v>
      </c>
      <c r="I4" s="75">
        <v>8.5918240061037402E+17</v>
      </c>
    </row>
    <row r="5" spans="1:9" s="52" customFormat="1" ht="18" customHeight="1" x14ac:dyDescent="0.2">
      <c r="A5" s="141">
        <v>5</v>
      </c>
      <c r="B5" s="52" t="s">
        <v>1</v>
      </c>
      <c r="C5" s="59">
        <v>2000115108</v>
      </c>
      <c r="D5" s="61">
        <v>9990015040</v>
      </c>
      <c r="E5" s="114">
        <v>9990015040</v>
      </c>
      <c r="F5" s="61">
        <v>9990015040</v>
      </c>
      <c r="G5" s="61">
        <v>9990015040</v>
      </c>
      <c r="H5" s="61">
        <v>9990015040</v>
      </c>
      <c r="I5" s="60">
        <v>9990015040</v>
      </c>
    </row>
    <row r="6" spans="1:9" s="52" customFormat="1" ht="37.5" customHeight="1" x14ac:dyDescent="0.2">
      <c r="A6" s="141">
        <v>6</v>
      </c>
      <c r="B6" s="52" t="s">
        <v>2</v>
      </c>
      <c r="C6" s="103" t="s">
        <v>43</v>
      </c>
      <c r="D6" s="105" t="s">
        <v>33</v>
      </c>
      <c r="E6" s="115" t="s">
        <v>33</v>
      </c>
      <c r="F6" s="105" t="s">
        <v>33</v>
      </c>
      <c r="G6" s="105" t="s">
        <v>33</v>
      </c>
      <c r="H6" s="105" t="s">
        <v>33</v>
      </c>
      <c r="I6" s="104" t="s">
        <v>33</v>
      </c>
    </row>
    <row r="7" spans="1:9" s="55" customFormat="1" ht="18.75" customHeight="1" x14ac:dyDescent="0.2">
      <c r="A7" s="141">
        <v>7</v>
      </c>
      <c r="B7" s="55" t="s">
        <v>4</v>
      </c>
      <c r="C7" s="62">
        <v>25888</v>
      </c>
      <c r="D7" s="64">
        <f>+D8+D9</f>
        <v>20400</v>
      </c>
      <c r="E7" s="116">
        <f>+E8+E9</f>
        <v>20400</v>
      </c>
      <c r="F7" s="64">
        <f>+F8+F9</f>
        <v>20400</v>
      </c>
      <c r="G7" s="64">
        <f t="shared" ref="G7:I7" si="0">+G8+G9</f>
        <v>20400</v>
      </c>
      <c r="H7" s="64">
        <f t="shared" si="0"/>
        <v>20400</v>
      </c>
      <c r="I7" s="63">
        <f t="shared" si="0"/>
        <v>20400</v>
      </c>
    </row>
    <row r="8" spans="1:9" s="55" customFormat="1" ht="18.75" customHeight="1" x14ac:dyDescent="0.2">
      <c r="A8" s="141">
        <v>8</v>
      </c>
      <c r="B8" s="55" t="s">
        <v>3</v>
      </c>
      <c r="C8" s="100">
        <v>25888</v>
      </c>
      <c r="D8" s="102">
        <v>1713</v>
      </c>
      <c r="E8" s="117">
        <v>1713</v>
      </c>
      <c r="F8" s="102">
        <v>1713</v>
      </c>
      <c r="G8" s="102">
        <v>1713</v>
      </c>
      <c r="H8" s="102">
        <v>1713</v>
      </c>
      <c r="I8" s="101">
        <v>1713</v>
      </c>
    </row>
    <row r="9" spans="1:9" s="55" customFormat="1" ht="18.75" customHeight="1" x14ac:dyDescent="0.2">
      <c r="A9" s="141">
        <v>9</v>
      </c>
      <c r="B9" s="55" t="s">
        <v>5</v>
      </c>
      <c r="C9" s="100">
        <v>0</v>
      </c>
      <c r="D9" s="102">
        <v>18687</v>
      </c>
      <c r="E9" s="117">
        <v>18687</v>
      </c>
      <c r="F9" s="102">
        <v>18687</v>
      </c>
      <c r="G9" s="102">
        <v>18687</v>
      </c>
      <c r="H9" s="102">
        <v>18687</v>
      </c>
      <c r="I9" s="101">
        <v>18687</v>
      </c>
    </row>
    <row r="10" spans="1:9" s="55" customFormat="1" x14ac:dyDescent="0.2">
      <c r="A10" s="141">
        <v>10</v>
      </c>
      <c r="B10" s="65" t="s">
        <v>6</v>
      </c>
      <c r="C10" s="66"/>
      <c r="D10" s="68"/>
      <c r="E10" s="118"/>
      <c r="F10" s="68"/>
      <c r="G10" s="68"/>
      <c r="H10" s="68"/>
      <c r="I10" s="67"/>
    </row>
    <row r="11" spans="1:9" s="55" customFormat="1" x14ac:dyDescent="0.2">
      <c r="A11" s="141">
        <v>11</v>
      </c>
      <c r="B11" s="55" t="s">
        <v>7</v>
      </c>
      <c r="C11" s="69">
        <v>75</v>
      </c>
      <c r="D11" s="71">
        <v>75</v>
      </c>
      <c r="E11" s="119">
        <v>75</v>
      </c>
      <c r="F11" s="71">
        <v>95</v>
      </c>
      <c r="G11" s="71">
        <v>95</v>
      </c>
      <c r="H11" s="71">
        <v>95</v>
      </c>
      <c r="I11" s="70">
        <v>95</v>
      </c>
    </row>
    <row r="12" spans="1:9" s="55" customFormat="1" ht="15.75" x14ac:dyDescent="0.2">
      <c r="A12" s="141">
        <v>12</v>
      </c>
      <c r="B12" s="55" t="s">
        <v>8</v>
      </c>
      <c r="C12" s="97">
        <v>2.6549999999999998</v>
      </c>
      <c r="D12" s="108">
        <v>3.2229999999999999</v>
      </c>
      <c r="E12" s="120">
        <v>3.2229999999999999</v>
      </c>
      <c r="F12" s="98">
        <v>2.87</v>
      </c>
      <c r="G12" s="98">
        <f>2.019+0.285</f>
        <v>2.3040000000000003</v>
      </c>
      <c r="H12" s="98">
        <v>1</v>
      </c>
      <c r="I12" s="99">
        <v>4</v>
      </c>
    </row>
    <row r="13" spans="1:9" s="55" customFormat="1" ht="15.75" x14ac:dyDescent="0.2">
      <c r="A13" s="141">
        <v>13</v>
      </c>
      <c r="B13" s="55" t="s">
        <v>9</v>
      </c>
      <c r="C13" s="97">
        <v>0</v>
      </c>
      <c r="D13" s="108">
        <v>3.2229999999999999</v>
      </c>
      <c r="E13" s="120">
        <v>3.2229999999999999</v>
      </c>
      <c r="F13" s="98">
        <v>2.87</v>
      </c>
      <c r="G13" s="98">
        <f>2.019+0.285</f>
        <v>2.3040000000000003</v>
      </c>
      <c r="H13" s="98">
        <v>1</v>
      </c>
      <c r="I13" s="99">
        <v>4</v>
      </c>
    </row>
    <row r="14" spans="1:9" x14ac:dyDescent="0.2">
      <c r="A14" s="141">
        <v>14</v>
      </c>
      <c r="C14" s="9"/>
      <c r="D14" s="38"/>
      <c r="E14" s="121"/>
      <c r="F14" s="38"/>
      <c r="G14" s="38"/>
      <c r="H14" s="38"/>
      <c r="I14" s="10"/>
    </row>
    <row r="15" spans="1:9" x14ac:dyDescent="0.2">
      <c r="A15" s="141">
        <v>15</v>
      </c>
      <c r="C15" s="9"/>
      <c r="D15" s="38"/>
      <c r="E15" s="121"/>
      <c r="F15" s="38"/>
      <c r="G15" s="38"/>
      <c r="H15" s="38"/>
      <c r="I15" s="10"/>
    </row>
    <row r="16" spans="1:9" x14ac:dyDescent="0.2">
      <c r="A16" s="141">
        <v>16</v>
      </c>
      <c r="B16" s="7" t="s">
        <v>10</v>
      </c>
      <c r="C16" s="11"/>
      <c r="D16" s="2"/>
      <c r="E16" s="122"/>
      <c r="F16" s="2"/>
      <c r="G16" s="2"/>
      <c r="H16" s="2"/>
      <c r="I16" s="12"/>
    </row>
    <row r="17" spans="1:9" x14ac:dyDescent="0.2">
      <c r="A17" s="141">
        <v>17</v>
      </c>
      <c r="B17" t="s">
        <v>13</v>
      </c>
      <c r="C17" s="13">
        <v>475</v>
      </c>
      <c r="D17" s="39">
        <v>1664</v>
      </c>
      <c r="E17" s="123">
        <v>1818</v>
      </c>
      <c r="F17" s="39">
        <v>1818</v>
      </c>
      <c r="G17" s="39">
        <v>1818</v>
      </c>
      <c r="H17" s="39">
        <v>1818</v>
      </c>
      <c r="I17" s="14">
        <v>1818</v>
      </c>
    </row>
    <row r="18" spans="1:9" x14ac:dyDescent="0.2">
      <c r="A18" s="141">
        <v>18</v>
      </c>
      <c r="B18" t="s">
        <v>11</v>
      </c>
      <c r="C18" s="15">
        <v>8.1329999999999991</v>
      </c>
      <c r="D18" s="40">
        <v>8.1329999999999991</v>
      </c>
      <c r="E18" s="124">
        <v>12</v>
      </c>
      <c r="F18" s="40">
        <v>12</v>
      </c>
      <c r="G18" s="40">
        <v>12</v>
      </c>
      <c r="H18" s="40">
        <v>12</v>
      </c>
      <c r="I18" s="16">
        <v>12</v>
      </c>
    </row>
    <row r="19" spans="1:9" x14ac:dyDescent="0.2">
      <c r="A19" s="141">
        <v>19</v>
      </c>
      <c r="B19" t="s">
        <v>14</v>
      </c>
      <c r="C19" s="17">
        <v>519</v>
      </c>
      <c r="D19" s="41">
        <v>1818</v>
      </c>
      <c r="E19" s="125">
        <v>0</v>
      </c>
      <c r="F19" s="41">
        <v>0</v>
      </c>
      <c r="G19" s="41">
        <v>0</v>
      </c>
      <c r="H19" s="41">
        <v>0</v>
      </c>
      <c r="I19" s="18">
        <v>0</v>
      </c>
    </row>
    <row r="20" spans="1:9" x14ac:dyDescent="0.2">
      <c r="A20" s="141">
        <v>20</v>
      </c>
      <c r="B20" t="s">
        <v>12</v>
      </c>
      <c r="C20" s="19">
        <v>3.7330000000000001</v>
      </c>
      <c r="D20" s="42">
        <v>3.7330000000000001</v>
      </c>
      <c r="E20" s="126">
        <v>0</v>
      </c>
      <c r="F20" s="42">
        <v>0</v>
      </c>
      <c r="G20" s="42">
        <v>0</v>
      </c>
      <c r="H20" s="42">
        <v>0</v>
      </c>
      <c r="I20" s="20">
        <v>0</v>
      </c>
    </row>
    <row r="21" spans="1:9" x14ac:dyDescent="0.2">
      <c r="A21" s="141">
        <v>21</v>
      </c>
      <c r="B21" t="s">
        <v>15</v>
      </c>
      <c r="C21" s="21">
        <v>17048</v>
      </c>
      <c r="D21" s="43">
        <v>1052</v>
      </c>
      <c r="E21" s="127">
        <f>1052+661</f>
        <v>1713</v>
      </c>
      <c r="F21" s="43">
        <f>1052+661</f>
        <v>1713</v>
      </c>
      <c r="G21" s="43">
        <f t="shared" ref="G21:I21" si="1">1052+661</f>
        <v>1713</v>
      </c>
      <c r="H21" s="43">
        <f t="shared" si="1"/>
        <v>1713</v>
      </c>
      <c r="I21" s="22">
        <f t="shared" si="1"/>
        <v>1713</v>
      </c>
    </row>
    <row r="22" spans="1:9" x14ac:dyDescent="0.2">
      <c r="A22" s="141">
        <v>22</v>
      </c>
      <c r="B22" t="s">
        <v>16</v>
      </c>
      <c r="C22" s="21">
        <v>0</v>
      </c>
      <c r="D22" s="43">
        <v>11479</v>
      </c>
      <c r="E22" s="127">
        <f>11479+7208</f>
        <v>18687</v>
      </c>
      <c r="F22" s="43">
        <f>11479+7208</f>
        <v>18687</v>
      </c>
      <c r="G22" s="43">
        <f t="shared" ref="G22:I22" si="2">11479+7208</f>
        <v>18687</v>
      </c>
      <c r="H22" s="43">
        <f t="shared" si="2"/>
        <v>18687</v>
      </c>
      <c r="I22" s="22">
        <f t="shared" si="2"/>
        <v>18687</v>
      </c>
    </row>
    <row r="23" spans="1:9" x14ac:dyDescent="0.2">
      <c r="A23" s="141">
        <v>23</v>
      </c>
      <c r="B23" t="s">
        <v>17</v>
      </c>
      <c r="C23" s="23">
        <v>8840</v>
      </c>
      <c r="D23" s="44">
        <v>661</v>
      </c>
      <c r="E23" s="128">
        <v>0</v>
      </c>
      <c r="F23" s="44">
        <v>0</v>
      </c>
      <c r="G23" s="44">
        <v>0</v>
      </c>
      <c r="H23" s="44">
        <v>0</v>
      </c>
      <c r="I23" s="24">
        <v>0</v>
      </c>
    </row>
    <row r="24" spans="1:9" x14ac:dyDescent="0.2">
      <c r="A24" s="141">
        <v>24</v>
      </c>
      <c r="B24" t="s">
        <v>18</v>
      </c>
      <c r="C24" s="23">
        <v>0</v>
      </c>
      <c r="D24" s="44">
        <v>7208</v>
      </c>
      <c r="E24" s="128">
        <v>0</v>
      </c>
      <c r="F24" s="44">
        <v>0</v>
      </c>
      <c r="G24" s="44">
        <v>0</v>
      </c>
      <c r="H24" s="44">
        <v>0</v>
      </c>
      <c r="I24" s="24">
        <v>0</v>
      </c>
    </row>
    <row r="25" spans="1:9" x14ac:dyDescent="0.2">
      <c r="A25" s="141">
        <v>25</v>
      </c>
      <c r="B25" t="s">
        <v>19</v>
      </c>
      <c r="C25" s="25">
        <v>0.35176000000000002</v>
      </c>
      <c r="D25" s="45">
        <v>0.27395000000000003</v>
      </c>
      <c r="E25" s="129">
        <v>0.65337999999999996</v>
      </c>
      <c r="F25" s="45">
        <v>0.65337999999999996</v>
      </c>
      <c r="G25" s="45">
        <v>0.65337999999999996</v>
      </c>
      <c r="H25" s="45">
        <v>0.65337999999999996</v>
      </c>
      <c r="I25" s="26">
        <v>0.65337999999999996</v>
      </c>
    </row>
    <row r="26" spans="1:9" x14ac:dyDescent="0.2">
      <c r="A26" s="141">
        <v>26</v>
      </c>
      <c r="B26" t="s">
        <v>20</v>
      </c>
      <c r="C26" s="25">
        <v>0</v>
      </c>
      <c r="D26" s="45">
        <v>0.17998</v>
      </c>
      <c r="E26" s="129">
        <v>0.43808999999999998</v>
      </c>
      <c r="F26" s="45">
        <v>0.43808999999999998</v>
      </c>
      <c r="G26" s="45">
        <v>0.43808999999999998</v>
      </c>
      <c r="H26" s="45">
        <v>0.43808999999999998</v>
      </c>
      <c r="I26" s="26">
        <v>0.43808999999999998</v>
      </c>
    </row>
    <row r="27" spans="1:9" x14ac:dyDescent="0.2">
      <c r="A27" s="141">
        <v>27</v>
      </c>
      <c r="B27" t="s">
        <v>21</v>
      </c>
      <c r="C27" s="27">
        <v>0.61697999999999997</v>
      </c>
      <c r="D27" s="46">
        <v>0.65337999999999996</v>
      </c>
      <c r="E27" s="130">
        <v>0</v>
      </c>
      <c r="F27" s="46">
        <v>0</v>
      </c>
      <c r="G27" s="46">
        <v>0</v>
      </c>
      <c r="H27" s="46">
        <v>0</v>
      </c>
      <c r="I27" s="28">
        <v>0</v>
      </c>
    </row>
    <row r="28" spans="1:9" x14ac:dyDescent="0.2">
      <c r="A28" s="141">
        <v>28</v>
      </c>
      <c r="B28" t="s">
        <v>22</v>
      </c>
      <c r="C28" s="27">
        <v>0</v>
      </c>
      <c r="D28" s="46">
        <v>0.43808999999999998</v>
      </c>
      <c r="E28" s="130">
        <v>0</v>
      </c>
      <c r="F28" s="46">
        <v>0</v>
      </c>
      <c r="G28" s="46">
        <v>0</v>
      </c>
      <c r="H28" s="46">
        <v>0</v>
      </c>
      <c r="I28" s="28">
        <v>0</v>
      </c>
    </row>
    <row r="29" spans="1:9" x14ac:dyDescent="0.2">
      <c r="A29" s="141">
        <v>29</v>
      </c>
      <c r="B29" t="s">
        <v>23</v>
      </c>
      <c r="C29" s="25">
        <v>0.11353000000000001</v>
      </c>
      <c r="D29" s="45">
        <v>0.11353000000000001</v>
      </c>
      <c r="E29" s="129">
        <v>0.21282000000000001</v>
      </c>
      <c r="F29" s="45">
        <v>0.21282000000000001</v>
      </c>
      <c r="G29" s="45">
        <v>0.21282000000000001</v>
      </c>
      <c r="H29" s="45">
        <v>0.21282000000000001</v>
      </c>
      <c r="I29" s="26">
        <v>0.21282000000000001</v>
      </c>
    </row>
    <row r="30" spans="1:9" x14ac:dyDescent="0.2">
      <c r="A30" s="141">
        <v>30</v>
      </c>
      <c r="B30" t="s">
        <v>24</v>
      </c>
      <c r="C30" s="27">
        <v>0.21282000000000001</v>
      </c>
      <c r="D30" s="46">
        <v>0.21282000000000001</v>
      </c>
      <c r="E30" s="130">
        <v>0</v>
      </c>
      <c r="F30" s="46">
        <v>0</v>
      </c>
      <c r="G30" s="46">
        <v>0</v>
      </c>
      <c r="H30" s="46">
        <v>0</v>
      </c>
      <c r="I30" s="28">
        <v>0</v>
      </c>
    </row>
    <row r="31" spans="1:9" x14ac:dyDescent="0.2">
      <c r="A31" s="141">
        <v>31</v>
      </c>
      <c r="B31" t="s">
        <v>26</v>
      </c>
      <c r="C31" s="25">
        <v>0</v>
      </c>
      <c r="D31" s="45">
        <v>0</v>
      </c>
      <c r="E31" s="129">
        <v>0.495</v>
      </c>
      <c r="F31" s="45">
        <v>0.495</v>
      </c>
      <c r="G31" s="45">
        <v>0.495</v>
      </c>
      <c r="H31" s="45">
        <v>0.495</v>
      </c>
      <c r="I31" s="26">
        <v>0.495</v>
      </c>
    </row>
    <row r="32" spans="1:9" x14ac:dyDescent="0.2">
      <c r="A32" s="141">
        <v>32</v>
      </c>
      <c r="B32" t="s">
        <v>25</v>
      </c>
      <c r="C32" s="27">
        <v>0.495</v>
      </c>
      <c r="D32" s="46">
        <v>0.495</v>
      </c>
      <c r="E32" s="130">
        <v>0</v>
      </c>
      <c r="F32" s="46">
        <v>0</v>
      </c>
      <c r="G32" s="46">
        <v>0</v>
      </c>
      <c r="H32" s="46">
        <v>0</v>
      </c>
      <c r="I32" s="28">
        <v>0</v>
      </c>
    </row>
    <row r="33" spans="1:9" x14ac:dyDescent="0.2">
      <c r="A33" s="141">
        <v>33</v>
      </c>
      <c r="B33" t="s">
        <v>27</v>
      </c>
      <c r="C33" s="15">
        <v>3.43</v>
      </c>
      <c r="D33" s="40">
        <v>3.43</v>
      </c>
      <c r="E33" s="124">
        <v>4.1399999999999997</v>
      </c>
      <c r="F33" s="40">
        <v>4.1399999999999997</v>
      </c>
      <c r="G33" s="40">
        <v>4.1399999999999997</v>
      </c>
      <c r="H33" s="40">
        <v>4.1399999999999997</v>
      </c>
      <c r="I33" s="16">
        <v>4.1399999999999997</v>
      </c>
    </row>
    <row r="34" spans="1:9" x14ac:dyDescent="0.2">
      <c r="A34" s="141">
        <v>34</v>
      </c>
      <c r="B34" t="s">
        <v>28</v>
      </c>
      <c r="C34" s="19">
        <v>4.1399999999999997</v>
      </c>
      <c r="D34" s="42">
        <v>4.1399999999999997</v>
      </c>
      <c r="E34" s="126">
        <v>0</v>
      </c>
      <c r="F34" s="42">
        <v>0</v>
      </c>
      <c r="G34" s="42">
        <v>0</v>
      </c>
      <c r="H34" s="42">
        <v>0</v>
      </c>
      <c r="I34" s="20">
        <v>0</v>
      </c>
    </row>
    <row r="35" spans="1:9" x14ac:dyDescent="0.2">
      <c r="A35" s="141">
        <v>35</v>
      </c>
      <c r="B35" t="s">
        <v>29</v>
      </c>
      <c r="C35" s="25">
        <v>2.8299999999999999E-2</v>
      </c>
      <c r="D35" s="45">
        <v>2.8299999999999999E-2</v>
      </c>
      <c r="E35" s="129">
        <v>2.8299999999999999E-2</v>
      </c>
      <c r="F35" s="45">
        <v>2.8299999999999999E-2</v>
      </c>
      <c r="G35" s="45">
        <v>2.8299999999999999E-2</v>
      </c>
      <c r="H35" s="45">
        <v>2.8299999999999999E-2</v>
      </c>
      <c r="I35" s="26">
        <v>2.8299999999999999E-2</v>
      </c>
    </row>
    <row r="36" spans="1:9" x14ac:dyDescent="0.2">
      <c r="A36" s="141">
        <v>36</v>
      </c>
      <c r="B36" t="s">
        <v>30</v>
      </c>
      <c r="C36" s="27">
        <v>2.8299999999999999E-2</v>
      </c>
      <c r="D36" s="46">
        <v>2.8299999999999999E-2</v>
      </c>
      <c r="E36" s="130">
        <v>0</v>
      </c>
      <c r="F36" s="46">
        <v>0</v>
      </c>
      <c r="G36" s="46">
        <v>0</v>
      </c>
      <c r="H36" s="46">
        <v>0</v>
      </c>
      <c r="I36" s="28">
        <v>0</v>
      </c>
    </row>
    <row r="37" spans="1:9" x14ac:dyDescent="0.2">
      <c r="A37" s="141">
        <v>37</v>
      </c>
      <c r="C37" s="29"/>
      <c r="D37" s="47"/>
      <c r="E37" s="131"/>
      <c r="F37" s="47"/>
      <c r="G37" s="47"/>
      <c r="H37" s="47"/>
      <c r="I37" s="8"/>
    </row>
    <row r="38" spans="1:9" x14ac:dyDescent="0.2">
      <c r="A38" s="141">
        <v>38</v>
      </c>
      <c r="B38" s="89" t="s">
        <v>48</v>
      </c>
      <c r="C38" s="94">
        <f>+C12*C8+C13*C9</f>
        <v>68732.639999999999</v>
      </c>
      <c r="D38" s="96">
        <f t="shared" ref="D38:I38" si="3">+D12*D8+D13*D9</f>
        <v>65749.2</v>
      </c>
      <c r="E38" s="132">
        <f t="shared" si="3"/>
        <v>65749.2</v>
      </c>
      <c r="F38" s="96">
        <f t="shared" si="3"/>
        <v>58548</v>
      </c>
      <c r="G38" s="96">
        <f t="shared" si="3"/>
        <v>47001.600000000006</v>
      </c>
      <c r="H38" s="96">
        <f t="shared" si="3"/>
        <v>20400</v>
      </c>
      <c r="I38" s="95">
        <f t="shared" si="3"/>
        <v>81600</v>
      </c>
    </row>
    <row r="39" spans="1:9" x14ac:dyDescent="0.2">
      <c r="A39" s="141">
        <v>39</v>
      </c>
      <c r="B39" s="4" t="s">
        <v>44</v>
      </c>
      <c r="C39" s="30">
        <f>+C21*(C25+C29+C31+C35)+C22*(C26+C29+C31+C35)</f>
        <v>8414.7223200000008</v>
      </c>
      <c r="D39" s="48">
        <f>+D21*(D25+D29+D31+D35)+D22*(D26+D29+D31+D35)</f>
        <v>4131.4575500000001</v>
      </c>
      <c r="E39" s="133">
        <f>+E21*(E25+E29+E31+E35)+E22*(E26+E29+E31+E35)</f>
        <v>24322.675770000002</v>
      </c>
      <c r="F39" s="48">
        <f>+F21*(F25+F29+F31+F35)+F22*(F26+F29+F31+F35)</f>
        <v>24322.675770000002</v>
      </c>
      <c r="G39" s="48">
        <f>+G21*(G25+G29+G31+G35)+G22*(G26+G29+G31+G35)</f>
        <v>24322.675770000002</v>
      </c>
      <c r="H39" s="48">
        <f>+H21*(H25+H29+H31+H35)+H22*(H26+H29+H31+H35)</f>
        <v>24322.675770000002</v>
      </c>
      <c r="I39" s="31">
        <f>+I21*(I25+I29+I31+I35)+I22*(I26+I29+I31+I35)</f>
        <v>24322.675770000002</v>
      </c>
    </row>
    <row r="40" spans="1:9" x14ac:dyDescent="0.2">
      <c r="A40" s="141">
        <v>40</v>
      </c>
      <c r="B40" s="3" t="s">
        <v>45</v>
      </c>
      <c r="C40" s="32">
        <f>+C23*(C27+C30+C32+C36)+C24*(C28+C30+C32+C36)</f>
        <v>11961.404</v>
      </c>
      <c r="D40" s="49">
        <f>+D23*(D27+D30+D32+D36)+D24*(D28+D30+D32+D36)</f>
        <v>9382.16518</v>
      </c>
      <c r="E40" s="134">
        <f>+E23*(E27+E30+E32+E36)+E24*(E28+E30+E32+E36)</f>
        <v>0</v>
      </c>
      <c r="F40" s="49">
        <f>+F23*(F27+F30+F32+F36)+F24*(F28+F30+F32+F36)</f>
        <v>0</v>
      </c>
      <c r="G40" s="49">
        <f>+G23*(G27+G30+G32+G36)+G24*(G28+G30+G32+G36)</f>
        <v>0</v>
      </c>
      <c r="H40" s="49">
        <f>+H23*(H27+H30+H32+H36)+H24*(H28+H30+H32+H36)</f>
        <v>0</v>
      </c>
      <c r="I40" s="33">
        <f>+I23*(I27+I30+I32+I36)+I24*(I28+I30+I32+I36)</f>
        <v>0</v>
      </c>
    </row>
    <row r="41" spans="1:9" x14ac:dyDescent="0.2">
      <c r="A41" s="141">
        <v>41</v>
      </c>
      <c r="B41" s="6" t="s">
        <v>46</v>
      </c>
      <c r="C41" s="34">
        <f>+C18*(C17+C33+C11)</f>
        <v>4501.04619</v>
      </c>
      <c r="D41" s="50">
        <f>+D18*(D17+D33+D11)</f>
        <v>14171.18319</v>
      </c>
      <c r="E41" s="135">
        <f>+E18*(E17+E33+E11)</f>
        <v>22765.68</v>
      </c>
      <c r="F41" s="50">
        <f>+F18*(F17+F33+F11)</f>
        <v>23005.68</v>
      </c>
      <c r="G41" s="50">
        <f>+G18*(G17+G33+G11)</f>
        <v>23005.68</v>
      </c>
      <c r="H41" s="50">
        <f>+H18*(H17+H33+H11)</f>
        <v>23005.68</v>
      </c>
      <c r="I41" s="35">
        <f>+I18*(I17+I33+I11)</f>
        <v>23005.68</v>
      </c>
    </row>
    <row r="42" spans="1:9" x14ac:dyDescent="0.2">
      <c r="A42" s="141">
        <v>42</v>
      </c>
      <c r="B42" s="5" t="s">
        <v>47</v>
      </c>
      <c r="C42" s="36">
        <f>+C20*(C11+C19+C34)</f>
        <v>2232.85662</v>
      </c>
      <c r="D42" s="51">
        <f>+D20*(D11+D19+D34)</f>
        <v>7082.0236200000008</v>
      </c>
      <c r="E42" s="136">
        <f>+E20*(E11+E19+E34)</f>
        <v>0</v>
      </c>
      <c r="F42" s="51">
        <f>+F20*(F11+F19+F34)</f>
        <v>0</v>
      </c>
      <c r="G42" s="51">
        <f>+G20*(G11+G19+G34)</f>
        <v>0</v>
      </c>
      <c r="H42" s="51">
        <f>+H20*(H11+H19+H34)</f>
        <v>0</v>
      </c>
      <c r="I42" s="37">
        <f>+I20*(I11+I19+I34)</f>
        <v>0</v>
      </c>
    </row>
    <row r="43" spans="1:9" s="90" customFormat="1" ht="18" customHeight="1" x14ac:dyDescent="0.2">
      <c r="A43" s="141">
        <v>43</v>
      </c>
      <c r="C43" s="91"/>
      <c r="D43" s="93"/>
      <c r="E43" s="137"/>
      <c r="F43" s="93"/>
      <c r="G43" s="93"/>
      <c r="H43" s="93"/>
      <c r="I43" s="92"/>
    </row>
    <row r="44" spans="1:9" s="55" customFormat="1" ht="24.75" customHeight="1" x14ac:dyDescent="0.2">
      <c r="A44" s="141">
        <v>44</v>
      </c>
      <c r="B44" s="55" t="s">
        <v>31</v>
      </c>
      <c r="C44" s="77">
        <f>SUM(C38:C42)</f>
        <v>95842.669129999995</v>
      </c>
      <c r="D44" s="79">
        <f t="shared" ref="D44:I44" si="4">SUM(D38:D42)</f>
        <v>100516.02954</v>
      </c>
      <c r="E44" s="138">
        <f t="shared" si="4"/>
        <v>112837.55577000001</v>
      </c>
      <c r="F44" s="79">
        <f t="shared" si="4"/>
        <v>105876.35576999999</v>
      </c>
      <c r="G44" s="79">
        <f t="shared" si="4"/>
        <v>94329.95577</v>
      </c>
      <c r="H44" s="79">
        <f t="shared" si="4"/>
        <v>67728.355769999995</v>
      </c>
      <c r="I44" s="78">
        <f t="shared" si="4"/>
        <v>128928.35576999999</v>
      </c>
    </row>
    <row r="45" spans="1:9" s="55" customFormat="1" ht="24.75" customHeight="1" thickBot="1" x14ac:dyDescent="0.25">
      <c r="A45" s="141">
        <v>45</v>
      </c>
      <c r="B45" s="80" t="s">
        <v>32</v>
      </c>
      <c r="C45" s="81">
        <f>+C44*1.21</f>
        <v>115969.6296473</v>
      </c>
      <c r="D45" s="109">
        <f>+D44*1.21</f>
        <v>121624.3957434</v>
      </c>
      <c r="E45" s="140">
        <f>+E44*1.21</f>
        <v>136533.44248170001</v>
      </c>
      <c r="F45" s="85">
        <f>+F44*1.21</f>
        <v>128110.39048169999</v>
      </c>
      <c r="G45" s="85">
        <f t="shared" ref="G45:I45" si="5">+G44*1.21</f>
        <v>114139.2464817</v>
      </c>
      <c r="H45" s="85">
        <f t="shared" si="5"/>
        <v>81951.310481699984</v>
      </c>
      <c r="I45" s="86">
        <f t="shared" si="5"/>
        <v>156003.3104817</v>
      </c>
    </row>
    <row r="46" spans="1:9" ht="6" customHeight="1" thickBot="1" x14ac:dyDescent="0.25">
      <c r="E46" s="131"/>
    </row>
    <row r="47" spans="1:9" s="52" customFormat="1" ht="43.5" customHeight="1" thickBot="1" x14ac:dyDescent="0.25">
      <c r="A47" s="73"/>
      <c r="C47" s="82" t="s">
        <v>39</v>
      </c>
      <c r="D47" s="110" t="s">
        <v>40</v>
      </c>
      <c r="E47" s="139" t="s">
        <v>41</v>
      </c>
      <c r="F47" s="83" t="s">
        <v>36</v>
      </c>
      <c r="G47" s="83" t="s">
        <v>42</v>
      </c>
      <c r="H47" s="83" t="s">
        <v>37</v>
      </c>
      <c r="I47" s="84" t="s">
        <v>38</v>
      </c>
    </row>
    <row r="48" spans="1:9" x14ac:dyDescent="0.2">
      <c r="B48" s="52"/>
    </row>
    <row r="49" spans="2:9" x14ac:dyDescent="0.2">
      <c r="B49" s="52" t="s">
        <v>49</v>
      </c>
      <c r="C49" s="142">
        <f t="shared" ref="C49:E49" si="6">+C45/C7</f>
        <v>4.479667399849351</v>
      </c>
      <c r="D49" s="142">
        <f t="shared" si="6"/>
        <v>5.9619801835000006</v>
      </c>
      <c r="E49" s="142">
        <f t="shared" si="6"/>
        <v>6.692815807926471</v>
      </c>
      <c r="F49" s="142">
        <f>+F45/F7</f>
        <v>6.279921102044117</v>
      </c>
      <c r="G49" s="142">
        <f t="shared" ref="G49:I49" si="7">+G45/G7</f>
        <v>5.5950611020441174</v>
      </c>
      <c r="H49" s="142">
        <f t="shared" si="7"/>
        <v>4.0172211020441164</v>
      </c>
      <c r="I49" s="142">
        <f t="shared" si="7"/>
        <v>7.6472211020441172</v>
      </c>
    </row>
    <row r="50" spans="2:9" x14ac:dyDescent="0.2">
      <c r="C50" s="143"/>
      <c r="D50" s="142"/>
      <c r="E50" s="142"/>
      <c r="F50" s="142">
        <f>+F49*120000</f>
        <v>753590.53224529407</v>
      </c>
      <c r="G50" s="142">
        <f t="shared" ref="G50:I50" si="8">+G49*120000</f>
        <v>671407.33224529412</v>
      </c>
      <c r="H50" s="142">
        <f t="shared" si="8"/>
        <v>482066.53224529396</v>
      </c>
      <c r="I50" s="142">
        <f t="shared" si="8"/>
        <v>917666.53224529407</v>
      </c>
    </row>
  </sheetData>
  <mergeCells count="2">
    <mergeCell ref="F1:I1"/>
    <mergeCell ref="C1:E1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Policky</dc:creator>
  <cp:lastModifiedBy>Miroslav Policky</cp:lastModifiedBy>
  <cp:lastPrinted>2024-08-20T12:39:00Z</cp:lastPrinted>
  <dcterms:created xsi:type="dcterms:W3CDTF">2024-08-20T08:40:05Z</dcterms:created>
  <dcterms:modified xsi:type="dcterms:W3CDTF">2024-08-20T12:39:04Z</dcterms:modified>
</cp:coreProperties>
</file>