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<sst xmlns="http://schemas.openxmlformats.org/spreadsheetml/2006/main" count="294" uniqueCount="146">
  <si>
    <t>Text</t>
  </si>
  <si>
    <t>SU</t>
  </si>
  <si>
    <t>Přírůstky a úbytky</t>
  </si>
  <si>
    <t>úbytky</t>
  </si>
  <si>
    <t>přírůstky</t>
  </si>
  <si>
    <t>Software</t>
  </si>
  <si>
    <t>nad 60 tis. Kč</t>
  </si>
  <si>
    <t>DDNM</t>
  </si>
  <si>
    <t>od 7 do 60 tis. Kč</t>
  </si>
  <si>
    <t>text</t>
  </si>
  <si>
    <t>Útvar</t>
  </si>
  <si>
    <t>MěÚ č. 1</t>
  </si>
  <si>
    <t>Jiný NM</t>
  </si>
  <si>
    <t>Budovy, haly a stavby</t>
  </si>
  <si>
    <t xml:space="preserve">DHM </t>
  </si>
  <si>
    <t>nad 40 tis. Kč</t>
  </si>
  <si>
    <t>DDHM</t>
  </si>
  <si>
    <t>od 3 do 40 tis.Kč</t>
  </si>
  <si>
    <t>Předměty OE</t>
  </si>
  <si>
    <t>Umělecké přeměty</t>
  </si>
  <si>
    <t>celkem MěÚ č. 1</t>
  </si>
  <si>
    <t>Knihovna č. 2</t>
  </si>
  <si>
    <t>Celkem knihovna č. 2</t>
  </si>
  <si>
    <t>Hasiči č. 3</t>
  </si>
  <si>
    <t>POE</t>
  </si>
  <si>
    <t>Celkem hasiči č. 3</t>
  </si>
  <si>
    <t>DPS č. 4</t>
  </si>
  <si>
    <t>Celkem DPS č. 4</t>
  </si>
  <si>
    <t>Doprava č. 5</t>
  </si>
  <si>
    <t>Celkem Doprava č. 5</t>
  </si>
  <si>
    <t>Pomníky č. 6</t>
  </si>
  <si>
    <t>Celkem Pomníky  č. 6</t>
  </si>
  <si>
    <t>ZS č. 7</t>
  </si>
  <si>
    <t>Celkem Zdravotní středisko č. 7</t>
  </si>
  <si>
    <t>Vodní hosp. č. 8</t>
  </si>
  <si>
    <t>Celkem Vodní hospodářství č. 8</t>
  </si>
  <si>
    <t>Pozemky vč. lesů</t>
  </si>
  <si>
    <t>Pozemky č. 9</t>
  </si>
  <si>
    <t>Celkem Pozemky</t>
  </si>
  <si>
    <t>ODNM</t>
  </si>
  <si>
    <t>studie sport.ar.</t>
  </si>
  <si>
    <t>MH č. 10</t>
  </si>
  <si>
    <t>Budovy, haly, stavby</t>
  </si>
  <si>
    <t>nad 40 tis.</t>
  </si>
  <si>
    <t>Celkem Místní hospodářství č. 10</t>
  </si>
  <si>
    <t>FI</t>
  </si>
  <si>
    <t>Svč.vodárenská</t>
  </si>
  <si>
    <t>Celkem Finanční investice č. 11</t>
  </si>
  <si>
    <t>Nedokončené investice</t>
  </si>
  <si>
    <t>NI č. 12</t>
  </si>
  <si>
    <t>Celkem Nedokončené investice č. 12</t>
  </si>
  <si>
    <t>Beseda č. 14</t>
  </si>
  <si>
    <t>Celkem Beseda č.14</t>
  </si>
  <si>
    <t>Pozemky</t>
  </si>
  <si>
    <t>celkem Stezky č. 13</t>
  </si>
  <si>
    <t>přecenění na reálnou hodnotu</t>
  </si>
  <si>
    <t>Kulturní památky</t>
  </si>
  <si>
    <t xml:space="preserve"> </t>
  </si>
  <si>
    <t>Stezky č. 13</t>
  </si>
  <si>
    <t>RC Klubíčko č. 15</t>
  </si>
  <si>
    <t>Přecenění na reálnou hodnotu</t>
  </si>
  <si>
    <t xml:space="preserve">Nedokončený DNM </t>
  </si>
  <si>
    <t>Nedokončený DNM</t>
  </si>
  <si>
    <t>sklad Tilie</t>
  </si>
  <si>
    <t>Celkem sklad Tilie č. 16</t>
  </si>
  <si>
    <t>Město Rychnov u Jablonce nad Nisou</t>
  </si>
  <si>
    <t>str.1/8</t>
  </si>
  <si>
    <t>str. 2/8</t>
  </si>
  <si>
    <t>str. 3/8</t>
  </si>
  <si>
    <t>str. 4/8</t>
  </si>
  <si>
    <t>str. 6/8</t>
  </si>
  <si>
    <t>str. 7/8</t>
  </si>
  <si>
    <t>xx</t>
  </si>
  <si>
    <t>kanalizace Ještědská</t>
  </si>
  <si>
    <t>stav k 31.12.21</t>
  </si>
  <si>
    <t>telefon</t>
  </si>
  <si>
    <t>fotopast, klekačka, kronika</t>
  </si>
  <si>
    <t>křeslo</t>
  </si>
  <si>
    <t>x</t>
  </si>
  <si>
    <t>opona</t>
  </si>
  <si>
    <t>stůl</t>
  </si>
  <si>
    <t>pila</t>
  </si>
  <si>
    <t>kolumbárium</t>
  </si>
  <si>
    <t>Tilie</t>
  </si>
  <si>
    <t>komunikace přes Chemiko</t>
  </si>
  <si>
    <t>rozšíření kapacity ZŠ</t>
  </si>
  <si>
    <t>kanalizace na Hranici</t>
  </si>
  <si>
    <t>zvon</t>
  </si>
  <si>
    <t>křovinořez</t>
  </si>
  <si>
    <t>dne: 31.1.2023</t>
  </si>
  <si>
    <t>Zpracovala: I. Šimková</t>
  </si>
  <si>
    <t>Skutečný stav majetku - porovnání 2021/2022</t>
  </si>
  <si>
    <t>stav k 31.12.22</t>
  </si>
  <si>
    <t>lustr</t>
  </si>
  <si>
    <t>fotopast</t>
  </si>
  <si>
    <t>notebook</t>
  </si>
  <si>
    <t>monitor</t>
  </si>
  <si>
    <t>vysílačka</t>
  </si>
  <si>
    <t>skříň</t>
  </si>
  <si>
    <t>nabíječka</t>
  </si>
  <si>
    <t>vozík</t>
  </si>
  <si>
    <t>džberovka</t>
  </si>
  <si>
    <t>proudnice, rukavice, přilba</t>
  </si>
  <si>
    <t>skřň</t>
  </si>
  <si>
    <t>3xlinka</t>
  </si>
  <si>
    <t>vařiče, kávovar…</t>
  </si>
  <si>
    <t>dobíjecí elekrostanice</t>
  </si>
  <si>
    <t>Sv.Jan Nepomucký</t>
  </si>
  <si>
    <t>zateplení 506, 20, 495</t>
  </si>
  <si>
    <t>revitalizace dětské hřiště</t>
  </si>
  <si>
    <t>vánoční výzdoba</t>
  </si>
  <si>
    <t>kontejner</t>
  </si>
  <si>
    <t>plachta</t>
  </si>
  <si>
    <t>kompresor</t>
  </si>
  <si>
    <t>info cedule</t>
  </si>
  <si>
    <t>VB</t>
  </si>
  <si>
    <t>nádoby posyp</t>
  </si>
  <si>
    <t>lavice,pískoviš</t>
  </si>
  <si>
    <t>stopař</t>
  </si>
  <si>
    <t>tech.četa mix</t>
  </si>
  <si>
    <t>síť</t>
  </si>
  <si>
    <t>auto tč</t>
  </si>
  <si>
    <t>cyklostezka Rychnov - Kokonín</t>
  </si>
  <si>
    <t>parkovací plocha Tilie</t>
  </si>
  <si>
    <t>vyúčtování přeložky Chemiko</t>
  </si>
  <si>
    <t>dobíjecí stanice</t>
  </si>
  <si>
    <t>obíjecí stanice</t>
  </si>
  <si>
    <t>kanalizace Údolní</t>
  </si>
  <si>
    <t>interaktivní úřední deska</t>
  </si>
  <si>
    <t>kanalizace občanská</t>
  </si>
  <si>
    <t>vyúčtování přeložky Tilie</t>
  </si>
  <si>
    <t>stoly, židle, paravan</t>
  </si>
  <si>
    <t>stoly, židle</t>
  </si>
  <si>
    <t>videoprojetor přeřazen</t>
  </si>
  <si>
    <t>MP  č. 17</t>
  </si>
  <si>
    <t>Celkem Městská policie č. 17</t>
  </si>
  <si>
    <t>kamera</t>
  </si>
  <si>
    <t>celkem RC Klubíčko č. 15</t>
  </si>
  <si>
    <t>celkem kostel č. 18</t>
  </si>
  <si>
    <t>Kostel č. 18</t>
  </si>
  <si>
    <t>PO ZŠ  č. 19</t>
  </si>
  <si>
    <t>2021</t>
  </si>
  <si>
    <t>zápočet</t>
  </si>
  <si>
    <t>oprava částky Chemiko</t>
  </si>
  <si>
    <t>;</t>
  </si>
  <si>
    <t>bez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</si>
</sst>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6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2D050"/>
      <name val="Arial"/>
      <family val="2"/>
    </font>
    <font>
      <b/>
      <sz val="10"/>
      <color rgb="FF00B05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Fill="1" applyBorder="1" applyAlignment="1">
      <alignment/>
    </xf>
    <xf numFmtId="0" fontId="8" fillId="0" borderId="14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4" fontId="0" fillId="0" borderId="14" xfId="0" applyNumberFormat="1" applyBorder="1" applyAlignment="1">
      <alignment wrapText="1"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8" fillId="33" borderId="14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4" fontId="9" fillId="33" borderId="14" xfId="0" applyNumberFormat="1" applyFont="1" applyFill="1" applyBorder="1" applyAlignment="1">
      <alignment/>
    </xf>
    <xf numFmtId="4" fontId="0" fillId="33" borderId="14" xfId="0" applyNumberForma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0" xfId="0" applyFont="1" applyAlignment="1">
      <alignment/>
    </xf>
    <xf numFmtId="49" fontId="0" fillId="0" borderId="14" xfId="0" applyNumberFormat="1" applyBorder="1" applyAlignment="1">
      <alignment horizontal="right"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0" fontId="0" fillId="0" borderId="14" xfId="0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9" fontId="0" fillId="0" borderId="14" xfId="0" applyNumberFormat="1" applyFont="1" applyBorder="1" applyAlignment="1">
      <alignment horizontal="left" wrapText="1"/>
    </xf>
    <xf numFmtId="4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4" fontId="10" fillId="34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19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8" fillId="0" borderId="21" xfId="0" applyFont="1" applyBorder="1" applyAlignment="1">
      <alignment/>
    </xf>
    <xf numFmtId="4" fontId="10" fillId="0" borderId="19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left"/>
    </xf>
    <xf numFmtId="4" fontId="11" fillId="0" borderId="14" xfId="0" applyNumberFormat="1" applyFont="1" applyBorder="1" applyAlignment="1">
      <alignment/>
    </xf>
    <xf numFmtId="0" fontId="51" fillId="33" borderId="11" xfId="0" applyFont="1" applyFill="1" applyBorder="1" applyAlignment="1">
      <alignment/>
    </xf>
    <xf numFmtId="0" fontId="51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52" fillId="35" borderId="11" xfId="0" applyFont="1" applyFill="1" applyBorder="1" applyAlignment="1">
      <alignment/>
    </xf>
    <xf numFmtId="0" fontId="0" fillId="35" borderId="14" xfId="0" applyFill="1" applyBorder="1" applyAlignment="1">
      <alignment/>
    </xf>
    <xf numFmtId="4" fontId="0" fillId="35" borderId="14" xfId="0" applyNumberFormat="1" applyFill="1" applyBorder="1" applyAlignment="1">
      <alignment/>
    </xf>
    <xf numFmtId="4" fontId="52" fillId="35" borderId="14" xfId="0" applyNumberFormat="1" applyFont="1" applyFill="1" applyBorder="1" applyAlignment="1">
      <alignment/>
    </xf>
    <xf numFmtId="0" fontId="53" fillId="0" borderId="14" xfId="0" applyFont="1" applyBorder="1" applyAlignment="1">
      <alignment/>
    </xf>
    <xf numFmtId="0" fontId="54" fillId="33" borderId="12" xfId="0" applyFont="1" applyFill="1" applyBorder="1" applyAlignment="1">
      <alignment/>
    </xf>
    <xf numFmtId="0" fontId="53" fillId="35" borderId="12" xfId="0" applyFont="1" applyFill="1" applyBorder="1" applyAlignment="1">
      <alignment/>
    </xf>
    <xf numFmtId="0" fontId="53" fillId="35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0" fillId="34" borderId="12" xfId="0" applyFill="1" applyBorder="1" applyAlignment="1">
      <alignment/>
    </xf>
    <xf numFmtId="0" fontId="51" fillId="34" borderId="11" xfId="0" applyFont="1" applyFill="1" applyBorder="1" applyAlignment="1">
      <alignment/>
    </xf>
    <xf numFmtId="0" fontId="0" fillId="34" borderId="14" xfId="0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14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 horizontal="center"/>
    </xf>
    <xf numFmtId="4" fontId="10" fillId="34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8" fillId="34" borderId="14" xfId="0" applyFont="1" applyFill="1" applyBorder="1" applyAlignment="1">
      <alignment/>
    </xf>
    <xf numFmtId="4" fontId="0" fillId="34" borderId="0" xfId="0" applyNumberFormat="1" applyFill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2"/>
  <sheetViews>
    <sheetView tabSelected="1" zoomScalePageLayoutView="0" workbookViewId="0" topLeftCell="A157">
      <selection activeCell="A256" sqref="A256"/>
    </sheetView>
  </sheetViews>
  <sheetFormatPr defaultColWidth="9.140625" defaultRowHeight="12.75"/>
  <cols>
    <col min="1" max="1" width="5.7109375" style="0" customWidth="1"/>
    <col min="3" max="4" width="16.00390625" style="0" customWidth="1"/>
    <col min="5" max="5" width="14.57421875" style="0" customWidth="1"/>
    <col min="6" max="6" width="13.8515625" style="0" customWidth="1"/>
    <col min="7" max="7" width="17.57421875" style="0" customWidth="1"/>
    <col min="8" max="8" width="12.7109375" style="0" customWidth="1"/>
    <col min="9" max="9" width="13.28125" style="0" customWidth="1"/>
    <col min="10" max="10" width="16.28125" style="0" customWidth="1"/>
    <col min="12" max="12" width="12.7109375" style="0" bestFit="1" customWidth="1"/>
  </cols>
  <sheetData>
    <row r="1" spans="1:10" ht="25.5" customHeight="1">
      <c r="A1" s="6" t="s">
        <v>2</v>
      </c>
      <c r="B1" s="4"/>
      <c r="C1" s="4"/>
      <c r="D1" s="4"/>
      <c r="E1" s="7"/>
      <c r="F1" s="4"/>
      <c r="G1" s="4"/>
      <c r="H1" s="65"/>
      <c r="I1" s="65" t="s">
        <v>66</v>
      </c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 t="s">
        <v>65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41" s="5" customFormat="1" ht="16.5" thickBot="1">
      <c r="A6" s="59" t="s">
        <v>91</v>
      </c>
      <c r="B6" s="60"/>
      <c r="C6" s="61"/>
      <c r="D6" s="61"/>
      <c r="E6" s="61"/>
      <c r="F6" s="61"/>
      <c r="G6" s="61"/>
      <c r="H6" s="61"/>
      <c r="I6" s="61"/>
      <c r="J6" s="51"/>
      <c r="K6" s="2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10" ht="26.25" customHeight="1" thickBot="1" thickTop="1">
      <c r="A7" s="57" t="s">
        <v>1</v>
      </c>
      <c r="B7" s="94" t="s">
        <v>0</v>
      </c>
      <c r="C7" s="94"/>
      <c r="D7" s="57" t="s">
        <v>10</v>
      </c>
      <c r="E7" s="58" t="s">
        <v>74</v>
      </c>
      <c r="F7" s="58" t="s">
        <v>3</v>
      </c>
      <c r="G7" s="58" t="s">
        <v>9</v>
      </c>
      <c r="H7" s="57" t="s">
        <v>4</v>
      </c>
      <c r="I7" s="57" t="s">
        <v>9</v>
      </c>
      <c r="J7" s="58" t="s">
        <v>92</v>
      </c>
    </row>
    <row r="8" spans="1:10" ht="13.5" thickTop="1">
      <c r="A8" s="53">
        <v>13</v>
      </c>
      <c r="B8" s="54" t="s">
        <v>5</v>
      </c>
      <c r="C8" s="55" t="s">
        <v>6</v>
      </c>
      <c r="D8" s="62" t="s">
        <v>11</v>
      </c>
      <c r="E8" s="63">
        <v>0</v>
      </c>
      <c r="F8" s="56"/>
      <c r="G8" s="56"/>
      <c r="H8" s="56"/>
      <c r="I8" s="56"/>
      <c r="J8" s="63">
        <f>E8-F8+H8</f>
        <v>0</v>
      </c>
    </row>
    <row r="9" spans="1:10" ht="12.75">
      <c r="A9" s="8">
        <v>18</v>
      </c>
      <c r="B9" s="3" t="s">
        <v>7</v>
      </c>
      <c r="C9" s="2" t="s">
        <v>8</v>
      </c>
      <c r="D9" s="11"/>
      <c r="E9" s="18">
        <v>65207.5</v>
      </c>
      <c r="F9" s="9"/>
      <c r="G9" s="9"/>
      <c r="H9" s="9"/>
      <c r="I9" s="22"/>
      <c r="J9" s="20">
        <f>E9-F9+H9+H10</f>
        <v>65207.5</v>
      </c>
    </row>
    <row r="10" spans="1:10" ht="12.75">
      <c r="A10" s="8"/>
      <c r="B10" s="3"/>
      <c r="C10" s="2"/>
      <c r="D10" s="11"/>
      <c r="E10" s="18"/>
      <c r="F10" s="9"/>
      <c r="G10" s="9"/>
      <c r="H10" s="9"/>
      <c r="I10" s="22"/>
      <c r="J10" s="20"/>
    </row>
    <row r="11" spans="1:10" ht="12.75">
      <c r="A11" s="8">
        <v>19</v>
      </c>
      <c r="B11" s="3" t="s">
        <v>12</v>
      </c>
      <c r="C11" s="2"/>
      <c r="D11" s="11"/>
      <c r="E11" s="18">
        <v>1057134</v>
      </c>
      <c r="F11" s="35"/>
      <c r="G11" s="36"/>
      <c r="H11" s="35"/>
      <c r="I11" s="36"/>
      <c r="J11" s="20">
        <f>E11-F11+H11</f>
        <v>1057134</v>
      </c>
    </row>
    <row r="12" spans="1:10" ht="12.75">
      <c r="A12" s="8"/>
      <c r="B12" s="3"/>
      <c r="C12" s="2"/>
      <c r="D12" s="11"/>
      <c r="E12" s="18"/>
      <c r="F12" s="35"/>
      <c r="G12" s="35"/>
      <c r="H12" s="35"/>
      <c r="I12" s="36"/>
      <c r="J12" s="20"/>
    </row>
    <row r="13" spans="1:10" ht="12.75">
      <c r="A13" s="8">
        <v>21</v>
      </c>
      <c r="B13" s="3" t="s">
        <v>13</v>
      </c>
      <c r="C13" s="2"/>
      <c r="D13" s="11"/>
      <c r="E13" s="18">
        <v>1222253</v>
      </c>
      <c r="F13" s="35"/>
      <c r="G13" s="35"/>
      <c r="H13" s="35"/>
      <c r="I13" s="35"/>
      <c r="J13" s="20">
        <f>E13-F13+H13</f>
        <v>1222253</v>
      </c>
    </row>
    <row r="14" spans="1:10" ht="12.75">
      <c r="A14" s="8">
        <v>22</v>
      </c>
      <c r="B14" s="3" t="s">
        <v>14</v>
      </c>
      <c r="C14" s="2" t="s">
        <v>15</v>
      </c>
      <c r="D14" s="11"/>
      <c r="E14" s="18">
        <v>2730097.3</v>
      </c>
      <c r="F14" s="35"/>
      <c r="G14" s="35"/>
      <c r="H14" s="35"/>
      <c r="I14" s="36"/>
      <c r="J14" s="20">
        <f>E14-F14+H14+H15+H16</f>
        <v>2730097.3</v>
      </c>
    </row>
    <row r="15" spans="1:10" ht="12.75">
      <c r="A15" s="8"/>
      <c r="B15" s="3"/>
      <c r="C15" s="2"/>
      <c r="D15" s="11"/>
      <c r="E15" s="18"/>
      <c r="F15" s="35"/>
      <c r="G15" s="36"/>
      <c r="H15" s="35"/>
      <c r="I15" s="35"/>
      <c r="J15" s="20"/>
    </row>
    <row r="16" spans="1:10" ht="12.75">
      <c r="A16" s="8"/>
      <c r="B16" s="3"/>
      <c r="C16" s="2"/>
      <c r="D16" s="11"/>
      <c r="E16" s="18"/>
      <c r="F16" s="48"/>
      <c r="G16" s="35"/>
      <c r="H16" s="35"/>
      <c r="I16" s="35"/>
      <c r="J16" s="20"/>
    </row>
    <row r="17" spans="1:10" ht="12.75">
      <c r="A17" s="8"/>
      <c r="B17" s="3"/>
      <c r="C17" s="2"/>
      <c r="D17" s="11"/>
      <c r="E17" s="18"/>
      <c r="F17" s="48"/>
      <c r="G17" s="35"/>
      <c r="H17" s="35"/>
      <c r="I17" s="35"/>
      <c r="J17" s="20"/>
    </row>
    <row r="18" spans="1:10" ht="12.75">
      <c r="A18" s="8">
        <v>28</v>
      </c>
      <c r="B18" s="3" t="s">
        <v>16</v>
      </c>
      <c r="C18" s="2" t="s">
        <v>17</v>
      </c>
      <c r="D18" s="11"/>
      <c r="E18" s="18">
        <v>1658172.4</v>
      </c>
      <c r="F18" s="35">
        <v>9943</v>
      </c>
      <c r="G18" s="36" t="s">
        <v>93</v>
      </c>
      <c r="H18" s="35">
        <v>4831</v>
      </c>
      <c r="I18" s="35" t="s">
        <v>94</v>
      </c>
      <c r="J18" s="20"/>
    </row>
    <row r="19" spans="1:10" ht="12.75">
      <c r="A19" s="8"/>
      <c r="B19" s="3"/>
      <c r="C19" s="2"/>
      <c r="D19" s="11"/>
      <c r="E19" s="18"/>
      <c r="F19" s="20">
        <v>2599</v>
      </c>
      <c r="G19" s="35" t="s">
        <v>77</v>
      </c>
      <c r="H19" s="35">
        <v>25680</v>
      </c>
      <c r="I19" s="35" t="s">
        <v>95</v>
      </c>
      <c r="J19" s="20"/>
    </row>
    <row r="20" spans="1:10" ht="12.75">
      <c r="A20" s="8"/>
      <c r="B20" s="3"/>
      <c r="C20" s="2"/>
      <c r="D20" s="11"/>
      <c r="E20" s="18"/>
      <c r="F20" s="35">
        <v>3295</v>
      </c>
      <c r="G20" s="35" t="s">
        <v>75</v>
      </c>
      <c r="H20" s="35">
        <v>2829</v>
      </c>
      <c r="I20" s="36" t="s">
        <v>96</v>
      </c>
      <c r="J20" s="20"/>
    </row>
    <row r="21" spans="1:10" ht="12.75">
      <c r="A21" s="8"/>
      <c r="B21" s="3"/>
      <c r="C21" s="2"/>
      <c r="D21" s="11"/>
      <c r="E21" s="18"/>
      <c r="F21" s="35">
        <v>12694</v>
      </c>
      <c r="G21" s="36" t="s">
        <v>75</v>
      </c>
      <c r="H21" s="35">
        <v>5989</v>
      </c>
      <c r="I21" s="36" t="s">
        <v>75</v>
      </c>
      <c r="J21" s="20"/>
    </row>
    <row r="22" spans="1:10" ht="12.75">
      <c r="A22" s="8"/>
      <c r="B22" s="3"/>
      <c r="C22" s="2"/>
      <c r="D22" s="11"/>
      <c r="E22" s="18"/>
      <c r="F22" s="35"/>
      <c r="G22" s="36"/>
      <c r="H22" s="35">
        <v>11400</v>
      </c>
      <c r="I22" s="9" t="s">
        <v>95</v>
      </c>
      <c r="J22" s="20"/>
    </row>
    <row r="23" spans="1:10" ht="12.75">
      <c r="A23" s="8"/>
      <c r="B23" s="3"/>
      <c r="C23" s="2"/>
      <c r="D23" s="11"/>
      <c r="E23" s="18"/>
      <c r="F23" s="35"/>
      <c r="G23" s="36"/>
      <c r="H23" s="35">
        <v>21489</v>
      </c>
      <c r="I23" s="9" t="s">
        <v>75</v>
      </c>
      <c r="J23" s="20"/>
    </row>
    <row r="24" spans="1:10" ht="12.75">
      <c r="A24" s="8"/>
      <c r="B24" s="3"/>
      <c r="C24" s="2"/>
      <c r="D24" s="11"/>
      <c r="E24" s="18"/>
      <c r="F24" s="9"/>
      <c r="G24" s="9"/>
      <c r="H24" s="35">
        <v>19325.02</v>
      </c>
      <c r="I24" s="36" t="s">
        <v>80</v>
      </c>
      <c r="J24" s="47">
        <f>E18-F18-F19-F20-F21-F22+H18+H19+H20+H21+H22+H23+H24-F23+H25-F24</f>
        <v>1721184.42</v>
      </c>
    </row>
    <row r="25" spans="1:10" ht="12.75">
      <c r="A25" s="8"/>
      <c r="B25" s="3"/>
      <c r="C25" s="2"/>
      <c r="D25" s="11"/>
      <c r="E25" s="18"/>
      <c r="F25" s="9"/>
      <c r="G25" s="35"/>
      <c r="H25" s="9"/>
      <c r="I25" s="35"/>
      <c r="J25" s="20"/>
    </row>
    <row r="26" spans="1:10" ht="12.75">
      <c r="A26" s="8"/>
      <c r="B26" s="3"/>
      <c r="C26" s="2"/>
      <c r="D26" s="11"/>
      <c r="E26" s="18"/>
      <c r="F26" s="9"/>
      <c r="G26" s="9"/>
      <c r="H26" s="9"/>
      <c r="I26" s="9"/>
      <c r="J26" s="20"/>
    </row>
    <row r="27" spans="1:10" ht="12.75">
      <c r="A27" s="8">
        <v>32</v>
      </c>
      <c r="B27" s="3" t="s">
        <v>19</v>
      </c>
      <c r="C27" s="2"/>
      <c r="D27" s="11"/>
      <c r="E27" s="18">
        <v>52000</v>
      </c>
      <c r="F27" s="9"/>
      <c r="G27" s="9"/>
      <c r="H27" s="9"/>
      <c r="I27" s="22"/>
      <c r="J27" s="20">
        <f>E27-F27+H27</f>
        <v>52000</v>
      </c>
    </row>
    <row r="28" spans="1:10" ht="38.25">
      <c r="A28" s="8">
        <v>95</v>
      </c>
      <c r="B28" s="3" t="s">
        <v>18</v>
      </c>
      <c r="C28" s="2"/>
      <c r="D28" s="11"/>
      <c r="E28" s="18">
        <v>304197.36</v>
      </c>
      <c r="F28" s="9">
        <v>9568</v>
      </c>
      <c r="G28" s="22"/>
      <c r="H28" s="9">
        <v>10875.78</v>
      </c>
      <c r="I28" s="36" t="s">
        <v>76</v>
      </c>
      <c r="J28" s="20">
        <f>E28-F28+H28</f>
        <v>305505.14</v>
      </c>
    </row>
    <row r="29" spans="1:10" ht="12.75">
      <c r="A29" s="8"/>
      <c r="B29" s="3"/>
      <c r="C29" s="2"/>
      <c r="D29" s="11"/>
      <c r="E29" s="18"/>
      <c r="F29" s="9"/>
      <c r="G29" s="9"/>
      <c r="H29" s="9"/>
      <c r="I29" s="9"/>
      <c r="J29" s="18"/>
    </row>
    <row r="30" spans="1:10" ht="12.75">
      <c r="A30" s="8"/>
      <c r="B30" s="3"/>
      <c r="C30" s="2"/>
      <c r="D30" s="10"/>
      <c r="E30" s="18"/>
      <c r="F30" s="9"/>
      <c r="G30" s="9"/>
      <c r="H30" s="9"/>
      <c r="I30" s="9"/>
      <c r="J30" s="9"/>
    </row>
    <row r="31" spans="1:13" ht="12.75">
      <c r="A31" s="26" t="s">
        <v>20</v>
      </c>
      <c r="B31" s="27"/>
      <c r="C31" s="28"/>
      <c r="D31" s="28"/>
      <c r="E31" s="29">
        <f>SUM(E8:E30)</f>
        <v>7089061.56</v>
      </c>
      <c r="F31" s="29">
        <f>SUM(F8:F30)</f>
        <v>38099</v>
      </c>
      <c r="G31" s="30"/>
      <c r="H31" s="29">
        <f>SUM(H8:H30)</f>
        <v>102418.8</v>
      </c>
      <c r="I31" s="30"/>
      <c r="J31" s="31">
        <f>SUM(J8:J30)</f>
        <v>7153381.359999999</v>
      </c>
      <c r="K31" s="33" t="s">
        <v>78</v>
      </c>
      <c r="L31" s="38"/>
      <c r="M31" s="37"/>
    </row>
    <row r="32" spans="1:14" ht="12.75">
      <c r="A32" s="12"/>
      <c r="B32" s="3"/>
      <c r="C32" s="2"/>
      <c r="D32" s="2"/>
      <c r="E32" s="13"/>
      <c r="F32" s="13"/>
      <c r="G32" s="9"/>
      <c r="H32" s="13"/>
      <c r="I32" s="9"/>
      <c r="J32" s="14"/>
      <c r="L32" s="38"/>
      <c r="M32" s="38"/>
      <c r="N32" s="38"/>
    </row>
    <row r="33" spans="1:14" ht="12.75">
      <c r="A33" s="8"/>
      <c r="B33" s="3"/>
      <c r="C33" s="2"/>
      <c r="D33" s="2"/>
      <c r="E33" s="9"/>
      <c r="F33" s="9"/>
      <c r="G33" s="9"/>
      <c r="H33" s="9"/>
      <c r="I33" s="35" t="s">
        <v>67</v>
      </c>
      <c r="J33" s="9"/>
      <c r="L33" s="38"/>
      <c r="M33" s="38"/>
      <c r="N33" s="38"/>
    </row>
    <row r="34" spans="1:14" ht="13.5" thickBot="1">
      <c r="A34" s="49"/>
      <c r="B34" s="50"/>
      <c r="C34" s="51"/>
      <c r="D34" s="51"/>
      <c r="E34" s="52"/>
      <c r="F34" s="52"/>
      <c r="G34" s="52"/>
      <c r="H34" s="52"/>
      <c r="I34" s="52"/>
      <c r="J34" s="52"/>
      <c r="L34" s="38"/>
      <c r="M34" s="38"/>
      <c r="N34" s="38"/>
    </row>
    <row r="35" spans="1:14" ht="14.25" thickBot="1" thickTop="1">
      <c r="A35" s="57" t="s">
        <v>1</v>
      </c>
      <c r="B35" s="94" t="s">
        <v>0</v>
      </c>
      <c r="C35" s="94"/>
      <c r="D35" s="57" t="s">
        <v>10</v>
      </c>
      <c r="E35" s="58" t="s">
        <v>74</v>
      </c>
      <c r="F35" s="58" t="s">
        <v>3</v>
      </c>
      <c r="G35" s="58" t="s">
        <v>9</v>
      </c>
      <c r="H35" s="57" t="s">
        <v>4</v>
      </c>
      <c r="I35" s="57" t="s">
        <v>9</v>
      </c>
      <c r="J35" s="58" t="s">
        <v>92</v>
      </c>
      <c r="L35" s="38"/>
      <c r="M35" s="38"/>
      <c r="N35" s="38"/>
    </row>
    <row r="36" spans="1:14" ht="13.5" thickTop="1">
      <c r="A36" s="53"/>
      <c r="B36" s="54"/>
      <c r="C36" s="55"/>
      <c r="D36" s="55"/>
      <c r="E36" s="56"/>
      <c r="F36" s="56"/>
      <c r="G36" s="56"/>
      <c r="H36" s="56"/>
      <c r="I36" s="56"/>
      <c r="J36" s="56"/>
      <c r="L36" s="38"/>
      <c r="M36" s="38"/>
      <c r="N36" s="38"/>
    </row>
    <row r="37" spans="1:14" ht="12.75">
      <c r="A37" s="8">
        <v>18</v>
      </c>
      <c r="B37" s="3" t="s">
        <v>7</v>
      </c>
      <c r="C37" s="2" t="s">
        <v>8</v>
      </c>
      <c r="D37" s="11" t="s">
        <v>21</v>
      </c>
      <c r="E37" s="9">
        <v>0</v>
      </c>
      <c r="F37" s="9"/>
      <c r="G37" s="35"/>
      <c r="H37" s="9"/>
      <c r="I37" s="9"/>
      <c r="J37" s="18">
        <f>E37-F37+H37</f>
        <v>0</v>
      </c>
      <c r="L37" s="38"/>
      <c r="M37" s="38"/>
      <c r="N37" s="38"/>
    </row>
    <row r="38" spans="1:14" ht="12.75">
      <c r="A38" s="8">
        <v>22</v>
      </c>
      <c r="B38" s="3" t="s">
        <v>14</v>
      </c>
      <c r="C38" s="2" t="s">
        <v>15</v>
      </c>
      <c r="D38" s="2"/>
      <c r="E38" s="9">
        <v>79900</v>
      </c>
      <c r="F38" s="9"/>
      <c r="G38" s="9"/>
      <c r="H38" s="9"/>
      <c r="I38" s="36"/>
      <c r="J38" s="18">
        <f>E38-F38+H38</f>
        <v>79900</v>
      </c>
      <c r="L38" s="38"/>
      <c r="M38" s="38"/>
      <c r="N38" s="38"/>
    </row>
    <row r="39" spans="1:14" ht="12.75">
      <c r="A39" s="8">
        <v>28</v>
      </c>
      <c r="B39" s="3" t="s">
        <v>16</v>
      </c>
      <c r="C39" s="2" t="s">
        <v>17</v>
      </c>
      <c r="D39" s="2"/>
      <c r="E39" s="9">
        <v>442848.12</v>
      </c>
      <c r="F39" s="9"/>
      <c r="G39" s="35"/>
      <c r="H39" s="9"/>
      <c r="I39" s="36"/>
      <c r="J39" s="18"/>
      <c r="L39" s="38"/>
      <c r="M39" s="38"/>
      <c r="N39" s="38"/>
    </row>
    <row r="40" spans="1:10" ht="12.75">
      <c r="A40" s="8"/>
      <c r="B40" s="3"/>
      <c r="C40" s="2"/>
      <c r="D40" s="2"/>
      <c r="E40" s="9"/>
      <c r="F40" s="9"/>
      <c r="G40" s="35"/>
      <c r="H40" s="9"/>
      <c r="I40" s="36"/>
      <c r="J40" s="18"/>
    </row>
    <row r="41" spans="1:10" ht="12.75">
      <c r="A41" s="8"/>
      <c r="B41" s="3"/>
      <c r="C41" s="2"/>
      <c r="D41" s="2"/>
      <c r="E41" s="9"/>
      <c r="F41" s="9"/>
      <c r="G41" s="9"/>
      <c r="H41" s="9"/>
      <c r="I41" s="35"/>
      <c r="J41" s="18">
        <f>E39-F39-F40-F41+H41+H39+H40+H42+H43+H44</f>
        <v>442848.12</v>
      </c>
    </row>
    <row r="42" spans="1:10" ht="12.75">
      <c r="A42" s="8"/>
      <c r="B42" s="3"/>
      <c r="C42" s="2"/>
      <c r="D42" s="2"/>
      <c r="E42" s="9"/>
      <c r="F42" s="9"/>
      <c r="G42" s="9"/>
      <c r="H42" s="9"/>
      <c r="I42" s="35"/>
      <c r="J42" s="18"/>
    </row>
    <row r="43" spans="1:10" ht="12.75">
      <c r="A43" s="8"/>
      <c r="B43" s="3"/>
      <c r="C43" s="2"/>
      <c r="D43" s="2"/>
      <c r="E43" s="9"/>
      <c r="F43" s="9"/>
      <c r="G43" s="9"/>
      <c r="H43" s="9"/>
      <c r="I43" s="35"/>
      <c r="J43" s="18"/>
    </row>
    <row r="44" spans="1:10" ht="12.75">
      <c r="A44" s="8"/>
      <c r="B44" s="3"/>
      <c r="C44" s="2"/>
      <c r="D44" s="2"/>
      <c r="E44" s="9"/>
      <c r="F44" s="9"/>
      <c r="G44" s="9"/>
      <c r="H44" s="9"/>
      <c r="I44" s="35"/>
      <c r="J44" s="18"/>
    </row>
    <row r="45" spans="1:10" ht="12.75">
      <c r="A45" s="8">
        <v>95</v>
      </c>
      <c r="B45" s="15" t="s">
        <v>18</v>
      </c>
      <c r="C45" s="15"/>
      <c r="D45" s="15"/>
      <c r="E45" s="16">
        <v>102482.08</v>
      </c>
      <c r="F45" s="9"/>
      <c r="G45" s="36"/>
      <c r="H45" s="9"/>
      <c r="I45" s="22"/>
      <c r="J45" s="18">
        <f>E45-F45+H45+H46</f>
        <v>102482.08</v>
      </c>
    </row>
    <row r="46" spans="1:10" ht="12.75">
      <c r="A46" s="8"/>
      <c r="B46" s="3"/>
      <c r="C46" s="2"/>
      <c r="D46" s="15"/>
      <c r="E46" s="16"/>
      <c r="F46" s="42" t="s">
        <v>57</v>
      </c>
      <c r="G46" s="15"/>
      <c r="H46" s="9"/>
      <c r="I46" s="22"/>
      <c r="J46" s="18"/>
    </row>
    <row r="47" spans="1:10" ht="12.75">
      <c r="A47" s="8"/>
      <c r="B47" s="3"/>
      <c r="C47" s="2"/>
      <c r="D47" s="15"/>
      <c r="E47" s="15"/>
      <c r="F47" s="15"/>
      <c r="G47" s="15"/>
      <c r="H47" s="15"/>
      <c r="I47" s="15"/>
      <c r="J47" s="18">
        <f>E47-F47+H47</f>
        <v>0</v>
      </c>
    </row>
    <row r="48" spans="1:11" ht="12.75">
      <c r="A48" s="26" t="s">
        <v>22</v>
      </c>
      <c r="B48" s="27"/>
      <c r="C48" s="28"/>
      <c r="D48" s="32"/>
      <c r="E48" s="29">
        <f>SUM(E37:E47)</f>
        <v>625230.2</v>
      </c>
      <c r="F48" s="29">
        <f>SUM(F37:F47)</f>
        <v>0</v>
      </c>
      <c r="G48" s="32"/>
      <c r="H48" s="29">
        <f>SUM(H37:H47)</f>
        <v>0</v>
      </c>
      <c r="I48" s="32"/>
      <c r="J48" s="31">
        <f>SUM(J37:J47)</f>
        <v>625230.2</v>
      </c>
      <c r="K48" s="33" t="s">
        <v>72</v>
      </c>
    </row>
    <row r="49" spans="1:10" ht="12.75">
      <c r="A49" s="8"/>
      <c r="B49" s="3"/>
      <c r="C49" s="2"/>
      <c r="D49" s="15"/>
      <c r="E49" s="15"/>
      <c r="F49" s="15"/>
      <c r="G49" s="15"/>
      <c r="H49" s="15"/>
      <c r="I49" s="15"/>
      <c r="J49" s="15"/>
    </row>
    <row r="50" spans="1:10" ht="12.75">
      <c r="A50" s="8">
        <v>21</v>
      </c>
      <c r="B50" s="3" t="s">
        <v>13</v>
      </c>
      <c r="C50" s="2"/>
      <c r="D50" s="17" t="s">
        <v>23</v>
      </c>
      <c r="E50" s="9">
        <v>3234257.41</v>
      </c>
      <c r="F50" s="9"/>
      <c r="G50" s="35"/>
      <c r="H50" s="9"/>
      <c r="I50" s="9"/>
      <c r="J50" s="18">
        <f>E50-F50+H50+H51</f>
        <v>3234257.41</v>
      </c>
    </row>
    <row r="51" spans="1:10" ht="12.75">
      <c r="A51" s="8"/>
      <c r="B51" s="3"/>
      <c r="C51" s="2"/>
      <c r="D51" s="17"/>
      <c r="E51" s="9"/>
      <c r="F51" s="9"/>
      <c r="G51" s="9"/>
      <c r="H51" s="9"/>
      <c r="I51" s="35"/>
      <c r="J51" s="18"/>
    </row>
    <row r="52" spans="1:10" ht="12.75">
      <c r="A52" s="8">
        <v>22</v>
      </c>
      <c r="B52" s="3" t="s">
        <v>14</v>
      </c>
      <c r="C52" s="2" t="s">
        <v>15</v>
      </c>
      <c r="D52" s="15"/>
      <c r="E52" s="9">
        <v>7189854</v>
      </c>
      <c r="F52" s="9"/>
      <c r="G52" s="9"/>
      <c r="H52" s="9"/>
      <c r="I52" s="9"/>
      <c r="J52" s="18">
        <f>E52-F52+H52+H53</f>
        <v>7189854</v>
      </c>
    </row>
    <row r="53" spans="1:10" ht="12.75">
      <c r="A53" s="8"/>
      <c r="B53" s="3"/>
      <c r="C53" s="2"/>
      <c r="D53" s="15"/>
      <c r="E53" s="9"/>
      <c r="F53" s="9"/>
      <c r="G53" s="9"/>
      <c r="H53" s="9"/>
      <c r="I53" s="35"/>
      <c r="J53" s="18"/>
    </row>
    <row r="54" spans="1:10" ht="12.75">
      <c r="A54" s="8">
        <v>28</v>
      </c>
      <c r="B54" s="3" t="s">
        <v>16</v>
      </c>
      <c r="C54" s="2" t="s">
        <v>17</v>
      </c>
      <c r="D54" s="15"/>
      <c r="E54" s="9">
        <v>804195.11</v>
      </c>
      <c r="F54" s="9">
        <v>4266</v>
      </c>
      <c r="G54" s="36" t="s">
        <v>101</v>
      </c>
      <c r="H54" s="9">
        <v>10280</v>
      </c>
      <c r="I54" s="36" t="s">
        <v>97</v>
      </c>
      <c r="J54" s="18"/>
    </row>
    <row r="55" spans="1:10" ht="12.75">
      <c r="A55" s="8"/>
      <c r="B55" s="3"/>
      <c r="C55" s="2"/>
      <c r="D55" s="15"/>
      <c r="E55" s="9"/>
      <c r="F55" s="9"/>
      <c r="G55" s="9"/>
      <c r="H55" s="9">
        <v>12399</v>
      </c>
      <c r="I55" s="9" t="s">
        <v>98</v>
      </c>
      <c r="J55" s="18">
        <f>E54-F54-F55-F56-F57+H55+H54+H56+H57+H58+H59</f>
        <v>836059.11</v>
      </c>
    </row>
    <row r="56" spans="1:10" ht="12.75">
      <c r="A56" s="8"/>
      <c r="B56" s="3"/>
      <c r="C56" s="2"/>
      <c r="D56" s="15"/>
      <c r="E56" s="9"/>
      <c r="F56" s="9"/>
      <c r="G56" s="22"/>
      <c r="H56" s="9">
        <v>6615</v>
      </c>
      <c r="I56" s="22" t="s">
        <v>99</v>
      </c>
      <c r="J56" s="18"/>
    </row>
    <row r="57" spans="1:10" ht="12.75">
      <c r="A57" s="8"/>
      <c r="B57" s="3"/>
      <c r="C57" s="2"/>
      <c r="D57" s="15"/>
      <c r="E57" s="9"/>
      <c r="F57" s="9"/>
      <c r="G57" s="9"/>
      <c r="H57" s="9">
        <v>6836</v>
      </c>
      <c r="I57" s="9" t="s">
        <v>100</v>
      </c>
      <c r="J57" s="18"/>
    </row>
    <row r="58" spans="1:10" ht="12.75">
      <c r="A58" s="8"/>
      <c r="B58" s="3"/>
      <c r="C58" s="2"/>
      <c r="D58" s="15"/>
      <c r="E58" s="9"/>
      <c r="F58" s="9"/>
      <c r="G58" s="9"/>
      <c r="H58" s="9"/>
      <c r="I58" s="36"/>
      <c r="J58" s="18"/>
    </row>
    <row r="59" spans="1:10" ht="12.75">
      <c r="A59" s="8"/>
      <c r="B59" s="3"/>
      <c r="C59" s="2"/>
      <c r="D59" s="15"/>
      <c r="E59" s="9"/>
      <c r="F59" s="9"/>
      <c r="G59" s="9"/>
      <c r="H59" s="9"/>
      <c r="I59" s="35"/>
      <c r="J59" s="18"/>
    </row>
    <row r="60" spans="1:10" ht="12.75">
      <c r="A60" s="8"/>
      <c r="B60" s="3"/>
      <c r="C60" s="2"/>
      <c r="D60" s="15"/>
      <c r="E60" s="9"/>
      <c r="F60" s="9"/>
      <c r="G60" s="9"/>
      <c r="H60" s="9"/>
      <c r="I60" s="9"/>
      <c r="J60" s="18">
        <f>E60-F60+H60</f>
        <v>0</v>
      </c>
    </row>
    <row r="61" spans="1:10" ht="25.5">
      <c r="A61" s="8">
        <v>95</v>
      </c>
      <c r="B61" s="3" t="s">
        <v>18</v>
      </c>
      <c r="C61" s="2"/>
      <c r="D61" s="15"/>
      <c r="E61" s="9">
        <v>610278.64</v>
      </c>
      <c r="F61" s="9">
        <v>73553.42</v>
      </c>
      <c r="G61" s="36" t="s">
        <v>102</v>
      </c>
      <c r="H61" s="9"/>
      <c r="I61" s="36"/>
      <c r="J61" s="18">
        <f>E61-F61+H61</f>
        <v>536725.22</v>
      </c>
    </row>
    <row r="62" spans="1:10" ht="12.75">
      <c r="A62" s="8"/>
      <c r="B62" s="3"/>
      <c r="C62" s="2"/>
      <c r="D62" s="15"/>
      <c r="E62" s="9"/>
      <c r="F62" s="9"/>
      <c r="G62" s="22"/>
      <c r="H62" s="9"/>
      <c r="I62" s="22"/>
      <c r="J62" s="18"/>
    </row>
    <row r="63" spans="1:10" ht="12.75">
      <c r="A63" s="8"/>
      <c r="B63" s="3"/>
      <c r="C63" s="2"/>
      <c r="D63" s="15"/>
      <c r="E63" s="9"/>
      <c r="F63" s="9"/>
      <c r="G63" s="9"/>
      <c r="H63" s="9"/>
      <c r="I63" s="9"/>
      <c r="J63" s="18"/>
    </row>
    <row r="64" spans="1:11" ht="12.75">
      <c r="A64" s="26" t="s">
        <v>25</v>
      </c>
      <c r="B64" s="27"/>
      <c r="C64" s="28"/>
      <c r="D64" s="32"/>
      <c r="E64" s="29">
        <f>SUM(E50:E63)</f>
        <v>11838585.16</v>
      </c>
      <c r="F64" s="29">
        <f>SUM(F50:F63)</f>
        <v>77819.42</v>
      </c>
      <c r="G64" s="30"/>
      <c r="H64" s="29">
        <f>SUM(H50:H63)</f>
        <v>36130</v>
      </c>
      <c r="I64" s="30"/>
      <c r="J64" s="31">
        <f>SUM(J50:J63)</f>
        <v>11796895.74</v>
      </c>
      <c r="K64" s="37" t="s">
        <v>72</v>
      </c>
    </row>
    <row r="65" spans="1:11" ht="12.75">
      <c r="A65" s="26"/>
      <c r="B65" s="64"/>
      <c r="C65" s="28"/>
      <c r="D65" s="32"/>
      <c r="E65" s="29"/>
      <c r="F65" s="29"/>
      <c r="G65" s="30"/>
      <c r="H65" s="29"/>
      <c r="I65" s="30"/>
      <c r="J65" s="31"/>
      <c r="K65" s="37"/>
    </row>
    <row r="66" spans="1:10" ht="12.75">
      <c r="A66" s="15"/>
      <c r="B66" s="1"/>
      <c r="C66" s="2"/>
      <c r="D66" s="15"/>
      <c r="E66" s="9"/>
      <c r="F66" s="9"/>
      <c r="G66" s="9"/>
      <c r="H66" s="9"/>
      <c r="I66" s="9"/>
      <c r="J66" s="9"/>
    </row>
    <row r="67" spans="1:10" ht="12.75">
      <c r="A67" s="15"/>
      <c r="B67" s="1"/>
      <c r="C67" s="2"/>
      <c r="D67" s="15"/>
      <c r="E67" s="9"/>
      <c r="F67" s="9"/>
      <c r="G67" s="9"/>
      <c r="H67" s="9"/>
      <c r="I67" s="9"/>
      <c r="J67" s="9"/>
    </row>
    <row r="68" spans="1:10" ht="12.75">
      <c r="A68" s="15"/>
      <c r="B68" s="1"/>
      <c r="C68" s="2"/>
      <c r="D68" s="15"/>
      <c r="E68" s="9"/>
      <c r="F68" s="9"/>
      <c r="G68" s="9"/>
      <c r="H68" s="9"/>
      <c r="I68" s="35" t="s">
        <v>68</v>
      </c>
      <c r="J68" s="9"/>
    </row>
    <row r="69" spans="1:10" ht="13.5" thickBot="1">
      <c r="A69" s="15"/>
      <c r="B69" s="1"/>
      <c r="C69" s="2"/>
      <c r="D69" s="15"/>
      <c r="E69" s="9"/>
      <c r="F69" s="9"/>
      <c r="G69" s="9"/>
      <c r="H69" s="9"/>
      <c r="I69" s="35"/>
      <c r="J69" s="9"/>
    </row>
    <row r="70" spans="1:10" ht="14.25" thickBot="1" thickTop="1">
      <c r="A70" s="57" t="s">
        <v>1</v>
      </c>
      <c r="B70" s="94" t="s">
        <v>0</v>
      </c>
      <c r="C70" s="94"/>
      <c r="D70" s="57" t="s">
        <v>10</v>
      </c>
      <c r="E70" s="58" t="s">
        <v>74</v>
      </c>
      <c r="F70" s="58" t="s">
        <v>3</v>
      </c>
      <c r="G70" s="58" t="s">
        <v>9</v>
      </c>
      <c r="H70" s="57" t="s">
        <v>4</v>
      </c>
      <c r="I70" s="57" t="s">
        <v>9</v>
      </c>
      <c r="J70" s="58" t="s">
        <v>92</v>
      </c>
    </row>
    <row r="71" spans="1:10" ht="13.5" thickTop="1">
      <c r="A71" s="15"/>
      <c r="B71" s="1"/>
      <c r="C71" s="2"/>
      <c r="D71" s="15"/>
      <c r="E71" s="9"/>
      <c r="F71" s="9"/>
      <c r="G71" s="9"/>
      <c r="H71" s="9"/>
      <c r="I71" s="9"/>
      <c r="J71" s="9"/>
    </row>
    <row r="72" spans="1:10" ht="12.75">
      <c r="A72" s="8">
        <v>22</v>
      </c>
      <c r="B72" s="3" t="s">
        <v>14</v>
      </c>
      <c r="C72" s="2" t="s">
        <v>15</v>
      </c>
      <c r="D72" s="17" t="s">
        <v>26</v>
      </c>
      <c r="E72" s="9">
        <v>58474</v>
      </c>
      <c r="F72" s="9"/>
      <c r="G72" s="9"/>
      <c r="H72" s="9"/>
      <c r="I72" s="22"/>
      <c r="J72" s="18">
        <f>E72-F72+H72-F73</f>
        <v>58474</v>
      </c>
    </row>
    <row r="73" spans="1:10" ht="12.75">
      <c r="A73" s="8"/>
      <c r="B73" s="3"/>
      <c r="C73" s="2"/>
      <c r="D73" s="17"/>
      <c r="E73" s="9"/>
      <c r="F73" s="9"/>
      <c r="G73" s="9"/>
      <c r="H73" s="9"/>
      <c r="I73" s="9"/>
      <c r="J73" s="18"/>
    </row>
    <row r="74" spans="1:10" ht="12.75">
      <c r="A74" s="8">
        <v>28</v>
      </c>
      <c r="B74" s="3" t="s">
        <v>16</v>
      </c>
      <c r="C74" s="2" t="s">
        <v>17</v>
      </c>
      <c r="D74" s="15"/>
      <c r="E74" s="9">
        <v>857982.59</v>
      </c>
      <c r="F74" s="9">
        <v>9980</v>
      </c>
      <c r="G74" s="35" t="s">
        <v>103</v>
      </c>
      <c r="H74" s="9"/>
      <c r="I74" s="36"/>
      <c r="J74" s="18">
        <f>E74-F74-F75-F76+H74-+H75+H76</f>
        <v>785312.59</v>
      </c>
    </row>
    <row r="75" spans="1:10" ht="12.75">
      <c r="A75" s="8"/>
      <c r="B75" s="3"/>
      <c r="C75" s="2"/>
      <c r="D75" s="15"/>
      <c r="E75" s="9"/>
      <c r="F75" s="9">
        <v>56190</v>
      </c>
      <c r="G75" s="9" t="s">
        <v>104</v>
      </c>
      <c r="H75" s="9"/>
      <c r="I75" s="35"/>
      <c r="J75" s="18"/>
    </row>
    <row r="76" spans="1:10" ht="12.75">
      <c r="A76" s="8"/>
      <c r="B76" s="3"/>
      <c r="C76" s="2"/>
      <c r="D76" s="15"/>
      <c r="E76" s="9"/>
      <c r="F76" s="9">
        <v>6500</v>
      </c>
      <c r="G76" s="9" t="s">
        <v>100</v>
      </c>
      <c r="H76" s="9"/>
      <c r="I76" s="35"/>
      <c r="J76" s="18"/>
    </row>
    <row r="77" spans="1:10" ht="12.75">
      <c r="A77" s="8"/>
      <c r="B77" s="3"/>
      <c r="C77" s="2"/>
      <c r="D77" s="15"/>
      <c r="E77" s="9"/>
      <c r="F77" s="9"/>
      <c r="G77" s="9"/>
      <c r="H77" s="9"/>
      <c r="I77" s="35"/>
      <c r="J77" s="18"/>
    </row>
    <row r="78" spans="1:10" ht="12.75">
      <c r="A78" s="8">
        <v>95</v>
      </c>
      <c r="B78" s="3" t="s">
        <v>18</v>
      </c>
      <c r="C78" s="2"/>
      <c r="D78" s="15"/>
      <c r="E78" s="9">
        <v>102206</v>
      </c>
      <c r="F78" s="9">
        <v>23980</v>
      </c>
      <c r="G78" s="36" t="s">
        <v>105</v>
      </c>
      <c r="H78" s="9"/>
      <c r="I78" s="36"/>
      <c r="J78" s="18">
        <f>E78-F78+H78</f>
        <v>78226</v>
      </c>
    </row>
    <row r="79" spans="1:10" ht="12.75">
      <c r="A79" s="8"/>
      <c r="B79" s="3"/>
      <c r="C79" s="2"/>
      <c r="D79" s="15"/>
      <c r="E79" s="9"/>
      <c r="F79" s="9"/>
      <c r="G79" s="9"/>
      <c r="H79" s="9"/>
      <c r="I79" s="9"/>
      <c r="J79" s="18"/>
    </row>
    <row r="80" spans="1:10" ht="12.75">
      <c r="A80" s="8"/>
      <c r="B80" s="3"/>
      <c r="C80" s="2"/>
      <c r="D80" s="15"/>
      <c r="E80" s="9"/>
      <c r="F80" s="9"/>
      <c r="G80" s="9"/>
      <c r="H80" s="9"/>
      <c r="I80" s="9"/>
      <c r="J80" s="18"/>
    </row>
    <row r="81" spans="1:11" ht="12.75">
      <c r="A81" s="26" t="s">
        <v>27</v>
      </c>
      <c r="B81" s="27"/>
      <c r="C81" s="28"/>
      <c r="D81" s="32"/>
      <c r="E81" s="29">
        <f>SUM(E72:E80)</f>
        <v>1018662.59</v>
      </c>
      <c r="F81" s="29">
        <f>SUM(F72:F80)</f>
        <v>96650</v>
      </c>
      <c r="G81" s="30"/>
      <c r="H81" s="29">
        <f>SUM(H72:H80)</f>
        <v>0</v>
      </c>
      <c r="I81" s="30"/>
      <c r="J81" s="31">
        <f>SUM(J72:J80)</f>
        <v>922012.59</v>
      </c>
      <c r="K81" s="37" t="s">
        <v>72</v>
      </c>
    </row>
    <row r="82" spans="1:10" ht="12.75">
      <c r="A82" s="8"/>
      <c r="B82" s="3"/>
      <c r="C82" s="2"/>
      <c r="D82" s="15"/>
      <c r="E82" s="9"/>
      <c r="F82" s="9"/>
      <c r="G82" s="9"/>
      <c r="H82" s="13"/>
      <c r="I82" s="9"/>
      <c r="J82" s="9"/>
    </row>
    <row r="83" spans="1:10" ht="12.75">
      <c r="A83" s="8"/>
      <c r="B83" s="3"/>
      <c r="C83" s="2"/>
      <c r="D83" s="3"/>
      <c r="E83" s="9"/>
      <c r="F83" s="9"/>
      <c r="G83" s="9"/>
      <c r="H83" s="13"/>
      <c r="I83" s="9"/>
      <c r="J83" s="9"/>
    </row>
    <row r="84" spans="1:10" ht="12.75">
      <c r="A84" s="8"/>
      <c r="B84" s="3"/>
      <c r="C84" s="2"/>
      <c r="D84" s="3"/>
      <c r="E84" s="9"/>
      <c r="F84" s="9"/>
      <c r="G84" s="9"/>
      <c r="H84" s="13"/>
      <c r="I84" s="9"/>
      <c r="J84" s="9"/>
    </row>
    <row r="85" spans="1:10" ht="25.5">
      <c r="A85" s="8">
        <v>21</v>
      </c>
      <c r="B85" s="3" t="s">
        <v>13</v>
      </c>
      <c r="C85" s="2"/>
      <c r="D85" s="19" t="s">
        <v>28</v>
      </c>
      <c r="E85" s="18">
        <v>70821356.79</v>
      </c>
      <c r="F85" s="18"/>
      <c r="G85" s="36"/>
      <c r="H85" s="18">
        <v>374634</v>
      </c>
      <c r="I85" s="36" t="s">
        <v>106</v>
      </c>
      <c r="J85" s="18">
        <f>E85-F85+H85+H87+H86</f>
        <v>71195990.79</v>
      </c>
    </row>
    <row r="86" spans="1:10" ht="12.75">
      <c r="A86" s="8"/>
      <c r="B86" s="3"/>
      <c r="C86" s="2"/>
      <c r="D86" s="19"/>
      <c r="E86" s="18"/>
      <c r="F86" s="18"/>
      <c r="G86" s="36"/>
      <c r="H86" s="18"/>
      <c r="I86" s="36"/>
      <c r="J86" s="18"/>
    </row>
    <row r="87" spans="1:10" ht="12.75">
      <c r="A87" s="8"/>
      <c r="B87" s="3"/>
      <c r="C87" s="2"/>
      <c r="D87" s="19"/>
      <c r="E87" s="18"/>
      <c r="F87" s="18"/>
      <c r="G87" s="9"/>
      <c r="H87" s="18"/>
      <c r="I87" s="22"/>
      <c r="J87" s="18"/>
    </row>
    <row r="88" spans="1:10" ht="12.75">
      <c r="A88" s="8">
        <v>28</v>
      </c>
      <c r="B88" s="3" t="s">
        <v>16</v>
      </c>
      <c r="C88" s="2" t="s">
        <v>17</v>
      </c>
      <c r="D88" s="19"/>
      <c r="E88" s="18">
        <v>12454.92</v>
      </c>
      <c r="F88" s="18"/>
      <c r="G88" s="9"/>
      <c r="H88" s="18"/>
      <c r="I88" s="35"/>
      <c r="J88" s="18">
        <f>E88-F88+H88+H90+H89</f>
        <v>12454.92</v>
      </c>
    </row>
    <row r="89" spans="1:10" ht="12.75">
      <c r="A89" s="8"/>
      <c r="B89" s="3"/>
      <c r="C89" s="2"/>
      <c r="D89" s="19"/>
      <c r="E89" s="18"/>
      <c r="F89" s="18"/>
      <c r="G89" s="9"/>
      <c r="H89" s="18"/>
      <c r="I89" s="9"/>
      <c r="J89" s="18"/>
    </row>
    <row r="90" spans="1:10" ht="12.75">
      <c r="A90" s="8"/>
      <c r="B90" s="3"/>
      <c r="C90" s="2"/>
      <c r="D90" s="19"/>
      <c r="E90" s="18"/>
      <c r="F90" s="18"/>
      <c r="G90" s="9"/>
      <c r="H90" s="18"/>
      <c r="I90" s="9"/>
      <c r="J90" s="18"/>
    </row>
    <row r="91" spans="1:10" ht="12.75">
      <c r="A91" s="8"/>
      <c r="B91" s="3"/>
      <c r="C91" s="2"/>
      <c r="D91" s="15"/>
      <c r="E91" s="9"/>
      <c r="F91" s="9"/>
      <c r="G91" s="9"/>
      <c r="H91" s="9"/>
      <c r="I91" s="9"/>
      <c r="J91" s="9"/>
    </row>
    <row r="92" spans="1:11" ht="12.75">
      <c r="A92" s="26" t="s">
        <v>29</v>
      </c>
      <c r="B92" s="27"/>
      <c r="C92" s="28"/>
      <c r="D92" s="32"/>
      <c r="E92" s="29">
        <f>SUM(E85:E91)</f>
        <v>70833811.71000001</v>
      </c>
      <c r="F92" s="29">
        <f>SUM(F85:F91)</f>
        <v>0</v>
      </c>
      <c r="G92" s="30"/>
      <c r="H92" s="29">
        <f>SUM(H85:H91)</f>
        <v>374634</v>
      </c>
      <c r="I92" s="30"/>
      <c r="J92" s="31">
        <f>SUM(J85:J91)</f>
        <v>71208445.71000001</v>
      </c>
      <c r="K92" s="37" t="s">
        <v>72</v>
      </c>
    </row>
    <row r="93" spans="1:10" ht="12.75">
      <c r="A93" s="8"/>
      <c r="B93" s="3"/>
      <c r="C93" s="2"/>
      <c r="D93" s="15"/>
      <c r="E93" s="9"/>
      <c r="F93" s="9"/>
      <c r="G93" s="9"/>
      <c r="H93" s="9"/>
      <c r="I93" s="9"/>
      <c r="J93" s="9"/>
    </row>
    <row r="94" spans="1:10" ht="12.75">
      <c r="A94" s="8">
        <v>32</v>
      </c>
      <c r="B94" s="3" t="s">
        <v>56</v>
      </c>
      <c r="C94" s="2"/>
      <c r="D94" s="17" t="s">
        <v>30</v>
      </c>
      <c r="E94" s="9">
        <v>226810</v>
      </c>
      <c r="F94" s="9">
        <v>0</v>
      </c>
      <c r="G94" s="9"/>
      <c r="H94" s="9">
        <v>97750</v>
      </c>
      <c r="I94" s="9" t="s">
        <v>107</v>
      </c>
      <c r="J94" s="18">
        <f>E94-F94+H94</f>
        <v>324560</v>
      </c>
    </row>
    <row r="95" spans="1:10" ht="12.75">
      <c r="A95" s="8"/>
      <c r="B95" s="3"/>
      <c r="C95" s="2"/>
      <c r="D95" s="15"/>
      <c r="E95" s="9"/>
      <c r="F95" s="9"/>
      <c r="G95" s="9"/>
      <c r="H95" s="9"/>
      <c r="I95" s="9"/>
      <c r="J95" s="9"/>
    </row>
    <row r="96" spans="1:11" ht="12.75">
      <c r="A96" s="26" t="s">
        <v>31</v>
      </c>
      <c r="B96" s="27"/>
      <c r="C96" s="28"/>
      <c r="D96" s="32"/>
      <c r="E96" s="29">
        <f>SUM(E94:E95)</f>
        <v>226810</v>
      </c>
      <c r="F96" s="29">
        <f>SUM(F94:F95)</f>
        <v>0</v>
      </c>
      <c r="G96" s="30"/>
      <c r="H96" s="29">
        <f>SUM(H94:H95)</f>
        <v>97750</v>
      </c>
      <c r="I96" s="30"/>
      <c r="J96" s="31">
        <f>SUM(J94:J95)</f>
        <v>324560</v>
      </c>
      <c r="K96" s="37" t="s">
        <v>72</v>
      </c>
    </row>
    <row r="97" spans="1:10" ht="12.75">
      <c r="A97" s="8"/>
      <c r="B97" s="3"/>
      <c r="C97" s="2"/>
      <c r="D97" s="15"/>
      <c r="E97" s="9"/>
      <c r="F97" s="9"/>
      <c r="G97" s="9"/>
      <c r="H97" s="9"/>
      <c r="I97" s="9"/>
      <c r="J97" s="9"/>
    </row>
    <row r="98" spans="1:10" ht="12.75">
      <c r="A98" s="8">
        <v>21</v>
      </c>
      <c r="B98" s="3" t="s">
        <v>13</v>
      </c>
      <c r="C98" s="2"/>
      <c r="D98" s="17" t="s">
        <v>32</v>
      </c>
      <c r="E98" s="9">
        <v>2389901.8</v>
      </c>
      <c r="F98" s="9"/>
      <c r="G98" s="9"/>
      <c r="H98" s="9"/>
      <c r="I98" s="9"/>
      <c r="J98" s="18">
        <f>E98-F98+H98</f>
        <v>2389901.8</v>
      </c>
    </row>
    <row r="99" spans="1:10" ht="12.75">
      <c r="A99" s="8">
        <v>28</v>
      </c>
      <c r="B99" s="3" t="s">
        <v>16</v>
      </c>
      <c r="C99" s="2" t="s">
        <v>17</v>
      </c>
      <c r="D99" s="15"/>
      <c r="E99" s="9">
        <v>5430</v>
      </c>
      <c r="F99" s="9"/>
      <c r="G99" s="35"/>
      <c r="H99" s="9"/>
      <c r="I99" s="9"/>
      <c r="J99" s="18">
        <f>E99-F99+H99</f>
        <v>5430</v>
      </c>
    </row>
    <row r="100" spans="1:10" ht="12.75">
      <c r="A100" s="8"/>
      <c r="B100" s="3"/>
      <c r="C100" s="2"/>
      <c r="D100" s="15"/>
      <c r="E100" s="9"/>
      <c r="F100" s="9"/>
      <c r="G100" s="9"/>
      <c r="H100" s="9"/>
      <c r="I100" s="9"/>
      <c r="J100" s="9"/>
    </row>
    <row r="101" spans="1:11" ht="12.75">
      <c r="A101" s="26" t="s">
        <v>33</v>
      </c>
      <c r="B101" s="27"/>
      <c r="C101" s="28"/>
      <c r="D101" s="32"/>
      <c r="E101" s="29">
        <f>SUM(E98:E100)</f>
        <v>2395331.8</v>
      </c>
      <c r="F101" s="29">
        <f>SUM(F98:F100)</f>
        <v>0</v>
      </c>
      <c r="G101" s="30"/>
      <c r="H101" s="29">
        <f>SUM(H98:H100)</f>
        <v>0</v>
      </c>
      <c r="I101" s="30"/>
      <c r="J101" s="31">
        <f>SUM(J98:J100)</f>
        <v>2395331.8</v>
      </c>
      <c r="K101" s="37" t="s">
        <v>72</v>
      </c>
    </row>
    <row r="102" spans="1:10" ht="12.75">
      <c r="A102" s="8"/>
      <c r="B102" s="3"/>
      <c r="C102" s="2"/>
      <c r="D102" s="15"/>
      <c r="E102" s="9"/>
      <c r="F102" s="9"/>
      <c r="G102" s="9"/>
      <c r="H102" s="9"/>
      <c r="I102" s="9"/>
      <c r="J102" s="9"/>
    </row>
    <row r="103" spans="1:10" ht="12.75">
      <c r="A103" s="8"/>
      <c r="B103" s="3"/>
      <c r="C103" s="2"/>
      <c r="D103" s="15"/>
      <c r="E103" s="9"/>
      <c r="F103" s="9"/>
      <c r="G103" s="9"/>
      <c r="H103" s="9"/>
      <c r="I103" s="9"/>
      <c r="J103" s="9"/>
    </row>
    <row r="104" spans="1:10" ht="12.75">
      <c r="A104" s="8"/>
      <c r="B104" s="3"/>
      <c r="C104" s="2"/>
      <c r="D104" s="15"/>
      <c r="E104" s="9"/>
      <c r="F104" s="9"/>
      <c r="G104" s="9"/>
      <c r="H104" s="9"/>
      <c r="I104" s="9"/>
      <c r="J104" s="9"/>
    </row>
    <row r="105" spans="1:10" ht="12.75">
      <c r="A105" s="8"/>
      <c r="B105" s="3"/>
      <c r="C105" s="2"/>
      <c r="D105" s="15"/>
      <c r="E105" s="9"/>
      <c r="F105" s="9"/>
      <c r="G105" s="9"/>
      <c r="H105" s="9"/>
      <c r="I105" s="9"/>
      <c r="J105" s="9"/>
    </row>
    <row r="106" spans="1:10" ht="12.75">
      <c r="A106" s="8"/>
      <c r="B106" s="3"/>
      <c r="C106" s="2"/>
      <c r="D106" s="15"/>
      <c r="E106" s="9"/>
      <c r="F106" s="9"/>
      <c r="G106" s="9"/>
      <c r="H106" s="9"/>
      <c r="I106" s="35" t="s">
        <v>69</v>
      </c>
      <c r="J106" s="9"/>
    </row>
    <row r="107" spans="1:10" ht="13.5" thickBot="1">
      <c r="A107" s="8"/>
      <c r="B107" s="3"/>
      <c r="C107" s="2"/>
      <c r="D107" s="15"/>
      <c r="E107" s="9"/>
      <c r="F107" s="9"/>
      <c r="G107" s="9"/>
      <c r="H107" s="9"/>
      <c r="I107" s="9"/>
      <c r="J107" s="9"/>
    </row>
    <row r="108" spans="1:10" ht="14.25" thickBot="1" thickTop="1">
      <c r="A108" s="57" t="s">
        <v>1</v>
      </c>
      <c r="B108" s="94" t="s">
        <v>0</v>
      </c>
      <c r="C108" s="94"/>
      <c r="D108" s="57" t="s">
        <v>10</v>
      </c>
      <c r="E108" s="58" t="s">
        <v>74</v>
      </c>
      <c r="F108" s="58" t="s">
        <v>3</v>
      </c>
      <c r="G108" s="58" t="s">
        <v>9</v>
      </c>
      <c r="H108" s="57" t="s">
        <v>4</v>
      </c>
      <c r="I108" s="57" t="s">
        <v>9</v>
      </c>
      <c r="J108" s="58" t="s">
        <v>92</v>
      </c>
    </row>
    <row r="109" spans="1:10" ht="13.5" thickTop="1">
      <c r="A109" s="8"/>
      <c r="B109" s="3"/>
      <c r="C109" s="2"/>
      <c r="D109" s="15"/>
      <c r="E109" s="9"/>
      <c r="F109" s="9"/>
      <c r="G109" s="9"/>
      <c r="H109" s="9"/>
      <c r="I109" s="9"/>
      <c r="J109" s="9"/>
    </row>
    <row r="110" spans="1:10" ht="25.5">
      <c r="A110" s="8">
        <v>21</v>
      </c>
      <c r="B110" s="3" t="s">
        <v>13</v>
      </c>
      <c r="C110" s="2"/>
      <c r="D110" s="17" t="s">
        <v>34</v>
      </c>
      <c r="E110" s="9">
        <v>7811306.27</v>
      </c>
      <c r="F110" s="9">
        <v>1677122.72</v>
      </c>
      <c r="G110" s="36" t="s">
        <v>73</v>
      </c>
      <c r="H110" s="9"/>
      <c r="I110" s="36"/>
      <c r="J110" s="9">
        <f>E110-F110-F111-F112-F113+H110</f>
        <v>6134183.55</v>
      </c>
    </row>
    <row r="111" spans="1:10" ht="12.75">
      <c r="A111" s="8"/>
      <c r="B111" s="3"/>
      <c r="C111" s="2"/>
      <c r="D111" s="15"/>
      <c r="E111" s="9"/>
      <c r="F111" s="9"/>
      <c r="G111" s="22"/>
      <c r="H111" s="9"/>
      <c r="I111" s="22"/>
      <c r="J111" s="9"/>
    </row>
    <row r="112" spans="1:13" ht="12.75">
      <c r="A112" s="8"/>
      <c r="B112" s="3"/>
      <c r="C112" s="2"/>
      <c r="D112" s="15"/>
      <c r="E112" s="9"/>
      <c r="F112" s="9"/>
      <c r="G112" s="22"/>
      <c r="H112" s="9"/>
      <c r="I112" s="22"/>
      <c r="J112" s="9"/>
      <c r="M112" t="s">
        <v>144</v>
      </c>
    </row>
    <row r="113" spans="1:10" ht="12.75">
      <c r="A113" s="8"/>
      <c r="B113" s="3"/>
      <c r="C113" s="2"/>
      <c r="D113" s="15"/>
      <c r="E113" s="9"/>
      <c r="F113" s="9"/>
      <c r="G113" s="9"/>
      <c r="H113" s="9"/>
      <c r="I113" s="22"/>
      <c r="J113" s="9"/>
    </row>
    <row r="114" spans="1:10" ht="12.75">
      <c r="A114" s="8"/>
      <c r="B114" s="3"/>
      <c r="C114" s="2"/>
      <c r="D114" s="15"/>
      <c r="E114" s="9"/>
      <c r="F114" s="9"/>
      <c r="G114" s="9"/>
      <c r="H114" s="9"/>
      <c r="I114" s="22"/>
      <c r="J114" s="9"/>
    </row>
    <row r="115" spans="1:10" ht="12.75">
      <c r="A115" s="8"/>
      <c r="B115" s="3"/>
      <c r="C115" s="2"/>
      <c r="D115" s="15"/>
      <c r="E115" s="9"/>
      <c r="F115" s="9"/>
      <c r="G115" s="9"/>
      <c r="H115" s="9"/>
      <c r="I115" s="9"/>
      <c r="J115" s="9"/>
    </row>
    <row r="116" spans="1:11" ht="12.75">
      <c r="A116" s="12" t="s">
        <v>35</v>
      </c>
      <c r="B116" s="27"/>
      <c r="C116" s="28"/>
      <c r="D116" s="32"/>
      <c r="E116" s="29">
        <f>SUM(E110:E115)</f>
        <v>7811306.27</v>
      </c>
      <c r="F116" s="29">
        <f>SUM(F110:F115)</f>
        <v>1677122.72</v>
      </c>
      <c r="G116" s="30"/>
      <c r="H116" s="29">
        <f>SUM(H110:H115)</f>
        <v>0</v>
      </c>
      <c r="I116" s="30"/>
      <c r="J116" s="31">
        <f>SUM(J110:J115)</f>
        <v>6134183.55</v>
      </c>
      <c r="K116" s="37" t="s">
        <v>72</v>
      </c>
    </row>
    <row r="117" spans="1:10" ht="12.75">
      <c r="A117" s="8"/>
      <c r="B117" s="3"/>
      <c r="C117" s="2"/>
      <c r="D117" s="15"/>
      <c r="E117" s="9"/>
      <c r="F117" s="9"/>
      <c r="G117" s="9"/>
      <c r="H117" s="9"/>
      <c r="I117" s="9"/>
      <c r="J117" s="9"/>
    </row>
    <row r="118" spans="1:10" s="87" customFormat="1" ht="12.75">
      <c r="A118" s="90">
        <v>31</v>
      </c>
      <c r="B118" s="80" t="s">
        <v>36</v>
      </c>
      <c r="C118" s="89"/>
      <c r="D118" s="95" t="s">
        <v>37</v>
      </c>
      <c r="E118" s="84">
        <v>27761230</v>
      </c>
      <c r="F118" s="84">
        <v>65748</v>
      </c>
      <c r="G118" s="84"/>
      <c r="H118" s="84"/>
      <c r="I118" s="84"/>
      <c r="J118" s="91">
        <v>34387222.6</v>
      </c>
    </row>
    <row r="119" spans="1:11" s="87" customFormat="1" ht="12.75">
      <c r="A119" s="90">
        <v>36</v>
      </c>
      <c r="B119" s="80" t="s">
        <v>55</v>
      </c>
      <c r="C119" s="89"/>
      <c r="D119" s="95"/>
      <c r="E119" s="84">
        <v>15604903</v>
      </c>
      <c r="F119" s="84"/>
      <c r="G119" s="84"/>
      <c r="H119" s="84">
        <v>87355.6</v>
      </c>
      <c r="I119" s="84"/>
      <c r="J119" s="91">
        <v>6802423.97</v>
      </c>
      <c r="K119" s="96"/>
    </row>
    <row r="120" spans="1:10" ht="12.75">
      <c r="A120" s="8"/>
      <c r="B120" s="3" t="s">
        <v>145</v>
      </c>
      <c r="C120" s="2"/>
      <c r="D120" s="15"/>
      <c r="E120" s="9"/>
      <c r="F120" s="9"/>
      <c r="G120" s="9"/>
      <c r="H120" s="9"/>
      <c r="I120" s="9"/>
      <c r="J120" s="9"/>
    </row>
    <row r="121" spans="1:11" ht="12.75">
      <c r="A121" s="26" t="s">
        <v>38</v>
      </c>
      <c r="B121" s="27"/>
      <c r="C121" s="28"/>
      <c r="D121" s="32"/>
      <c r="E121" s="29">
        <f>SUM(E118:E120)</f>
        <v>43366133</v>
      </c>
      <c r="F121" s="29">
        <f>SUM(F118:F120)</f>
        <v>65748</v>
      </c>
      <c r="G121" s="30"/>
      <c r="H121" s="29">
        <f>SUM(H118:H120)</f>
        <v>87355.6</v>
      </c>
      <c r="I121" s="30"/>
      <c r="J121" s="31">
        <f>SUM(J118:J120)</f>
        <v>41189646.57</v>
      </c>
      <c r="K121" s="33" t="s">
        <v>72</v>
      </c>
    </row>
    <row r="122" spans="1:10" ht="12.75">
      <c r="A122" s="8"/>
      <c r="B122" s="3"/>
      <c r="C122" s="2"/>
      <c r="D122" s="15"/>
      <c r="E122" s="9"/>
      <c r="F122" s="9"/>
      <c r="G122" s="9"/>
      <c r="H122" s="9"/>
      <c r="I122" s="9"/>
      <c r="J122" s="9"/>
    </row>
    <row r="123" spans="1:10" ht="12.75">
      <c r="A123" s="8">
        <v>19</v>
      </c>
      <c r="B123" s="3" t="s">
        <v>39</v>
      </c>
      <c r="C123" s="2" t="s">
        <v>40</v>
      </c>
      <c r="D123" s="17" t="s">
        <v>41</v>
      </c>
      <c r="E123" s="9">
        <v>0</v>
      </c>
      <c r="F123" s="35"/>
      <c r="G123" s="35"/>
      <c r="H123" s="35"/>
      <c r="I123" s="9"/>
      <c r="J123" s="18">
        <f>E123-F123+H123</f>
        <v>0</v>
      </c>
    </row>
    <row r="124" spans="1:10" ht="25.5">
      <c r="A124" s="8">
        <v>21</v>
      </c>
      <c r="B124" s="3" t="s">
        <v>42</v>
      </c>
      <c r="C124" s="2"/>
      <c r="D124" s="15"/>
      <c r="E124" s="9">
        <v>133351702.98</v>
      </c>
      <c r="F124" s="42"/>
      <c r="G124" s="39"/>
      <c r="H124" s="35">
        <v>1030274.49</v>
      </c>
      <c r="I124" s="36" t="s">
        <v>108</v>
      </c>
      <c r="J124" s="48">
        <f>E124-F124+H124+H125+H126+H127-F125-F126+H128+H129</f>
        <v>134669485.47</v>
      </c>
    </row>
    <row r="125" spans="1:10" ht="25.5">
      <c r="A125" s="8"/>
      <c r="B125" s="3"/>
      <c r="C125" s="2"/>
      <c r="D125" s="15"/>
      <c r="E125" s="9"/>
      <c r="F125" s="35"/>
      <c r="G125" s="35"/>
      <c r="H125" s="35">
        <v>287508</v>
      </c>
      <c r="I125" s="43" t="s">
        <v>109</v>
      </c>
      <c r="J125" s="15"/>
    </row>
    <row r="126" spans="1:10" ht="12.75">
      <c r="A126" s="8"/>
      <c r="B126" s="3"/>
      <c r="C126" s="2"/>
      <c r="D126" s="15"/>
      <c r="E126" s="9"/>
      <c r="F126" s="42"/>
      <c r="G126" s="41"/>
      <c r="H126" s="35"/>
      <c r="I126" s="43"/>
      <c r="J126" s="15"/>
    </row>
    <row r="127" spans="1:10" ht="12.75">
      <c r="A127" s="8"/>
      <c r="B127" s="3"/>
      <c r="C127" s="2"/>
      <c r="D127" s="15"/>
      <c r="E127" s="9"/>
      <c r="F127" s="42"/>
      <c r="G127" s="15"/>
      <c r="H127" s="35"/>
      <c r="I127" s="43"/>
      <c r="J127" s="15"/>
    </row>
    <row r="128" spans="1:10" ht="12.75">
      <c r="A128" s="8"/>
      <c r="B128" s="3"/>
      <c r="C128" s="2"/>
      <c r="D128" s="15"/>
      <c r="E128" s="9"/>
      <c r="F128" s="42"/>
      <c r="G128" s="15"/>
      <c r="H128" s="35"/>
      <c r="I128" s="45"/>
      <c r="J128" s="15"/>
    </row>
    <row r="129" spans="1:10" ht="12.75">
      <c r="A129" s="8"/>
      <c r="B129" s="3"/>
      <c r="C129" s="2"/>
      <c r="D129" s="15"/>
      <c r="E129" s="9"/>
      <c r="F129" s="42"/>
      <c r="G129" s="15"/>
      <c r="H129" s="35"/>
      <c r="I129" s="34"/>
      <c r="J129" s="15"/>
    </row>
    <row r="130" spans="1:10" ht="12.75">
      <c r="A130" s="8"/>
      <c r="B130" s="3"/>
      <c r="C130" s="2"/>
      <c r="D130" s="15"/>
      <c r="E130" s="9"/>
      <c r="F130" s="42"/>
      <c r="G130" s="15"/>
      <c r="H130" s="35"/>
      <c r="I130" s="34"/>
      <c r="J130" s="15"/>
    </row>
    <row r="131" spans="1:10" ht="12.75">
      <c r="A131" s="8"/>
      <c r="B131" s="3"/>
      <c r="C131" s="2"/>
      <c r="D131" s="15"/>
      <c r="E131" s="9"/>
      <c r="F131" s="42"/>
      <c r="G131" s="15"/>
      <c r="H131" s="35"/>
      <c r="I131" s="9"/>
      <c r="J131" s="15"/>
    </row>
    <row r="132" spans="1:10" ht="12.75">
      <c r="A132" s="8"/>
      <c r="B132" s="3"/>
      <c r="C132" s="2"/>
      <c r="D132" s="15"/>
      <c r="E132" s="9"/>
      <c r="F132" s="42"/>
      <c r="G132" s="15"/>
      <c r="H132" s="35"/>
      <c r="I132" s="9"/>
      <c r="J132" s="15"/>
    </row>
    <row r="133" spans="1:10" ht="12.75">
      <c r="A133" s="8">
        <v>22</v>
      </c>
      <c r="B133" s="3" t="s">
        <v>14</v>
      </c>
      <c r="C133" s="2" t="s">
        <v>43</v>
      </c>
      <c r="D133" s="15"/>
      <c r="E133" s="9">
        <v>5623028.43</v>
      </c>
      <c r="F133" s="35"/>
      <c r="G133" s="35"/>
      <c r="H133" s="35"/>
      <c r="I133" s="35"/>
      <c r="J133" s="67">
        <f>E133-F133+H133+H134+H135+H136</f>
        <v>5623028.43</v>
      </c>
    </row>
    <row r="134" spans="1:10" ht="12.75">
      <c r="A134" s="8"/>
      <c r="B134" s="3"/>
      <c r="C134" s="2"/>
      <c r="D134" s="15"/>
      <c r="E134" s="9"/>
      <c r="F134" s="35"/>
      <c r="G134" s="9"/>
      <c r="H134" s="35"/>
      <c r="I134" s="36"/>
      <c r="J134" s="18"/>
    </row>
    <row r="135" spans="1:10" ht="12.75">
      <c r="A135" s="8"/>
      <c r="B135" s="3"/>
      <c r="C135" s="2"/>
      <c r="D135" s="15"/>
      <c r="E135" s="9"/>
      <c r="F135" s="35"/>
      <c r="G135" s="9"/>
      <c r="H135" s="35"/>
      <c r="I135" s="36"/>
      <c r="J135" s="18"/>
    </row>
    <row r="136" spans="1:10" ht="12.75">
      <c r="A136" s="8"/>
      <c r="B136" s="3"/>
      <c r="C136" s="2"/>
      <c r="D136" s="15"/>
      <c r="E136" s="9"/>
      <c r="F136" s="35"/>
      <c r="G136" s="9"/>
      <c r="H136" s="35"/>
      <c r="I136" s="35"/>
      <c r="J136" s="18"/>
    </row>
    <row r="137" spans="1:10" ht="12.75">
      <c r="A137" s="8"/>
      <c r="B137" s="3"/>
      <c r="C137" s="2"/>
      <c r="D137" s="15"/>
      <c r="E137" s="9"/>
      <c r="F137" s="35"/>
      <c r="G137" s="35"/>
      <c r="H137" s="35"/>
      <c r="I137" s="35"/>
      <c r="J137" s="18"/>
    </row>
    <row r="138" spans="1:10" ht="12.75">
      <c r="A138" s="8">
        <v>28</v>
      </c>
      <c r="B138" s="3" t="s">
        <v>16</v>
      </c>
      <c r="C138" s="2" t="s">
        <v>17</v>
      </c>
      <c r="D138" s="15"/>
      <c r="E138" s="9">
        <v>1158237.05</v>
      </c>
      <c r="F138" s="35">
        <v>118713</v>
      </c>
      <c r="G138" s="36" t="s">
        <v>110</v>
      </c>
      <c r="H138" s="35">
        <v>20504</v>
      </c>
      <c r="I138" s="36" t="s">
        <v>114</v>
      </c>
      <c r="J138" s="15"/>
    </row>
    <row r="139" spans="1:11" ht="12.75">
      <c r="A139" s="8"/>
      <c r="B139" s="3"/>
      <c r="C139" s="2"/>
      <c r="D139" s="15"/>
      <c r="E139" s="9"/>
      <c r="F139" s="35">
        <v>23124</v>
      </c>
      <c r="G139" s="40" t="s">
        <v>111</v>
      </c>
      <c r="H139" s="35">
        <v>2000</v>
      </c>
      <c r="I139" s="40" t="s">
        <v>115</v>
      </c>
      <c r="J139" s="9"/>
      <c r="K139" s="37"/>
    </row>
    <row r="140" spans="1:11" ht="12.75">
      <c r="A140" s="8"/>
      <c r="B140" s="3"/>
      <c r="C140" s="2"/>
      <c r="D140" s="15"/>
      <c r="E140" s="9"/>
      <c r="F140" s="35">
        <v>7594</v>
      </c>
      <c r="G140" s="35" t="s">
        <v>112</v>
      </c>
      <c r="H140" s="35">
        <v>19360</v>
      </c>
      <c r="I140" s="36" t="s">
        <v>116</v>
      </c>
      <c r="J140" s="48">
        <f>E138-F138-F139-F140-F141-F142-F143-F144-F145+H138+H139+H140+H141+H142+H143+H144+H145</f>
        <v>1170391.4200000002</v>
      </c>
      <c r="K140" s="37"/>
    </row>
    <row r="141" spans="1:11" ht="12.75">
      <c r="A141" s="8"/>
      <c r="B141" s="3"/>
      <c r="C141" s="2"/>
      <c r="D141" s="15"/>
      <c r="E141" s="9"/>
      <c r="F141" s="35">
        <v>4204</v>
      </c>
      <c r="G141" s="35" t="s">
        <v>111</v>
      </c>
      <c r="H141" s="35">
        <v>41624</v>
      </c>
      <c r="I141" s="36" t="s">
        <v>117</v>
      </c>
      <c r="J141" s="9"/>
      <c r="K141" s="37"/>
    </row>
    <row r="142" spans="1:11" ht="12.75">
      <c r="A142" s="8"/>
      <c r="B142" s="3"/>
      <c r="C142" s="2"/>
      <c r="D142" s="15"/>
      <c r="E142" s="9"/>
      <c r="F142" s="35">
        <v>17290</v>
      </c>
      <c r="G142" s="35" t="s">
        <v>100</v>
      </c>
      <c r="H142" s="35">
        <v>38356</v>
      </c>
      <c r="I142" s="36" t="s">
        <v>118</v>
      </c>
      <c r="J142" s="9"/>
      <c r="K142" s="37"/>
    </row>
    <row r="143" spans="1:11" ht="12.75">
      <c r="A143" s="8"/>
      <c r="B143" s="3"/>
      <c r="C143" s="2"/>
      <c r="D143" s="15"/>
      <c r="E143" s="9"/>
      <c r="F143" s="35">
        <v>12990</v>
      </c>
      <c r="G143" s="35" t="s">
        <v>81</v>
      </c>
      <c r="H143" s="35">
        <v>58599.37</v>
      </c>
      <c r="I143" s="36" t="s">
        <v>119</v>
      </c>
      <c r="J143" s="9"/>
      <c r="K143" s="37"/>
    </row>
    <row r="144" spans="1:11" ht="12.75">
      <c r="A144" s="8"/>
      <c r="B144" s="3"/>
      <c r="C144" s="2"/>
      <c r="D144" s="15"/>
      <c r="E144" s="9"/>
      <c r="F144" s="35">
        <v>3276</v>
      </c>
      <c r="G144" s="35" t="s">
        <v>113</v>
      </c>
      <c r="H144" s="35">
        <v>25000</v>
      </c>
      <c r="I144" s="36" t="s">
        <v>121</v>
      </c>
      <c r="J144" s="9"/>
      <c r="K144" s="37"/>
    </row>
    <row r="145" spans="1:11" ht="13.5" thickBot="1">
      <c r="A145" s="8"/>
      <c r="B145" s="3"/>
      <c r="C145" s="2"/>
      <c r="D145" s="15"/>
      <c r="E145" s="9"/>
      <c r="F145" s="35">
        <v>13886</v>
      </c>
      <c r="G145" s="35" t="s">
        <v>88</v>
      </c>
      <c r="H145" s="35">
        <v>7788</v>
      </c>
      <c r="I145" s="36" t="s">
        <v>120</v>
      </c>
      <c r="J145" s="9"/>
      <c r="K145" s="37"/>
    </row>
    <row r="146" spans="1:11" ht="14.25" thickBot="1" thickTop="1">
      <c r="A146" s="57" t="s">
        <v>1</v>
      </c>
      <c r="B146" s="94" t="s">
        <v>0</v>
      </c>
      <c r="C146" s="94"/>
      <c r="D146" s="57" t="s">
        <v>10</v>
      </c>
      <c r="E146" s="58" t="s">
        <v>74</v>
      </c>
      <c r="F146" s="58" t="s">
        <v>3</v>
      </c>
      <c r="G146" s="58" t="s">
        <v>9</v>
      </c>
      <c r="H146" s="57" t="s">
        <v>4</v>
      </c>
      <c r="I146" s="57" t="s">
        <v>9</v>
      </c>
      <c r="J146" s="58" t="s">
        <v>92</v>
      </c>
      <c r="K146" s="37"/>
    </row>
    <row r="147" spans="1:11" ht="13.5" thickTop="1">
      <c r="A147" s="8"/>
      <c r="B147" s="3"/>
      <c r="C147" s="2"/>
      <c r="D147" s="15"/>
      <c r="E147" s="9"/>
      <c r="F147" s="35"/>
      <c r="G147" s="35"/>
      <c r="H147" s="35"/>
      <c r="I147" s="36"/>
      <c r="J147" s="9"/>
      <c r="K147" s="37"/>
    </row>
    <row r="148" spans="1:10" ht="12.75">
      <c r="A148" s="8"/>
      <c r="B148" s="3"/>
      <c r="C148" s="2"/>
      <c r="D148" s="15"/>
      <c r="E148" s="9"/>
      <c r="F148" s="35"/>
      <c r="G148" s="35"/>
      <c r="H148" s="35"/>
      <c r="I148" s="36"/>
      <c r="J148" s="9"/>
    </row>
    <row r="149" spans="1:10" ht="12.75">
      <c r="A149" s="8"/>
      <c r="B149" s="3"/>
      <c r="C149" s="2"/>
      <c r="D149" s="15"/>
      <c r="E149" s="9"/>
      <c r="F149" s="35"/>
      <c r="G149" s="35"/>
      <c r="H149" s="35"/>
      <c r="I149" s="36"/>
      <c r="J149" s="35"/>
    </row>
    <row r="150" spans="1:10" ht="12.75">
      <c r="A150" s="8"/>
      <c r="B150" s="3"/>
      <c r="C150" s="2"/>
      <c r="D150" s="15"/>
      <c r="E150" s="9"/>
      <c r="F150" s="35"/>
      <c r="G150" s="35"/>
      <c r="H150" s="35"/>
      <c r="I150" s="36"/>
      <c r="J150" s="9"/>
    </row>
    <row r="151" spans="1:10" ht="12.75">
      <c r="A151" s="8"/>
      <c r="B151" s="3"/>
      <c r="C151" s="2"/>
      <c r="D151" s="15"/>
      <c r="E151" s="9"/>
      <c r="F151" s="35"/>
      <c r="G151" s="35"/>
      <c r="H151" s="35"/>
      <c r="I151" s="36"/>
      <c r="J151" s="9"/>
    </row>
    <row r="152" spans="1:10" ht="12.75">
      <c r="A152" s="8"/>
      <c r="B152" s="3"/>
      <c r="C152" s="2"/>
      <c r="D152" s="15"/>
      <c r="E152" s="9"/>
      <c r="F152" s="35"/>
      <c r="G152" s="35"/>
      <c r="H152" s="35"/>
      <c r="I152" s="36"/>
      <c r="J152" s="9"/>
    </row>
    <row r="153" spans="1:10" ht="12.75">
      <c r="A153" s="8"/>
      <c r="B153" s="3"/>
      <c r="C153" s="2"/>
      <c r="D153" s="15"/>
      <c r="E153" s="9"/>
      <c r="F153" s="35"/>
      <c r="G153" s="35"/>
      <c r="H153" s="35"/>
      <c r="I153" s="35"/>
      <c r="J153" s="9"/>
    </row>
    <row r="154" spans="1:10" ht="12.75">
      <c r="A154" s="8"/>
      <c r="B154" s="3"/>
      <c r="C154" s="2"/>
      <c r="D154" s="15"/>
      <c r="E154" s="9"/>
      <c r="F154" s="35"/>
      <c r="G154" s="35"/>
      <c r="H154" s="35"/>
      <c r="I154" s="36"/>
      <c r="J154" s="9"/>
    </row>
    <row r="155" spans="1:10" ht="12.75">
      <c r="A155" s="8">
        <v>32</v>
      </c>
      <c r="B155" s="3" t="s">
        <v>56</v>
      </c>
      <c r="C155" s="2"/>
      <c r="D155" s="15"/>
      <c r="E155" s="9">
        <v>20200</v>
      </c>
      <c r="F155" s="35"/>
      <c r="G155" s="35"/>
      <c r="H155" s="35"/>
      <c r="I155" s="22"/>
      <c r="J155" s="48">
        <f>E155-F155+H155+H155</f>
        <v>20200</v>
      </c>
    </row>
    <row r="156" spans="1:10" ht="12.75">
      <c r="A156" s="8">
        <v>95</v>
      </c>
      <c r="B156" s="3" t="s">
        <v>24</v>
      </c>
      <c r="C156" s="2"/>
      <c r="D156" s="15"/>
      <c r="E156" s="9">
        <v>541292</v>
      </c>
      <c r="F156" s="35">
        <v>9091</v>
      </c>
      <c r="G156" s="36"/>
      <c r="H156" s="35">
        <v>13761.1</v>
      </c>
      <c r="I156" s="36"/>
      <c r="J156" s="18">
        <f>E156-F156+H156+H157</f>
        <v>545962.1</v>
      </c>
    </row>
    <row r="157" spans="1:10" ht="12.75">
      <c r="A157" s="8"/>
      <c r="B157" s="3"/>
      <c r="C157" s="2"/>
      <c r="D157" s="15"/>
      <c r="E157" s="9"/>
      <c r="F157" s="35"/>
      <c r="G157" s="36"/>
      <c r="H157" s="35"/>
      <c r="I157" s="36"/>
      <c r="J157" s="18"/>
    </row>
    <row r="158" spans="1:10" ht="12.75">
      <c r="A158" s="8"/>
      <c r="B158" s="3"/>
      <c r="C158" s="2"/>
      <c r="D158" s="15"/>
      <c r="E158" s="9"/>
      <c r="F158" s="9"/>
      <c r="G158" s="9"/>
      <c r="H158" s="9"/>
      <c r="I158" s="9"/>
      <c r="J158" s="15"/>
    </row>
    <row r="159" spans="1:11" ht="12.75">
      <c r="A159" s="26" t="s">
        <v>44</v>
      </c>
      <c r="B159" s="27"/>
      <c r="C159" s="28"/>
      <c r="D159" s="32"/>
      <c r="E159" s="29">
        <f>SUM(E123:E158)</f>
        <v>140694460.46</v>
      </c>
      <c r="F159" s="29">
        <f>SUM(F123:F158)</f>
        <v>210168</v>
      </c>
      <c r="G159" s="30"/>
      <c r="H159" s="29">
        <f>SUM(H123:H158)</f>
        <v>1544774.9600000002</v>
      </c>
      <c r="I159" s="30"/>
      <c r="J159" s="31">
        <f>SUM(J123:J158)</f>
        <v>142029067.42</v>
      </c>
      <c r="K159" s="37" t="s">
        <v>72</v>
      </c>
    </row>
    <row r="160" spans="1:10" ht="12.75">
      <c r="A160" s="8"/>
      <c r="B160" s="3"/>
      <c r="C160" s="2"/>
      <c r="D160" s="15"/>
      <c r="E160" s="9"/>
      <c r="F160" s="9"/>
      <c r="G160" s="9"/>
      <c r="H160" s="9"/>
      <c r="I160" s="9"/>
      <c r="J160" s="15"/>
    </row>
    <row r="161" spans="1:10" s="87" customFormat="1" ht="12.75">
      <c r="A161" s="90">
        <v>69</v>
      </c>
      <c r="B161" s="80" t="s">
        <v>45</v>
      </c>
      <c r="C161" s="89" t="s">
        <v>46</v>
      </c>
      <c r="D161" s="82"/>
      <c r="E161" s="84">
        <v>12489000</v>
      </c>
      <c r="F161" s="84"/>
      <c r="G161" s="84"/>
      <c r="H161" s="84">
        <v>321265</v>
      </c>
      <c r="I161" s="84" t="s">
        <v>142</v>
      </c>
      <c r="J161" s="91">
        <f>E161-F161+H161</f>
        <v>12810265</v>
      </c>
    </row>
    <row r="162" spans="1:10" ht="12.75">
      <c r="A162" s="8"/>
      <c r="B162" s="3"/>
      <c r="C162" s="2"/>
      <c r="D162" s="15"/>
      <c r="E162" s="9"/>
      <c r="F162" s="9"/>
      <c r="G162" s="9"/>
      <c r="H162" s="9"/>
      <c r="I162" s="9"/>
      <c r="J162" s="15"/>
    </row>
    <row r="163" spans="1:11" ht="12.75">
      <c r="A163" s="26" t="s">
        <v>47</v>
      </c>
      <c r="B163" s="27"/>
      <c r="C163" s="28"/>
      <c r="D163" s="32"/>
      <c r="E163" s="29">
        <f>SUM(E161:E162)</f>
        <v>12489000</v>
      </c>
      <c r="F163" s="29">
        <f>SUM(F161:F162)</f>
        <v>0</v>
      </c>
      <c r="G163" s="30"/>
      <c r="H163" s="29">
        <f>SUM(H161:H162)</f>
        <v>321265</v>
      </c>
      <c r="I163" s="30"/>
      <c r="J163" s="31">
        <f>SUM(J161:J162)</f>
        <v>12810265</v>
      </c>
      <c r="K163" s="37" t="s">
        <v>72</v>
      </c>
    </row>
    <row r="164" spans="1:10" ht="12.75">
      <c r="A164" s="21"/>
      <c r="B164" s="3"/>
      <c r="C164" s="2"/>
      <c r="D164" s="15"/>
      <c r="E164" s="9"/>
      <c r="F164" s="35"/>
      <c r="G164" s="35"/>
      <c r="H164" s="35"/>
      <c r="I164" s="9"/>
      <c r="J164" s="15"/>
    </row>
    <row r="165" spans="1:10" ht="38.25">
      <c r="A165" s="8">
        <v>42</v>
      </c>
      <c r="B165" s="3" t="s">
        <v>48</v>
      </c>
      <c r="C165" s="2"/>
      <c r="D165" s="17" t="s">
        <v>49</v>
      </c>
      <c r="E165" s="9">
        <v>17754041.37</v>
      </c>
      <c r="F165" s="48">
        <v>7832572.87</v>
      </c>
      <c r="G165" s="36" t="s">
        <v>123</v>
      </c>
      <c r="H165" s="35">
        <v>90632.35</v>
      </c>
      <c r="I165" s="36" t="s">
        <v>122</v>
      </c>
      <c r="J165" s="15"/>
    </row>
    <row r="166" spans="1:10" ht="25.5">
      <c r="A166" s="8"/>
      <c r="B166" s="46"/>
      <c r="C166" s="2"/>
      <c r="D166" s="15"/>
      <c r="E166" s="9"/>
      <c r="F166" s="48">
        <v>734</v>
      </c>
      <c r="G166" s="36" t="s">
        <v>124</v>
      </c>
      <c r="H166" s="35">
        <v>5784450.43</v>
      </c>
      <c r="I166" s="36" t="s">
        <v>123</v>
      </c>
      <c r="J166" s="15"/>
    </row>
    <row r="167" spans="1:10" ht="12.75">
      <c r="A167" s="8"/>
      <c r="B167" s="3"/>
      <c r="C167" s="2"/>
      <c r="D167" s="15"/>
      <c r="E167" s="15"/>
      <c r="F167" s="48">
        <v>374634</v>
      </c>
      <c r="G167" s="36" t="s">
        <v>126</v>
      </c>
      <c r="H167" s="35">
        <v>48750</v>
      </c>
      <c r="I167" s="36" t="s">
        <v>82</v>
      </c>
      <c r="J167" s="15"/>
    </row>
    <row r="168" spans="1:10" ht="12.75">
      <c r="A168" s="8"/>
      <c r="B168" s="3"/>
      <c r="C168" s="2"/>
      <c r="D168" s="15"/>
      <c r="E168" s="15"/>
      <c r="F168" s="48">
        <v>432300</v>
      </c>
      <c r="G168" s="36" t="s">
        <v>87</v>
      </c>
      <c r="H168" s="35">
        <v>37859345.07</v>
      </c>
      <c r="I168" s="36" t="s">
        <v>83</v>
      </c>
      <c r="J168" s="15"/>
    </row>
    <row r="169" spans="1:12" ht="25.5">
      <c r="A169" s="8"/>
      <c r="B169" s="3"/>
      <c r="C169" s="2"/>
      <c r="D169" s="15"/>
      <c r="E169" s="15"/>
      <c r="F169" s="48">
        <v>4790</v>
      </c>
      <c r="G169" s="36" t="s">
        <v>130</v>
      </c>
      <c r="H169" s="35">
        <v>3279751.84</v>
      </c>
      <c r="I169" s="36" t="s">
        <v>84</v>
      </c>
      <c r="J169" s="15"/>
      <c r="L169" s="38"/>
    </row>
    <row r="170" spans="1:10" ht="25.5">
      <c r="A170" s="8"/>
      <c r="B170" s="3"/>
      <c r="C170" s="2"/>
      <c r="D170" s="15"/>
      <c r="E170" s="15"/>
      <c r="F170" s="48">
        <v>10</v>
      </c>
      <c r="G170" s="36" t="s">
        <v>143</v>
      </c>
      <c r="H170" s="35">
        <v>292774</v>
      </c>
      <c r="I170" s="36" t="s">
        <v>125</v>
      </c>
      <c r="J170" s="15"/>
    </row>
    <row r="171" spans="1:10" ht="25.5">
      <c r="A171" s="8"/>
      <c r="B171" s="3"/>
      <c r="C171" s="2"/>
      <c r="D171" s="15"/>
      <c r="E171" s="15"/>
      <c r="F171" s="48"/>
      <c r="G171" s="36"/>
      <c r="H171" s="35">
        <v>5233970.33</v>
      </c>
      <c r="I171" s="36" t="s">
        <v>127</v>
      </c>
      <c r="J171" s="15"/>
    </row>
    <row r="172" spans="1:10" ht="25.5">
      <c r="A172" s="8"/>
      <c r="B172" s="3"/>
      <c r="C172" s="2"/>
      <c r="D172" s="15"/>
      <c r="E172" s="15"/>
      <c r="F172" s="48"/>
      <c r="G172" s="36"/>
      <c r="H172" s="35">
        <v>1768430</v>
      </c>
      <c r="I172" s="36" t="s">
        <v>85</v>
      </c>
      <c r="J172" s="15"/>
    </row>
    <row r="173" spans="1:10" ht="25.5">
      <c r="A173" s="8"/>
      <c r="B173" s="3"/>
      <c r="C173" s="2"/>
      <c r="D173" s="15"/>
      <c r="E173" s="15"/>
      <c r="F173" s="48"/>
      <c r="G173" s="36"/>
      <c r="H173" s="35">
        <v>67760</v>
      </c>
      <c r="I173" s="36" t="s">
        <v>86</v>
      </c>
      <c r="J173" s="15"/>
    </row>
    <row r="174" spans="1:10" ht="25.5">
      <c r="A174" s="8"/>
      <c r="B174" s="3"/>
      <c r="C174" s="2"/>
      <c r="D174" s="15"/>
      <c r="E174" s="15"/>
      <c r="F174" s="48"/>
      <c r="G174" s="36"/>
      <c r="H174" s="35">
        <v>104436.92</v>
      </c>
      <c r="I174" s="36" t="s">
        <v>128</v>
      </c>
      <c r="J174" s="15"/>
    </row>
    <row r="175" spans="1:10" ht="12.75">
      <c r="A175" s="8"/>
      <c r="B175" s="3"/>
      <c r="C175" s="2"/>
      <c r="D175" s="15"/>
      <c r="E175" s="15"/>
      <c r="F175" s="35"/>
      <c r="G175" s="36"/>
      <c r="H175" s="35">
        <v>72300</v>
      </c>
      <c r="I175" s="36" t="s">
        <v>87</v>
      </c>
      <c r="J175" s="15"/>
    </row>
    <row r="176" spans="1:10" ht="25.5">
      <c r="A176" s="8"/>
      <c r="B176" s="3"/>
      <c r="C176" s="2"/>
      <c r="D176" s="15"/>
      <c r="E176" s="15"/>
      <c r="F176" s="35"/>
      <c r="G176" s="36"/>
      <c r="H176" s="35">
        <v>3630</v>
      </c>
      <c r="I176" s="36" t="s">
        <v>129</v>
      </c>
      <c r="J176" s="15"/>
    </row>
    <row r="177" spans="1:10" ht="12.75">
      <c r="A177" s="8"/>
      <c r="B177" s="3"/>
      <c r="C177" s="2"/>
      <c r="D177" s="15"/>
      <c r="E177" s="15"/>
      <c r="F177" s="35"/>
      <c r="G177" s="36"/>
      <c r="H177" s="35"/>
      <c r="I177" s="36" t="s">
        <v>70</v>
      </c>
      <c r="J177" s="15"/>
    </row>
    <row r="178" spans="1:10" ht="13.5" thickBot="1">
      <c r="A178" s="8"/>
      <c r="B178" s="3"/>
      <c r="C178" s="2"/>
      <c r="D178" s="15"/>
      <c r="E178" s="15"/>
      <c r="F178" s="35"/>
      <c r="G178" s="36"/>
      <c r="H178" s="35"/>
      <c r="I178" s="36"/>
      <c r="J178" s="15"/>
    </row>
    <row r="179" spans="1:10" ht="14.25" thickBot="1" thickTop="1">
      <c r="A179" s="57" t="s">
        <v>1</v>
      </c>
      <c r="B179" s="94" t="s">
        <v>0</v>
      </c>
      <c r="C179" s="94"/>
      <c r="D179" s="57" t="s">
        <v>10</v>
      </c>
      <c r="E179" s="58" t="s">
        <v>74</v>
      </c>
      <c r="F179" s="58" t="s">
        <v>3</v>
      </c>
      <c r="G179" s="58" t="s">
        <v>9</v>
      </c>
      <c r="H179" s="57" t="s">
        <v>4</v>
      </c>
      <c r="I179" s="57" t="s">
        <v>9</v>
      </c>
      <c r="J179" s="58" t="s">
        <v>92</v>
      </c>
    </row>
    <row r="180" spans="1:10" ht="13.5" thickTop="1">
      <c r="A180" s="8"/>
      <c r="B180" s="3"/>
      <c r="C180" s="2"/>
      <c r="D180" s="15"/>
      <c r="E180" s="15"/>
      <c r="F180" s="35"/>
      <c r="G180" s="36"/>
      <c r="H180" s="35"/>
      <c r="I180" s="36"/>
      <c r="J180" s="15"/>
    </row>
    <row r="181" spans="1:10" ht="12.75">
      <c r="A181" s="8"/>
      <c r="B181" s="3"/>
      <c r="C181" s="2"/>
      <c r="D181" s="15"/>
      <c r="E181" s="15"/>
      <c r="F181" s="35"/>
      <c r="G181" s="36"/>
      <c r="H181" s="48"/>
      <c r="I181" s="36"/>
      <c r="J181" s="15"/>
    </row>
    <row r="182" spans="1:10" ht="12.75">
      <c r="A182" s="8"/>
      <c r="B182" s="3"/>
      <c r="C182" s="2"/>
      <c r="D182" s="15"/>
      <c r="E182" s="15"/>
      <c r="F182" s="35"/>
      <c r="G182" s="36"/>
      <c r="H182" s="48"/>
      <c r="I182" s="36"/>
      <c r="J182" s="15"/>
    </row>
    <row r="183" spans="1:10" ht="12.75">
      <c r="A183" s="8"/>
      <c r="B183" s="3"/>
      <c r="C183" s="2"/>
      <c r="D183" s="15"/>
      <c r="E183" s="15"/>
      <c r="F183" s="35"/>
      <c r="G183" s="36"/>
      <c r="H183" s="48"/>
      <c r="I183" s="36"/>
      <c r="J183" s="15"/>
    </row>
    <row r="184" spans="1:10" ht="12.75">
      <c r="A184" s="8"/>
      <c r="B184" s="3"/>
      <c r="C184" s="2"/>
      <c r="D184" s="15"/>
      <c r="E184" s="15"/>
      <c r="F184" s="35"/>
      <c r="G184" s="36"/>
      <c r="H184" s="48"/>
      <c r="I184" s="36"/>
      <c r="J184" s="15"/>
    </row>
    <row r="185" spans="1:10" ht="12.75">
      <c r="A185" s="8"/>
      <c r="B185" s="3"/>
      <c r="C185" s="2"/>
      <c r="D185" s="15"/>
      <c r="E185" s="15"/>
      <c r="F185" s="35"/>
      <c r="G185" s="36"/>
      <c r="H185" s="48"/>
      <c r="I185" s="36"/>
      <c r="J185" s="15"/>
    </row>
    <row r="186" spans="1:10" ht="12.75">
      <c r="A186" s="8"/>
      <c r="B186" s="3"/>
      <c r="C186" s="2"/>
      <c r="D186" s="15"/>
      <c r="E186" s="15"/>
      <c r="F186" s="35"/>
      <c r="G186" s="36"/>
      <c r="H186" s="35"/>
      <c r="I186" s="36"/>
      <c r="J186" s="15"/>
    </row>
    <row r="187" spans="1:10" ht="12.75">
      <c r="A187" s="8"/>
      <c r="B187" s="3"/>
      <c r="C187" s="2"/>
      <c r="D187" s="15"/>
      <c r="E187" s="15"/>
      <c r="F187" s="35"/>
      <c r="G187" s="36"/>
      <c r="H187" s="35"/>
      <c r="I187" s="36"/>
      <c r="J187" s="15"/>
    </row>
    <row r="188" spans="1:10" ht="12.75">
      <c r="A188" s="8"/>
      <c r="B188" s="3"/>
      <c r="C188" s="2"/>
      <c r="D188" s="15"/>
      <c r="E188" s="15"/>
      <c r="F188" s="35"/>
      <c r="G188" s="36"/>
      <c r="H188" s="35"/>
      <c r="I188" s="36"/>
      <c r="J188" s="15"/>
    </row>
    <row r="189" spans="1:10" ht="12.75">
      <c r="A189" s="8"/>
      <c r="B189" s="3"/>
      <c r="C189" s="2"/>
      <c r="D189" s="15"/>
      <c r="E189" s="15"/>
      <c r="F189" s="35"/>
      <c r="G189" s="36"/>
      <c r="H189" s="35"/>
      <c r="I189" s="36"/>
      <c r="J189" s="15"/>
    </row>
    <row r="190" spans="1:10" ht="12.75">
      <c r="A190" s="8"/>
      <c r="B190" s="3"/>
      <c r="C190" s="2"/>
      <c r="D190" s="15"/>
      <c r="E190" s="15"/>
      <c r="F190" s="35"/>
      <c r="G190" s="36"/>
      <c r="H190" s="35"/>
      <c r="I190" s="36"/>
      <c r="J190" s="15"/>
    </row>
    <row r="191" spans="1:10" ht="12.75">
      <c r="A191" s="8"/>
      <c r="B191" s="3"/>
      <c r="C191" s="2"/>
      <c r="D191" s="15"/>
      <c r="E191" s="15"/>
      <c r="F191" s="35"/>
      <c r="G191" s="36"/>
      <c r="H191" s="35"/>
      <c r="I191" s="36"/>
      <c r="J191" s="15"/>
    </row>
    <row r="192" spans="1:10" ht="12.75">
      <c r="A192" s="8"/>
      <c r="B192" s="3"/>
      <c r="C192" s="2"/>
      <c r="D192" s="15"/>
      <c r="E192" s="15"/>
      <c r="F192" s="35"/>
      <c r="G192" s="36"/>
      <c r="H192" s="35"/>
      <c r="I192" s="36"/>
      <c r="J192" s="48">
        <f>E165-F165-F166-F167-F168-F169-F170-F172-F173-F174+H165+H166+H167+H168+H169+H170+H171+H172+H173+H174+H175+H176+H181+H182+H183+H184+H185-F171</f>
        <v>63715231.44</v>
      </c>
    </row>
    <row r="193" spans="1:11" ht="12.75">
      <c r="A193" s="8">
        <v>41</v>
      </c>
      <c r="B193" s="46" t="s">
        <v>61</v>
      </c>
      <c r="C193" s="2"/>
      <c r="D193" s="15"/>
      <c r="E193" s="9">
        <v>143172</v>
      </c>
      <c r="F193" s="35"/>
      <c r="G193" s="36"/>
      <c r="H193" s="35"/>
      <c r="I193" s="36"/>
      <c r="J193" s="9">
        <f>E193-F193+H193</f>
        <v>143172</v>
      </c>
      <c r="K193" s="37"/>
    </row>
    <row r="194" spans="1:9" ht="12.75">
      <c r="A194" s="8"/>
      <c r="B194" s="3"/>
      <c r="C194" s="2"/>
      <c r="D194" s="15"/>
      <c r="E194" s="15"/>
      <c r="F194" s="35"/>
      <c r="G194" s="36"/>
      <c r="H194" s="35"/>
      <c r="I194" s="35"/>
    </row>
    <row r="195" spans="1:10" ht="12.75">
      <c r="A195" s="8"/>
      <c r="B195" s="3"/>
      <c r="C195" s="2"/>
      <c r="D195" s="15"/>
      <c r="E195" s="15"/>
      <c r="F195" s="35"/>
      <c r="G195" s="36"/>
      <c r="H195" s="35"/>
      <c r="I195" s="35"/>
      <c r="J195" s="9"/>
    </row>
    <row r="196" spans="1:10" ht="12.75">
      <c r="A196" s="8"/>
      <c r="B196" s="3"/>
      <c r="C196" s="2"/>
      <c r="D196" s="15"/>
      <c r="E196" s="15"/>
      <c r="F196" s="35"/>
      <c r="G196" s="36"/>
      <c r="H196" s="35"/>
      <c r="I196" s="35"/>
      <c r="J196" s="9"/>
    </row>
    <row r="197" spans="1:10" ht="12.75">
      <c r="A197" s="8"/>
      <c r="B197" s="3"/>
      <c r="C197" s="2"/>
      <c r="D197" s="15"/>
      <c r="E197" s="15"/>
      <c r="F197" s="13"/>
      <c r="G197" s="9"/>
      <c r="H197" s="9"/>
      <c r="I197" s="9"/>
      <c r="J197" s="15"/>
    </row>
    <row r="198" spans="1:11" ht="12.75">
      <c r="A198" s="26" t="s">
        <v>50</v>
      </c>
      <c r="B198" s="27"/>
      <c r="C198" s="28"/>
      <c r="D198" s="32"/>
      <c r="E198" s="29">
        <f>SUM(E165:E197)</f>
        <v>17897213.37</v>
      </c>
      <c r="F198" s="29">
        <f>SUM(F165:F197)</f>
        <v>8645040.870000001</v>
      </c>
      <c r="G198" s="30"/>
      <c r="H198" s="29">
        <f>SUM(H165:H197)</f>
        <v>54606230.94</v>
      </c>
      <c r="I198" s="30"/>
      <c r="J198" s="31">
        <f>SUM(J165:J197)</f>
        <v>63858403.44</v>
      </c>
      <c r="K198" s="37"/>
    </row>
    <row r="199" spans="1:10" ht="12.75">
      <c r="A199" s="8"/>
      <c r="B199" s="3"/>
      <c r="C199" s="2"/>
      <c r="D199" s="15"/>
      <c r="E199" s="15"/>
      <c r="F199" s="9"/>
      <c r="G199" s="9"/>
      <c r="H199" s="9"/>
      <c r="I199" s="9"/>
      <c r="J199" s="15"/>
    </row>
    <row r="200" spans="1:10" ht="12.75">
      <c r="A200" s="8">
        <v>21</v>
      </c>
      <c r="B200" s="3" t="s">
        <v>42</v>
      </c>
      <c r="C200" s="2"/>
      <c r="D200" s="17" t="s">
        <v>58</v>
      </c>
      <c r="E200" s="9">
        <v>1867750</v>
      </c>
      <c r="F200" s="9"/>
      <c r="G200" s="9"/>
      <c r="H200" s="9"/>
      <c r="I200" s="22"/>
      <c r="J200" s="20">
        <f>E200-F200+H200</f>
        <v>1867750</v>
      </c>
    </row>
    <row r="201" spans="1:10" ht="12.75">
      <c r="A201" s="8">
        <v>28</v>
      </c>
      <c r="B201" s="3" t="s">
        <v>16</v>
      </c>
      <c r="C201" s="2" t="s">
        <v>17</v>
      </c>
      <c r="D201" s="15"/>
      <c r="E201" s="9">
        <v>20324</v>
      </c>
      <c r="F201" s="9"/>
      <c r="G201" s="9"/>
      <c r="H201" s="9"/>
      <c r="I201" s="9"/>
      <c r="J201" s="20">
        <f>E201-F201+H201</f>
        <v>20324</v>
      </c>
    </row>
    <row r="202" spans="1:10" ht="12.75">
      <c r="A202" s="8"/>
      <c r="B202" s="3"/>
      <c r="C202" s="2"/>
      <c r="D202" s="15"/>
      <c r="E202" s="9"/>
      <c r="F202" s="9"/>
      <c r="G202" s="9"/>
      <c r="H202" s="9"/>
      <c r="I202" s="9"/>
      <c r="J202" s="20"/>
    </row>
    <row r="203" spans="1:10" ht="15" customHeight="1">
      <c r="A203" s="8"/>
      <c r="B203" s="3"/>
      <c r="C203" s="2"/>
      <c r="D203" s="15"/>
      <c r="E203" s="9"/>
      <c r="F203" s="9"/>
      <c r="G203" s="9"/>
      <c r="H203" s="9"/>
      <c r="I203" s="9"/>
      <c r="J203" s="15"/>
    </row>
    <row r="204" spans="1:11" ht="15" customHeight="1">
      <c r="A204" s="26" t="s">
        <v>54</v>
      </c>
      <c r="B204" s="27"/>
      <c r="C204" s="28"/>
      <c r="D204" s="32"/>
      <c r="E204" s="29">
        <f>SUM(E200:E203)</f>
        <v>1888074</v>
      </c>
      <c r="F204" s="29">
        <f>SUM(F200:F203)</f>
        <v>0</v>
      </c>
      <c r="G204" s="30"/>
      <c r="H204" s="29">
        <f>SUM(H200:H203)</f>
        <v>0</v>
      </c>
      <c r="I204" s="30"/>
      <c r="J204" s="31">
        <f>SUM(J200:J203)</f>
        <v>1888074</v>
      </c>
      <c r="K204" s="37" t="s">
        <v>72</v>
      </c>
    </row>
    <row r="205" spans="1:10" ht="15" customHeight="1">
      <c r="A205" s="8"/>
      <c r="B205" s="3"/>
      <c r="C205" s="2"/>
      <c r="D205" s="15"/>
      <c r="E205" s="9"/>
      <c r="F205" s="9"/>
      <c r="G205" s="9"/>
      <c r="H205" s="9"/>
      <c r="I205" s="9"/>
      <c r="J205" s="15"/>
    </row>
    <row r="206" spans="1:10" ht="15" customHeight="1">
      <c r="A206" s="8"/>
      <c r="B206" s="3"/>
      <c r="C206" s="2"/>
      <c r="D206" s="15"/>
      <c r="E206" s="9"/>
      <c r="F206" s="9"/>
      <c r="G206" s="9"/>
      <c r="H206" s="9"/>
      <c r="I206" s="9"/>
      <c r="J206" s="15"/>
    </row>
    <row r="207" spans="1:10" ht="15" customHeight="1">
      <c r="A207" s="8"/>
      <c r="B207" s="3"/>
      <c r="C207" s="2"/>
      <c r="D207" s="15"/>
      <c r="E207" s="9"/>
      <c r="F207" s="9"/>
      <c r="G207" s="9"/>
      <c r="H207" s="9"/>
      <c r="I207" s="9"/>
      <c r="J207" s="15"/>
    </row>
    <row r="208" spans="1:10" ht="15" customHeight="1">
      <c r="A208" s="8"/>
      <c r="B208" s="3"/>
      <c r="C208" s="2"/>
      <c r="D208" s="15"/>
      <c r="E208" s="9"/>
      <c r="F208" s="9"/>
      <c r="G208" s="9"/>
      <c r="H208" s="9"/>
      <c r="I208" s="9"/>
      <c r="J208" s="15"/>
    </row>
    <row r="209" spans="1:10" ht="15" customHeight="1">
      <c r="A209" s="8"/>
      <c r="B209" s="3"/>
      <c r="C209" s="2"/>
      <c r="D209" s="15"/>
      <c r="E209" s="9"/>
      <c r="F209" s="9"/>
      <c r="G209" s="9"/>
      <c r="H209" s="35"/>
      <c r="I209" s="35" t="s">
        <v>71</v>
      </c>
      <c r="J209" s="15"/>
    </row>
    <row r="210" spans="1:10" ht="15" customHeight="1" thickBot="1">
      <c r="A210" s="8"/>
      <c r="B210" s="3"/>
      <c r="C210" s="2"/>
      <c r="D210" s="15"/>
      <c r="E210" s="9"/>
      <c r="F210" s="9"/>
      <c r="G210" s="9"/>
      <c r="H210" s="9"/>
      <c r="I210" s="9"/>
      <c r="J210" s="15"/>
    </row>
    <row r="211" spans="1:10" ht="15" customHeight="1" thickBot="1" thickTop="1">
      <c r="A211" s="57" t="s">
        <v>1</v>
      </c>
      <c r="B211" s="94" t="s">
        <v>0</v>
      </c>
      <c r="C211" s="94"/>
      <c r="D211" s="57" t="s">
        <v>10</v>
      </c>
      <c r="E211" s="58" t="s">
        <v>74</v>
      </c>
      <c r="F211" s="58" t="s">
        <v>3</v>
      </c>
      <c r="G211" s="58" t="s">
        <v>9</v>
      </c>
      <c r="H211" s="57" t="s">
        <v>4</v>
      </c>
      <c r="I211" s="57" t="s">
        <v>9</v>
      </c>
      <c r="J211" s="58" t="s">
        <v>92</v>
      </c>
    </row>
    <row r="212" spans="1:10" ht="15" customHeight="1" thickTop="1">
      <c r="A212" s="8"/>
      <c r="B212" s="3"/>
      <c r="C212" s="2"/>
      <c r="D212" s="15"/>
      <c r="E212" s="9"/>
      <c r="F212" s="9"/>
      <c r="G212" s="9"/>
      <c r="H212" s="9"/>
      <c r="I212" s="9"/>
      <c r="J212" s="15"/>
    </row>
    <row r="213" spans="1:10" ht="27.75" customHeight="1">
      <c r="A213" s="8">
        <v>22</v>
      </c>
      <c r="B213" s="3" t="s">
        <v>14</v>
      </c>
      <c r="C213" s="2" t="s">
        <v>43</v>
      </c>
      <c r="D213" s="75" t="s">
        <v>51</v>
      </c>
      <c r="E213" s="9">
        <v>431621.7</v>
      </c>
      <c r="F213" s="9"/>
      <c r="G213" s="9"/>
      <c r="H213" s="9"/>
      <c r="I213" s="36"/>
      <c r="J213" s="9">
        <f>E213-F213+H213</f>
        <v>431621.7</v>
      </c>
    </row>
    <row r="214" spans="1:10" ht="15" customHeight="1">
      <c r="A214" s="8">
        <v>28</v>
      </c>
      <c r="B214" s="3" t="s">
        <v>16</v>
      </c>
      <c r="C214" s="2" t="s">
        <v>17</v>
      </c>
      <c r="D214" s="15"/>
      <c r="E214" s="9">
        <v>246494.99</v>
      </c>
      <c r="F214" s="9"/>
      <c r="G214" s="9"/>
      <c r="H214" s="9">
        <v>17830</v>
      </c>
      <c r="I214" s="35" t="s">
        <v>79</v>
      </c>
      <c r="J214" s="9">
        <f>E214-F214+H214+H215+H216</f>
        <v>264324.99</v>
      </c>
    </row>
    <row r="215" spans="1:10" ht="15" customHeight="1">
      <c r="A215" s="8"/>
      <c r="B215" s="3"/>
      <c r="C215" s="2"/>
      <c r="D215" s="15"/>
      <c r="E215" s="9"/>
      <c r="F215" s="9"/>
      <c r="G215" s="9"/>
      <c r="H215" s="9"/>
      <c r="I215" s="35"/>
      <c r="J215" s="9"/>
    </row>
    <row r="216" spans="1:10" ht="15" customHeight="1">
      <c r="A216" s="8"/>
      <c r="B216" s="3"/>
      <c r="C216" s="2"/>
      <c r="D216" s="15"/>
      <c r="E216" s="9"/>
      <c r="F216" s="9"/>
      <c r="G216" s="9"/>
      <c r="H216" s="9"/>
      <c r="I216" s="35"/>
      <c r="J216" s="9"/>
    </row>
    <row r="217" spans="1:10" ht="37.5" customHeight="1">
      <c r="A217" s="8">
        <v>95</v>
      </c>
      <c r="B217" s="3" t="s">
        <v>24</v>
      </c>
      <c r="C217" s="2"/>
      <c r="D217" s="15"/>
      <c r="E217" s="9">
        <v>399225.85</v>
      </c>
      <c r="F217" s="9">
        <v>8451.6</v>
      </c>
      <c r="G217" s="44" t="s">
        <v>132</v>
      </c>
      <c r="H217" s="9">
        <v>93946.96</v>
      </c>
      <c r="I217" s="36" t="s">
        <v>131</v>
      </c>
      <c r="J217" s="9">
        <f>E217-F217+H217</f>
        <v>484721.21</v>
      </c>
    </row>
    <row r="218" spans="1:10" ht="15" customHeight="1">
      <c r="A218" s="8"/>
      <c r="B218" s="3"/>
      <c r="C218" s="2"/>
      <c r="D218" s="15"/>
      <c r="E218" s="9"/>
      <c r="F218" s="9"/>
      <c r="G218" s="9"/>
      <c r="H218" s="9"/>
      <c r="I218" s="9"/>
      <c r="J218" s="9"/>
    </row>
    <row r="219" spans="1:10" ht="15" customHeight="1">
      <c r="A219" s="12"/>
      <c r="B219" s="3"/>
      <c r="C219" s="2"/>
      <c r="D219" s="15"/>
      <c r="E219" s="9"/>
      <c r="F219" s="9"/>
      <c r="G219" s="9"/>
      <c r="H219" s="9"/>
      <c r="I219" s="9"/>
      <c r="J219" s="9"/>
    </row>
    <row r="220" spans="1:11" ht="15" customHeight="1">
      <c r="A220" s="26" t="s">
        <v>52</v>
      </c>
      <c r="B220" s="27"/>
      <c r="C220" s="28"/>
      <c r="D220" s="32"/>
      <c r="E220" s="29">
        <f>SUM(E213:E218)</f>
        <v>1077342.54</v>
      </c>
      <c r="F220" s="29">
        <f>SUM(F213:F218)</f>
        <v>8451.6</v>
      </c>
      <c r="G220" s="30"/>
      <c r="H220" s="29">
        <f>SUM(H213:H218)</f>
        <v>111776.96</v>
      </c>
      <c r="I220" s="30"/>
      <c r="J220" s="31">
        <f>SUM(J213:J218)</f>
        <v>1180667.9</v>
      </c>
      <c r="K220" s="33" t="s">
        <v>72</v>
      </c>
    </row>
    <row r="221" spans="1:10" ht="15" customHeight="1">
      <c r="A221" s="8"/>
      <c r="B221" s="3"/>
      <c r="C221" s="2"/>
      <c r="D221" s="15"/>
      <c r="E221" s="9"/>
      <c r="F221" s="9"/>
      <c r="G221" s="9"/>
      <c r="H221" s="9"/>
      <c r="I221" s="9"/>
      <c r="J221" s="15"/>
    </row>
    <row r="222" spans="1:10" ht="24" customHeight="1">
      <c r="A222" s="8">
        <v>22</v>
      </c>
      <c r="B222" s="3" t="s">
        <v>14</v>
      </c>
      <c r="C222" s="2" t="s">
        <v>43</v>
      </c>
      <c r="D222" s="75" t="s">
        <v>59</v>
      </c>
      <c r="E222" s="9">
        <v>0</v>
      </c>
      <c r="F222" s="9"/>
      <c r="G222" s="9"/>
      <c r="H222" s="9"/>
      <c r="I222" s="22"/>
      <c r="J222" s="9">
        <f>E222-F222+H222</f>
        <v>0</v>
      </c>
    </row>
    <row r="223" spans="1:10" ht="15" customHeight="1">
      <c r="A223" s="8">
        <v>28</v>
      </c>
      <c r="B223" s="3" t="s">
        <v>16</v>
      </c>
      <c r="C223" s="2" t="s">
        <v>17</v>
      </c>
      <c r="D223" s="17"/>
      <c r="E223" s="9">
        <v>0</v>
      </c>
      <c r="F223" s="9"/>
      <c r="G223" s="9"/>
      <c r="H223" s="9"/>
      <c r="I223" s="35"/>
      <c r="J223" s="9">
        <f>E223-F223+H223</f>
        <v>0</v>
      </c>
    </row>
    <row r="224" spans="1:10" ht="15" customHeight="1">
      <c r="A224" s="8">
        <v>95</v>
      </c>
      <c r="B224" s="3" t="s">
        <v>24</v>
      </c>
      <c r="C224" s="2"/>
      <c r="D224" s="15"/>
      <c r="E224" s="9">
        <v>2410</v>
      </c>
      <c r="F224" s="9">
        <v>2410</v>
      </c>
      <c r="G224" s="9" t="s">
        <v>133</v>
      </c>
      <c r="H224" s="9"/>
      <c r="I224" s="9"/>
      <c r="J224" s="9">
        <f>E224-F224+H224</f>
        <v>0</v>
      </c>
    </row>
    <row r="225" spans="1:10" ht="15" customHeight="1">
      <c r="A225" s="8"/>
      <c r="B225" s="3"/>
      <c r="C225" s="2"/>
      <c r="D225" s="15"/>
      <c r="E225" s="9"/>
      <c r="F225" s="9"/>
      <c r="G225" s="9"/>
      <c r="H225" s="9"/>
      <c r="I225" s="9"/>
      <c r="J225" s="15"/>
    </row>
    <row r="226" spans="1:11" ht="15" customHeight="1">
      <c r="A226" s="78" t="s">
        <v>137</v>
      </c>
      <c r="B226" s="76"/>
      <c r="C226" s="28"/>
      <c r="D226" s="32"/>
      <c r="E226" s="29">
        <f>SUM(E222:E225)</f>
        <v>2410</v>
      </c>
      <c r="F226" s="29">
        <f>SUM(F222:F225)</f>
        <v>2410</v>
      </c>
      <c r="G226" s="30"/>
      <c r="H226" s="29">
        <f>SUM(H222:H225)</f>
        <v>0</v>
      </c>
      <c r="I226" s="30"/>
      <c r="J226" s="31">
        <f>SUM(J222:J225)</f>
        <v>0</v>
      </c>
      <c r="K226" s="37" t="s">
        <v>72</v>
      </c>
    </row>
    <row r="227" spans="1:10" ht="15" customHeight="1">
      <c r="A227" s="8"/>
      <c r="B227" s="3"/>
      <c r="C227" s="2"/>
      <c r="D227" s="15"/>
      <c r="E227" s="9"/>
      <c r="F227" s="9"/>
      <c r="G227" s="9"/>
      <c r="H227" s="9"/>
      <c r="I227" s="9"/>
      <c r="J227" s="15"/>
    </row>
    <row r="228" spans="1:10" ht="15" customHeight="1">
      <c r="A228" s="8">
        <v>28</v>
      </c>
      <c r="B228" s="3" t="s">
        <v>16</v>
      </c>
      <c r="C228" s="2" t="s">
        <v>17</v>
      </c>
      <c r="D228" s="75" t="s">
        <v>63</v>
      </c>
      <c r="E228" s="9">
        <v>61802</v>
      </c>
      <c r="F228" s="9"/>
      <c r="G228" s="9"/>
      <c r="H228" s="9"/>
      <c r="I228" s="9"/>
      <c r="J228" s="9">
        <f>E228-F228+H228</f>
        <v>61802</v>
      </c>
    </row>
    <row r="229" spans="1:10" ht="15" customHeight="1">
      <c r="A229" s="8"/>
      <c r="B229" s="3"/>
      <c r="C229" s="2"/>
      <c r="D229" s="15"/>
      <c r="E229" s="9"/>
      <c r="F229" s="9"/>
      <c r="G229" s="9"/>
      <c r="H229" s="9"/>
      <c r="I229" s="9"/>
      <c r="J229" s="15"/>
    </row>
    <row r="230" spans="1:11" ht="15" customHeight="1">
      <c r="A230" s="70"/>
      <c r="B230" s="77" t="s">
        <v>64</v>
      </c>
      <c r="C230" s="71"/>
      <c r="D230" s="72"/>
      <c r="E230" s="29">
        <f>SUM(E228:E229)</f>
        <v>61802</v>
      </c>
      <c r="F230" s="73">
        <f>SUM(F228:F229)</f>
        <v>0</v>
      </c>
      <c r="G230" s="73"/>
      <c r="H230" s="73">
        <f>SUM(H228:H229)</f>
        <v>0</v>
      </c>
      <c r="I230" s="73"/>
      <c r="J230" s="74">
        <f>SUM(J228:J229)</f>
        <v>61802</v>
      </c>
      <c r="K230" s="37" t="s">
        <v>72</v>
      </c>
    </row>
    <row r="231" spans="1:10" ht="15" customHeight="1">
      <c r="A231" s="8"/>
      <c r="B231" s="3"/>
      <c r="C231" s="2"/>
      <c r="D231" s="15"/>
      <c r="E231" s="9"/>
      <c r="F231" s="9"/>
      <c r="G231" s="9"/>
      <c r="H231" s="9"/>
      <c r="I231" s="9"/>
      <c r="J231" s="15"/>
    </row>
    <row r="232" spans="1:10" ht="15" customHeight="1">
      <c r="A232" s="8">
        <v>28</v>
      </c>
      <c r="B232" s="3" t="s">
        <v>16</v>
      </c>
      <c r="C232" s="2" t="s">
        <v>17</v>
      </c>
      <c r="D232" s="75" t="s">
        <v>134</v>
      </c>
      <c r="E232" s="9">
        <v>0</v>
      </c>
      <c r="F232" s="9"/>
      <c r="G232" s="9"/>
      <c r="H232" s="9">
        <v>2290</v>
      </c>
      <c r="I232" s="9" t="s">
        <v>136</v>
      </c>
      <c r="J232" s="9">
        <f>E232-F232+H232</f>
        <v>2290</v>
      </c>
    </row>
    <row r="233" spans="1:10" ht="15" customHeight="1">
      <c r="A233" s="8"/>
      <c r="B233" s="3"/>
      <c r="C233" s="2"/>
      <c r="D233" s="15"/>
      <c r="E233" s="9"/>
      <c r="F233" s="9"/>
      <c r="G233" s="9"/>
      <c r="H233" s="9"/>
      <c r="I233" s="9"/>
      <c r="J233" s="15"/>
    </row>
    <row r="234" spans="1:10" ht="15" customHeight="1">
      <c r="A234" s="69"/>
      <c r="B234" s="77" t="s">
        <v>135</v>
      </c>
      <c r="C234" s="71"/>
      <c r="D234" s="72"/>
      <c r="E234" s="73">
        <f>SUM(E232:E233)</f>
        <v>0</v>
      </c>
      <c r="F234" s="73">
        <f>SUM(F232:F233)</f>
        <v>0</v>
      </c>
      <c r="G234" s="73"/>
      <c r="H234" s="73">
        <f>SUM(H232:H233)</f>
        <v>2290</v>
      </c>
      <c r="I234" s="73"/>
      <c r="J234" s="74">
        <f>SUM(J232:J233)</f>
        <v>2290</v>
      </c>
    </row>
    <row r="235" spans="1:10" ht="15" customHeight="1">
      <c r="A235" s="8"/>
      <c r="B235" s="3"/>
      <c r="C235" s="2"/>
      <c r="D235" s="15"/>
      <c r="E235" s="9"/>
      <c r="F235" s="9"/>
      <c r="G235" s="9"/>
      <c r="H235" s="9"/>
      <c r="I235" s="9"/>
      <c r="J235" s="15"/>
    </row>
    <row r="236" spans="1:10" ht="24" customHeight="1">
      <c r="A236" s="8">
        <v>22</v>
      </c>
      <c r="B236" s="3" t="s">
        <v>14</v>
      </c>
      <c r="C236" s="2" t="s">
        <v>43</v>
      </c>
      <c r="D236" s="17" t="s">
        <v>139</v>
      </c>
      <c r="E236" s="9">
        <v>0</v>
      </c>
      <c r="F236" s="9"/>
      <c r="G236" s="9"/>
      <c r="H236" s="9">
        <v>432300</v>
      </c>
      <c r="I236" s="36" t="s">
        <v>87</v>
      </c>
      <c r="J236" s="9">
        <f>E236-F236+H236</f>
        <v>432300</v>
      </c>
    </row>
    <row r="237" spans="1:10" ht="15" customHeight="1">
      <c r="A237" s="8">
        <v>28</v>
      </c>
      <c r="B237" s="3" t="s">
        <v>16</v>
      </c>
      <c r="C237" s="2" t="s">
        <v>17</v>
      </c>
      <c r="D237" s="17"/>
      <c r="E237" s="9">
        <v>0</v>
      </c>
      <c r="F237" s="9"/>
      <c r="G237" s="9"/>
      <c r="H237" s="9"/>
      <c r="I237" s="35"/>
      <c r="J237" s="9">
        <f>E237-F237+H237</f>
        <v>0</v>
      </c>
    </row>
    <row r="238" spans="1:10" ht="15" customHeight="1">
      <c r="A238" s="8">
        <v>95</v>
      </c>
      <c r="B238" s="3" t="s">
        <v>24</v>
      </c>
      <c r="C238" s="2"/>
      <c r="D238" s="15"/>
      <c r="E238" s="9">
        <v>0</v>
      </c>
      <c r="F238" s="9"/>
      <c r="G238" s="9"/>
      <c r="H238" s="9"/>
      <c r="I238" s="9"/>
      <c r="J238" s="9">
        <f>E238-F238+H238</f>
        <v>0</v>
      </c>
    </row>
    <row r="239" spans="1:10" ht="15" customHeight="1">
      <c r="A239" s="8"/>
      <c r="B239" s="3"/>
      <c r="C239" s="2"/>
      <c r="D239" s="15"/>
      <c r="E239" s="9"/>
      <c r="F239" s="9"/>
      <c r="G239" s="9"/>
      <c r="H239" s="9"/>
      <c r="I239" s="9"/>
      <c r="J239" s="15"/>
    </row>
    <row r="240" spans="1:11" ht="15" customHeight="1">
      <c r="A240" s="78" t="s">
        <v>138</v>
      </c>
      <c r="B240" s="27"/>
      <c r="C240" s="68"/>
      <c r="D240" s="32"/>
      <c r="E240" s="29">
        <f>SUM(E236:E239)</f>
        <v>0</v>
      </c>
      <c r="F240" s="29">
        <f>SUM(F236:F239)</f>
        <v>0</v>
      </c>
      <c r="G240" s="30"/>
      <c r="H240" s="29">
        <f>SUM(H236:H239)</f>
        <v>432300</v>
      </c>
      <c r="I240" s="30"/>
      <c r="J240" s="31">
        <f>SUM(J236:J239)</f>
        <v>432300</v>
      </c>
      <c r="K240" s="37" t="s">
        <v>72</v>
      </c>
    </row>
    <row r="241" spans="1:11" s="87" customFormat="1" ht="15" customHeight="1">
      <c r="A241" s="79"/>
      <c r="B241" s="80"/>
      <c r="C241" s="81"/>
      <c r="D241" s="82"/>
      <c r="E241" s="83"/>
      <c r="F241" s="83"/>
      <c r="G241" s="84"/>
      <c r="H241" s="83"/>
      <c r="I241" s="84"/>
      <c r="J241" s="85"/>
      <c r="K241" s="86"/>
    </row>
    <row r="242" spans="1:10" ht="12.75">
      <c r="A242" s="8">
        <v>21</v>
      </c>
      <c r="B242" s="3" t="s">
        <v>42</v>
      </c>
      <c r="C242" s="2"/>
      <c r="D242" s="17" t="s">
        <v>140</v>
      </c>
      <c r="E242" s="9">
        <v>20796.27</v>
      </c>
      <c r="F242" s="9"/>
      <c r="G242" s="9"/>
      <c r="H242" s="9"/>
      <c r="I242" s="22"/>
      <c r="J242" s="20">
        <f>E242-F242+H242</f>
        <v>20796.27</v>
      </c>
    </row>
    <row r="243" spans="1:10" ht="12.75">
      <c r="A243" s="8"/>
      <c r="B243" s="3"/>
      <c r="C243" s="2"/>
      <c r="D243" s="15"/>
      <c r="E243" s="9"/>
      <c r="F243" s="9"/>
      <c r="G243" s="9"/>
      <c r="H243" s="9"/>
      <c r="I243" s="9"/>
      <c r="J243" s="20">
        <f>E243-F243+H243</f>
        <v>0</v>
      </c>
    </row>
    <row r="244" spans="1:10" ht="12.75">
      <c r="A244" s="8"/>
      <c r="B244" s="3"/>
      <c r="C244" s="2"/>
      <c r="D244" s="15"/>
      <c r="E244" s="9"/>
      <c r="F244" s="9"/>
      <c r="G244" s="9"/>
      <c r="H244" s="9"/>
      <c r="I244" s="9"/>
      <c r="J244" s="20"/>
    </row>
    <row r="245" spans="1:10" ht="15" customHeight="1">
      <c r="A245" s="8"/>
      <c r="B245" s="3"/>
      <c r="C245" s="2"/>
      <c r="D245" s="15"/>
      <c r="E245" s="9"/>
      <c r="F245" s="9"/>
      <c r="G245" s="9"/>
      <c r="H245" s="9"/>
      <c r="I245" s="9"/>
      <c r="J245" s="15"/>
    </row>
    <row r="246" spans="1:11" ht="15" customHeight="1">
      <c r="A246" s="26" t="s">
        <v>54</v>
      </c>
      <c r="B246" s="27"/>
      <c r="C246" s="28"/>
      <c r="D246" s="32"/>
      <c r="E246" s="29">
        <f>SUM(E242:E245)</f>
        <v>20796.27</v>
      </c>
      <c r="F246" s="29">
        <f>SUM(F242:F245)</f>
        <v>0</v>
      </c>
      <c r="G246" s="30"/>
      <c r="H246" s="29">
        <f>SUM(H242:H245)</f>
        <v>0</v>
      </c>
      <c r="I246" s="30"/>
      <c r="J246" s="31">
        <f>SUM(J242:J245)</f>
        <v>20796.27</v>
      </c>
      <c r="K246" s="37" t="s">
        <v>72</v>
      </c>
    </row>
    <row r="247" spans="1:11" s="87" customFormat="1" ht="15" customHeight="1">
      <c r="A247" s="88"/>
      <c r="B247" s="80"/>
      <c r="C247" s="89"/>
      <c r="D247" s="82"/>
      <c r="E247" s="83"/>
      <c r="F247" s="83"/>
      <c r="G247" s="84"/>
      <c r="H247" s="83"/>
      <c r="I247" s="84"/>
      <c r="J247" s="85"/>
      <c r="K247" s="86"/>
    </row>
    <row r="248" spans="1:10" ht="15" customHeight="1">
      <c r="A248" s="8"/>
      <c r="B248" s="3"/>
      <c r="C248" s="2"/>
      <c r="D248" s="41">
        <v>2022</v>
      </c>
      <c r="E248" s="45" t="s">
        <v>141</v>
      </c>
      <c r="F248" s="9"/>
      <c r="G248" s="9"/>
      <c r="H248" s="9"/>
      <c r="I248" s="9"/>
      <c r="J248" s="15"/>
    </row>
    <row r="249" spans="1:10" ht="15" customHeight="1">
      <c r="A249" s="8"/>
      <c r="B249" s="3"/>
      <c r="C249" s="2"/>
      <c r="D249" s="15"/>
      <c r="E249" s="9"/>
      <c r="F249" s="9"/>
      <c r="G249" s="9"/>
      <c r="H249" s="9"/>
      <c r="I249" s="9"/>
      <c r="J249" s="15"/>
    </row>
    <row r="250" spans="1:10" ht="15" customHeight="1">
      <c r="A250" s="8">
        <v>13</v>
      </c>
      <c r="B250" s="3" t="s">
        <v>5</v>
      </c>
      <c r="C250" s="2" t="s">
        <v>6</v>
      </c>
      <c r="D250" s="35">
        <f>J8</f>
        <v>0</v>
      </c>
      <c r="E250" s="35">
        <f>K8</f>
        <v>0</v>
      </c>
      <c r="F250" s="9"/>
      <c r="G250" s="9"/>
      <c r="H250" s="9"/>
      <c r="I250" s="9"/>
      <c r="J250" s="15"/>
    </row>
    <row r="251" spans="1:10" ht="15" customHeight="1">
      <c r="A251" s="8">
        <v>18</v>
      </c>
      <c r="B251" s="3" t="s">
        <v>7</v>
      </c>
      <c r="C251" s="2" t="s">
        <v>8</v>
      </c>
      <c r="D251" s="48">
        <f>J9+J37</f>
        <v>65207.5</v>
      </c>
      <c r="E251" s="35">
        <v>65207.5</v>
      </c>
      <c r="F251" s="9"/>
      <c r="G251" s="9"/>
      <c r="H251" s="9"/>
      <c r="I251" s="9"/>
      <c r="J251" s="15"/>
    </row>
    <row r="252" spans="1:10" ht="15" customHeight="1">
      <c r="A252" s="8">
        <v>19</v>
      </c>
      <c r="B252" s="3" t="s">
        <v>12</v>
      </c>
      <c r="C252" s="2"/>
      <c r="D252" s="48">
        <f>J11+J123</f>
        <v>1057134</v>
      </c>
      <c r="E252" s="35">
        <v>1057134</v>
      </c>
      <c r="F252" s="9"/>
      <c r="G252" s="9"/>
      <c r="H252" s="9"/>
      <c r="I252" s="9"/>
      <c r="J252" s="15"/>
    </row>
    <row r="253" spans="1:10" ht="15" customHeight="1">
      <c r="A253" s="8">
        <v>21</v>
      </c>
      <c r="B253" s="3" t="s">
        <v>13</v>
      </c>
      <c r="C253" s="2"/>
      <c r="D253" s="48">
        <f>J13+J50+J85+J98+J110+J124+J200+J242</f>
        <v>220734618.29</v>
      </c>
      <c r="E253" s="35">
        <v>220719324.52</v>
      </c>
      <c r="F253" s="9"/>
      <c r="G253" s="9"/>
      <c r="H253" s="9"/>
      <c r="I253" s="9"/>
      <c r="J253" s="15"/>
    </row>
    <row r="254" spans="1:10" ht="15" customHeight="1">
      <c r="A254" s="8">
        <v>22</v>
      </c>
      <c r="B254" s="3" t="s">
        <v>14</v>
      </c>
      <c r="C254" s="2" t="s">
        <v>15</v>
      </c>
      <c r="D254" s="48">
        <f>J15+J38+J52+J72+J133+J213+J222+J14+J236</f>
        <v>16545275.43</v>
      </c>
      <c r="E254" s="35">
        <v>16112975.43</v>
      </c>
      <c r="F254" s="9"/>
      <c r="G254" s="9"/>
      <c r="H254" s="9"/>
      <c r="I254" s="9"/>
      <c r="J254" s="15"/>
    </row>
    <row r="255" spans="1:10" ht="15" customHeight="1">
      <c r="A255" s="8">
        <v>28</v>
      </c>
      <c r="B255" s="3" t="s">
        <v>16</v>
      </c>
      <c r="C255" s="2" t="s">
        <v>17</v>
      </c>
      <c r="D255" s="48">
        <f>J24+J41+J55+J74+J88+J99+J140+J201+J214+J223+J228+J232</f>
        <v>5322421.57</v>
      </c>
      <c r="E255" s="35">
        <v>5267941.52</v>
      </c>
      <c r="F255" s="9"/>
      <c r="G255" s="9"/>
      <c r="H255" s="9"/>
      <c r="I255" s="9"/>
      <c r="J255" s="15"/>
    </row>
    <row r="256" spans="1:10" ht="15" customHeight="1">
      <c r="A256" s="90">
        <v>31</v>
      </c>
      <c r="B256" s="80" t="s">
        <v>53</v>
      </c>
      <c r="C256" s="89"/>
      <c r="D256" s="92">
        <f>+J118</f>
        <v>34387222.6</v>
      </c>
      <c r="E256" s="84">
        <v>27761230</v>
      </c>
      <c r="F256" s="9"/>
      <c r="G256" s="9"/>
      <c r="H256" s="9"/>
      <c r="I256" s="9"/>
      <c r="J256" s="15"/>
    </row>
    <row r="257" spans="1:10" ht="15" customHeight="1">
      <c r="A257" s="90">
        <v>36</v>
      </c>
      <c r="B257" s="80" t="s">
        <v>60</v>
      </c>
      <c r="C257" s="89"/>
      <c r="D257" s="92">
        <f>+J119</f>
        <v>6802423.97</v>
      </c>
      <c r="E257" s="84">
        <v>15604903</v>
      </c>
      <c r="F257" s="9"/>
      <c r="G257" s="9"/>
      <c r="H257" s="9"/>
      <c r="I257" s="9"/>
      <c r="J257" s="15"/>
    </row>
    <row r="258" spans="1:10" ht="15" customHeight="1">
      <c r="A258" s="8">
        <v>32</v>
      </c>
      <c r="B258" s="3" t="s">
        <v>19</v>
      </c>
      <c r="C258" s="2"/>
      <c r="D258" s="48">
        <f>+J27+J94+J155</f>
        <v>396760</v>
      </c>
      <c r="E258" s="35">
        <v>299010</v>
      </c>
      <c r="F258" s="9"/>
      <c r="G258" s="9"/>
      <c r="H258" s="9"/>
      <c r="I258" s="9"/>
      <c r="J258" s="15"/>
    </row>
    <row r="259" spans="1:10" ht="15" customHeight="1">
      <c r="A259" s="8">
        <v>41</v>
      </c>
      <c r="B259" s="46" t="s">
        <v>62</v>
      </c>
      <c r="C259" s="2"/>
      <c r="D259" s="48">
        <f>J193</f>
        <v>143172</v>
      </c>
      <c r="E259" s="35">
        <v>143172</v>
      </c>
      <c r="F259" s="9"/>
      <c r="G259" s="9"/>
      <c r="H259" s="9"/>
      <c r="I259" s="9"/>
      <c r="J259" s="15"/>
    </row>
    <row r="260" spans="1:10" ht="15" customHeight="1">
      <c r="A260" s="8">
        <v>42</v>
      </c>
      <c r="B260" s="3" t="s">
        <v>48</v>
      </c>
      <c r="C260" s="2"/>
      <c r="D260" s="48">
        <f>+J192</f>
        <v>63715231.44</v>
      </c>
      <c r="E260" s="35">
        <v>17754041.37</v>
      </c>
      <c r="F260" s="9"/>
      <c r="G260" s="9"/>
      <c r="H260" s="9"/>
      <c r="I260" s="9"/>
      <c r="J260" s="15"/>
    </row>
    <row r="261" spans="1:10" ht="15" customHeight="1">
      <c r="A261" s="8">
        <v>69</v>
      </c>
      <c r="B261" s="3" t="s">
        <v>45</v>
      </c>
      <c r="C261" s="2" t="s">
        <v>46</v>
      </c>
      <c r="D261" s="92">
        <f>J161</f>
        <v>12810265</v>
      </c>
      <c r="E261" s="93">
        <v>12489000</v>
      </c>
      <c r="F261" s="9"/>
      <c r="G261" s="9"/>
      <c r="H261" s="9"/>
      <c r="I261" s="9"/>
      <c r="J261" s="15"/>
    </row>
    <row r="262" spans="1:10" ht="15" customHeight="1">
      <c r="A262" s="8">
        <v>95</v>
      </c>
      <c r="B262" s="3" t="s">
        <v>18</v>
      </c>
      <c r="C262" s="2"/>
      <c r="D262" s="35">
        <f>J28+J45+J61+J78+J156+J217+J224</f>
        <v>2053621.75</v>
      </c>
      <c r="E262" s="35">
        <v>2061979.93</v>
      </c>
      <c r="F262" s="9"/>
      <c r="G262" s="9"/>
      <c r="H262" s="9"/>
      <c r="I262" s="9"/>
      <c r="J262" s="15"/>
    </row>
    <row r="263" spans="1:10" ht="15" customHeight="1">
      <c r="A263" s="8"/>
      <c r="B263" s="3"/>
      <c r="C263" s="2"/>
      <c r="D263" s="15"/>
      <c r="E263" s="9"/>
      <c r="F263" s="9"/>
      <c r="G263" s="9"/>
      <c r="H263" s="9"/>
      <c r="I263" s="9"/>
      <c r="J263" s="15"/>
    </row>
    <row r="264" spans="1:10" ht="15" customHeight="1">
      <c r="A264" s="8"/>
      <c r="B264" s="3"/>
      <c r="C264" s="2"/>
      <c r="D264" s="9">
        <f>SUM(D250:D263)</f>
        <v>364033353.55</v>
      </c>
      <c r="E264" s="9">
        <f>SUM(E250:E263)</f>
        <v>319335919.27000004</v>
      </c>
      <c r="F264" s="9"/>
      <c r="G264" s="9"/>
      <c r="H264" s="9"/>
      <c r="I264" s="9"/>
      <c r="J264" s="15"/>
    </row>
    <row r="265" spans="1:10" ht="15" customHeight="1">
      <c r="A265" s="8"/>
      <c r="B265" s="3"/>
      <c r="C265" s="2"/>
      <c r="D265" s="15"/>
      <c r="E265" s="15"/>
      <c r="F265" s="9"/>
      <c r="G265" s="9"/>
      <c r="H265" s="9"/>
      <c r="I265" s="9"/>
      <c r="J265" s="15"/>
    </row>
    <row r="266" spans="1:10" ht="15" customHeight="1">
      <c r="A266" s="8"/>
      <c r="B266" s="3"/>
      <c r="C266" s="2"/>
      <c r="D266" s="23"/>
      <c r="E266" s="15"/>
      <c r="F266" s="9"/>
      <c r="G266" s="9"/>
      <c r="H266" s="9"/>
      <c r="I266" s="9"/>
      <c r="J266" s="15"/>
    </row>
    <row r="267" spans="1:10" ht="15" customHeight="1">
      <c r="A267" s="66" t="s">
        <v>90</v>
      </c>
      <c r="B267" s="3"/>
      <c r="C267" s="2"/>
      <c r="D267" s="41" t="s">
        <v>89</v>
      </c>
      <c r="E267" s="15"/>
      <c r="F267" s="9"/>
      <c r="G267" s="9"/>
      <c r="H267" s="9"/>
      <c r="I267" s="9"/>
      <c r="J267" s="15"/>
    </row>
    <row r="268" spans="1:10" ht="12.75">
      <c r="A268" s="8"/>
      <c r="B268" s="3"/>
      <c r="C268" s="2"/>
      <c r="D268" s="15"/>
      <c r="E268" s="15"/>
      <c r="F268" s="9"/>
      <c r="G268" s="9"/>
      <c r="H268" s="9"/>
      <c r="I268" s="9"/>
      <c r="J268" s="15"/>
    </row>
    <row r="269" spans="1:10" ht="12.75">
      <c r="A269" s="8"/>
      <c r="B269" s="15"/>
      <c r="C269" s="15"/>
      <c r="D269" s="15"/>
      <c r="E269" s="15"/>
      <c r="F269" s="9"/>
      <c r="G269" s="9"/>
      <c r="H269" s="9"/>
      <c r="I269" s="9"/>
      <c r="J269" s="15"/>
    </row>
    <row r="270" spans="1:10" ht="12.75">
      <c r="A270" s="8"/>
      <c r="B270" s="15"/>
      <c r="C270" s="15"/>
      <c r="D270" s="15"/>
      <c r="E270" s="15"/>
      <c r="F270" s="9"/>
      <c r="G270" s="9"/>
      <c r="H270" s="9"/>
      <c r="I270" s="9"/>
      <c r="J270" s="15"/>
    </row>
    <row r="271" spans="1:10" ht="12.75">
      <c r="A271" s="2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2.75">
      <c r="A272" s="4"/>
      <c r="B272" s="4"/>
      <c r="C272" s="4"/>
      <c r="D272" s="4"/>
      <c r="E272" s="4"/>
      <c r="F272" s="4"/>
      <c r="G272" s="4"/>
      <c r="H272" s="4"/>
      <c r="I272" s="4"/>
      <c r="J272" s="4"/>
    </row>
  </sheetData>
  <sheetProtection/>
  <mergeCells count="7">
    <mergeCell ref="B211:C211"/>
    <mergeCell ref="B7:C7"/>
    <mergeCell ref="B35:C35"/>
    <mergeCell ref="B70:C70"/>
    <mergeCell ref="B108:C108"/>
    <mergeCell ref="B146:C146"/>
    <mergeCell ref="B179:C179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Rychnov u JBC n.N.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Ivana Simkova</cp:lastModifiedBy>
  <cp:lastPrinted>2023-02-06T08:02:21Z</cp:lastPrinted>
  <dcterms:created xsi:type="dcterms:W3CDTF">2006-04-24T11:15:34Z</dcterms:created>
  <dcterms:modified xsi:type="dcterms:W3CDTF">2023-02-06T08:02:53Z</dcterms:modified>
  <cp:category/>
  <cp:version/>
  <cp:contentType/>
  <cp:contentStatus/>
</cp:coreProperties>
</file>